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rket Data\Price Data\"/>
    </mc:Choice>
  </mc:AlternateContent>
  <xr:revisionPtr revIDLastSave="0" documentId="13_ncr:1_{27381DC6-B782-4EB3-BE99-7D7670B49D7E}" xr6:coauthVersionLast="47" xr6:coauthVersionMax="47" xr10:uidLastSave="{00000000-0000-0000-0000-000000000000}"/>
  <bookViews>
    <workbookView xWindow="28680" yWindow="-120" windowWidth="29040" windowHeight="15720" activeTab="1" xr2:uid="{B7F2E24F-4502-42FF-A6C0-5BC5DA49E75C}"/>
  </bookViews>
  <sheets>
    <sheet name="SubSector Analysis" sheetId="3" r:id="rId1"/>
    <sheet name="Nifty 750 Analysis" sheetId="2" r:id="rId2"/>
    <sheet name="Price_Filter_19_09_2024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B28" i="3" l="1"/>
  <c r="F28" i="3" s="1"/>
  <c r="B9" i="3"/>
  <c r="D9" i="3" s="1"/>
  <c r="B30" i="3"/>
  <c r="F30" i="3" s="1"/>
  <c r="B40" i="3"/>
  <c r="F40" i="3" s="1"/>
  <c r="B2" i="3"/>
  <c r="D2" i="3" s="1"/>
  <c r="B37" i="3"/>
  <c r="P37" i="3" s="1"/>
  <c r="B64" i="3"/>
  <c r="Q64" i="3" s="1"/>
  <c r="B10" i="3"/>
  <c r="D10" i="3" s="1"/>
  <c r="B70" i="3"/>
  <c r="B25" i="3"/>
  <c r="B41" i="3"/>
  <c r="B71" i="3"/>
  <c r="E71" i="3" s="1"/>
  <c r="B16" i="3"/>
  <c r="F16" i="3" s="1"/>
  <c r="B52" i="3"/>
  <c r="D52" i="3" s="1"/>
  <c r="B18" i="3"/>
  <c r="B51" i="3"/>
  <c r="G51" i="3" s="1"/>
  <c r="B29" i="3"/>
  <c r="I29" i="3" s="1"/>
  <c r="B23" i="3"/>
  <c r="B11" i="3"/>
  <c r="G11" i="3" s="1"/>
  <c r="B26" i="3"/>
  <c r="E26" i="3" s="1"/>
  <c r="B48" i="3"/>
  <c r="I48" i="3" s="1"/>
  <c r="B100" i="3"/>
  <c r="B36" i="3"/>
  <c r="F36" i="3" s="1"/>
  <c r="B19" i="3"/>
  <c r="H19" i="3" s="1"/>
  <c r="B34" i="3"/>
  <c r="H34" i="3" s="1"/>
  <c r="B93" i="3"/>
  <c r="F93" i="3" s="1"/>
  <c r="B95" i="3"/>
  <c r="B98" i="3"/>
  <c r="B75" i="3"/>
  <c r="D75" i="3" s="1"/>
  <c r="B24" i="3"/>
  <c r="H24" i="3" s="1"/>
  <c r="B31" i="3"/>
  <c r="D31" i="3" s="1"/>
  <c r="B53" i="3"/>
  <c r="H53" i="3" s="1"/>
  <c r="B4" i="3"/>
  <c r="F4" i="3" s="1"/>
  <c r="B47" i="3"/>
  <c r="B102" i="3"/>
  <c r="D102" i="3" s="1"/>
  <c r="B7" i="3"/>
  <c r="D7" i="3" s="1"/>
  <c r="B96" i="3"/>
  <c r="H96" i="3" s="1"/>
  <c r="B87" i="3"/>
  <c r="D87" i="3" s="1"/>
  <c r="B3" i="3"/>
  <c r="G3" i="3" s="1"/>
  <c r="B62" i="3"/>
  <c r="F62" i="3" s="1"/>
  <c r="B42" i="3"/>
  <c r="H42" i="3" s="1"/>
  <c r="B20" i="3"/>
  <c r="I20" i="3" s="1"/>
  <c r="B80" i="3"/>
  <c r="D80" i="3" s="1"/>
  <c r="B63" i="3"/>
  <c r="D63" i="3" s="1"/>
  <c r="B45" i="3"/>
  <c r="F45" i="3" s="1"/>
  <c r="B6" i="3"/>
  <c r="E6" i="3" s="1"/>
  <c r="B35" i="3"/>
  <c r="G35" i="3" s="1"/>
  <c r="B82" i="3"/>
  <c r="H82" i="3" s="1"/>
  <c r="B84" i="3"/>
  <c r="H84" i="3" s="1"/>
  <c r="B91" i="3"/>
  <c r="D91" i="3" s="1"/>
  <c r="B74" i="3"/>
  <c r="B5" i="3"/>
  <c r="B79" i="3"/>
  <c r="B12" i="3"/>
  <c r="B44" i="3"/>
  <c r="G44" i="3" s="1"/>
  <c r="B85" i="3"/>
  <c r="E85" i="3" s="1"/>
  <c r="B38" i="3"/>
  <c r="E38" i="3" s="1"/>
  <c r="B90" i="3"/>
  <c r="G90" i="3" s="1"/>
  <c r="B104" i="3"/>
  <c r="F104" i="3" s="1"/>
  <c r="B116" i="3"/>
  <c r="H116" i="3" s="1"/>
  <c r="B92" i="3"/>
  <c r="P92" i="3" s="1"/>
  <c r="B21" i="3"/>
  <c r="I21" i="3" s="1"/>
  <c r="B49" i="3"/>
  <c r="E49" i="3" s="1"/>
  <c r="B112" i="3"/>
  <c r="E112" i="3" s="1"/>
  <c r="B32" i="3"/>
  <c r="I32" i="3" s="1"/>
  <c r="B46" i="3"/>
  <c r="D46" i="3" s="1"/>
  <c r="B81" i="3"/>
  <c r="B76" i="3"/>
  <c r="H76" i="3" s="1"/>
  <c r="B68" i="3"/>
  <c r="F68" i="3" s="1"/>
  <c r="B54" i="3"/>
  <c r="F54" i="3" s="1"/>
  <c r="B101" i="3"/>
  <c r="G101" i="3" s="1"/>
  <c r="B17" i="3"/>
  <c r="G17" i="3" s="1"/>
  <c r="B55" i="3"/>
  <c r="F55" i="3" s="1"/>
  <c r="B73" i="3"/>
  <c r="G73" i="3" s="1"/>
  <c r="B59" i="3"/>
  <c r="G59" i="3" s="1"/>
  <c r="B97" i="3"/>
  <c r="D97" i="3" s="1"/>
  <c r="B77" i="3"/>
  <c r="E77" i="3" s="1"/>
  <c r="B13" i="3"/>
  <c r="B56" i="3"/>
  <c r="I56" i="3" s="1"/>
  <c r="B117" i="3"/>
  <c r="E117" i="3" s="1"/>
  <c r="B14" i="3"/>
  <c r="V14" i="3" s="1"/>
  <c r="B33" i="3"/>
  <c r="E33" i="3" s="1"/>
  <c r="B89" i="3"/>
  <c r="D89" i="3" s="1"/>
  <c r="B83" i="3"/>
  <c r="D83" i="3" s="1"/>
  <c r="B86" i="3"/>
  <c r="D86" i="3" s="1"/>
  <c r="B111" i="3"/>
  <c r="D111" i="3" s="1"/>
  <c r="B27" i="3"/>
  <c r="E27" i="3" s="1"/>
  <c r="B72" i="3"/>
  <c r="H72" i="3" s="1"/>
  <c r="B39" i="3"/>
  <c r="G39" i="3" s="1"/>
  <c r="B99" i="3"/>
  <c r="B109" i="3"/>
  <c r="D109" i="3" s="1"/>
  <c r="B8" i="3"/>
  <c r="D8" i="3" s="1"/>
  <c r="B103" i="3"/>
  <c r="B50" i="3"/>
  <c r="G50" i="3" s="1"/>
  <c r="B65" i="3"/>
  <c r="F65" i="3" s="1"/>
  <c r="B43" i="3"/>
  <c r="B88" i="3"/>
  <c r="H88" i="3" s="1"/>
  <c r="B57" i="3"/>
  <c r="E57" i="3" s="1"/>
  <c r="B115" i="3"/>
  <c r="B22" i="3"/>
  <c r="B66" i="3"/>
  <c r="H66" i="3" s="1"/>
  <c r="B120" i="3"/>
  <c r="F120" i="3" s="1"/>
  <c r="B110" i="3"/>
  <c r="B113" i="3"/>
  <c r="H113" i="3" s="1"/>
  <c r="B121" i="3"/>
  <c r="E121" i="3" s="1"/>
  <c r="B60" i="3"/>
  <c r="B69" i="3"/>
  <c r="G69" i="3" s="1"/>
  <c r="B105" i="3"/>
  <c r="E105" i="3" s="1"/>
  <c r="B122" i="3"/>
  <c r="P122" i="3" s="1"/>
  <c r="B58" i="3"/>
  <c r="E58" i="3" s="1"/>
  <c r="B94" i="3"/>
  <c r="B118" i="3"/>
  <c r="F118" i="3" s="1"/>
  <c r="B106" i="3"/>
  <c r="B67" i="3"/>
  <c r="I67" i="3" s="1"/>
  <c r="B15" i="3"/>
  <c r="I15" i="3" s="1"/>
  <c r="B107" i="3"/>
  <c r="D107" i="3" s="1"/>
  <c r="B78" i="3"/>
  <c r="F78" i="3" s="1"/>
  <c r="B114" i="3"/>
  <c r="B61" i="3"/>
  <c r="B108" i="3"/>
  <c r="E108" i="3" s="1"/>
  <c r="B119" i="3"/>
  <c r="F119" i="3" s="1"/>
  <c r="AQ613" i="2"/>
  <c r="AQ630" i="2"/>
  <c r="AQ633" i="2"/>
  <c r="AQ134" i="2"/>
  <c r="AQ359" i="2"/>
  <c r="AQ542" i="2"/>
  <c r="AQ436" i="2"/>
  <c r="AQ557" i="2"/>
  <c r="AQ505" i="2"/>
  <c r="AQ380" i="2"/>
  <c r="AQ405" i="2"/>
  <c r="AQ550" i="2"/>
  <c r="AQ656" i="2"/>
  <c r="AQ242" i="2"/>
  <c r="AQ124" i="2"/>
  <c r="AQ511" i="2"/>
  <c r="AQ472" i="2"/>
  <c r="AQ691" i="2"/>
  <c r="AQ363" i="2"/>
  <c r="AQ339" i="2"/>
  <c r="AQ418" i="2"/>
  <c r="AQ535" i="2"/>
  <c r="AQ77" i="2"/>
  <c r="AQ393" i="2"/>
  <c r="AQ518" i="2"/>
  <c r="AQ74" i="2"/>
  <c r="AQ648" i="2"/>
  <c r="AQ214" i="2"/>
  <c r="AQ338" i="2"/>
  <c r="AQ330" i="2"/>
  <c r="AQ581" i="2"/>
  <c r="AQ262" i="2"/>
  <c r="AQ62" i="2"/>
  <c r="AQ642" i="2"/>
  <c r="AQ9" i="2"/>
  <c r="AQ162" i="2"/>
  <c r="AQ631" i="2"/>
  <c r="AQ91" i="2"/>
  <c r="AQ104" i="2"/>
  <c r="AQ314" i="2"/>
  <c r="AQ496" i="2"/>
  <c r="AQ541" i="2"/>
  <c r="AQ351" i="2"/>
  <c r="AQ183" i="2"/>
  <c r="AQ187" i="2"/>
  <c r="AQ61" i="2"/>
  <c r="AQ229" i="2"/>
  <c r="AQ117" i="2"/>
  <c r="AQ567" i="2"/>
  <c r="AQ645" i="2"/>
  <c r="AQ396" i="2"/>
  <c r="AQ348" i="2"/>
  <c r="AQ166" i="2"/>
  <c r="AQ136" i="2"/>
  <c r="AQ99" i="2"/>
  <c r="AQ549" i="2"/>
  <c r="AQ516" i="2"/>
  <c r="AQ381" i="2"/>
  <c r="AQ475" i="2"/>
  <c r="AQ654" i="2"/>
  <c r="AQ398" i="2"/>
  <c r="AQ422" i="2"/>
  <c r="AQ324" i="2"/>
  <c r="AQ361" i="2"/>
  <c r="AQ130" i="2"/>
  <c r="AQ263" i="2"/>
  <c r="AQ241" i="2"/>
  <c r="AQ129" i="2"/>
  <c r="AQ106" i="2"/>
  <c r="AQ195" i="2"/>
  <c r="AQ443" i="2"/>
  <c r="AQ342" i="2"/>
  <c r="AQ87" i="2"/>
  <c r="AQ153" i="2"/>
  <c r="AQ277" i="2"/>
  <c r="AQ354" i="2"/>
  <c r="AQ482" i="2"/>
  <c r="AQ264" i="2"/>
  <c r="AQ411" i="2"/>
  <c r="AQ188" i="2"/>
  <c r="AQ489" i="2"/>
  <c r="AQ673" i="2"/>
  <c r="AQ570" i="2"/>
  <c r="AQ637" i="2"/>
  <c r="AQ196" i="2"/>
  <c r="AQ69" i="2"/>
  <c r="AQ181" i="2"/>
  <c r="AQ258" i="2"/>
  <c r="AQ442" i="2"/>
  <c r="AQ6" i="2"/>
  <c r="AQ10" i="2"/>
  <c r="AQ596" i="2"/>
  <c r="AQ345" i="2"/>
  <c r="AQ454" i="2"/>
  <c r="AQ352" i="2"/>
  <c r="AQ67" i="2"/>
  <c r="AQ252" i="2"/>
  <c r="AQ141" i="2"/>
  <c r="AQ234" i="2"/>
  <c r="AQ448" i="2"/>
  <c r="AQ265" i="2"/>
  <c r="AQ286" i="2"/>
  <c r="AQ251" i="2"/>
  <c r="AQ163" i="2"/>
  <c r="AQ143" i="2"/>
  <c r="AQ122" i="2"/>
  <c r="AQ176" i="2"/>
  <c r="AQ50" i="2"/>
  <c r="AQ444" i="2"/>
  <c r="AQ487" i="2"/>
  <c r="AQ376" i="2"/>
  <c r="AQ259" i="2"/>
  <c r="AQ382" i="2"/>
  <c r="AQ465" i="2"/>
  <c r="AQ185" i="2"/>
  <c r="AQ59" i="2"/>
  <c r="AQ168" i="2"/>
  <c r="AQ723" i="2"/>
  <c r="AQ453" i="2"/>
  <c r="AQ687" i="2"/>
  <c r="AQ159" i="2"/>
  <c r="AQ664" i="2"/>
  <c r="AQ160" i="2"/>
  <c r="AQ32" i="2"/>
  <c r="AQ40" i="2"/>
  <c r="AQ144" i="2"/>
  <c r="AQ299" i="2"/>
  <c r="AQ24" i="2"/>
  <c r="AQ276" i="2"/>
  <c r="AQ167" i="2"/>
  <c r="AQ406" i="2"/>
  <c r="AQ681" i="2"/>
  <c r="AQ236" i="2"/>
  <c r="AQ508" i="2"/>
  <c r="AQ333" i="2"/>
  <c r="AQ590" i="2"/>
  <c r="AQ624" i="2"/>
  <c r="AQ11" i="2"/>
  <c r="AQ698" i="2"/>
  <c r="AQ410" i="2"/>
  <c r="AQ316" i="2"/>
  <c r="AQ294" i="2"/>
  <c r="AQ272" i="2"/>
  <c r="AQ297" i="2"/>
  <c r="AQ269" i="2"/>
  <c r="AQ383" i="2"/>
  <c r="AQ246" i="2"/>
  <c r="AQ84" i="2"/>
  <c r="AQ365" i="2"/>
  <c r="AQ133" i="2"/>
  <c r="AQ397" i="2"/>
  <c r="AQ271" i="2"/>
  <c r="AQ105" i="2"/>
  <c r="AQ334" i="2"/>
  <c r="AQ325" i="2"/>
  <c r="AQ119" i="2"/>
  <c r="AQ610" i="2"/>
  <c r="AQ114" i="2"/>
  <c r="AQ486" i="2"/>
  <c r="AQ519" i="2"/>
  <c r="AQ619" i="2"/>
  <c r="AQ493" i="2"/>
  <c r="AQ520" i="2"/>
  <c r="AQ609" i="2"/>
  <c r="AQ566" i="2"/>
  <c r="AQ538" i="2"/>
  <c r="AQ20" i="2"/>
  <c r="AQ239" i="2"/>
  <c r="AQ657" i="2"/>
  <c r="AQ474" i="2"/>
  <c r="AQ494" i="2"/>
  <c r="AQ705" i="2"/>
  <c r="AQ554" i="2"/>
  <c r="AQ16" i="2"/>
  <c r="AQ469" i="2"/>
  <c r="AQ150" i="2"/>
  <c r="AQ684" i="2"/>
  <c r="AQ273" i="2"/>
  <c r="AQ599" i="2"/>
  <c r="AQ423" i="2"/>
  <c r="AQ92" i="2"/>
  <c r="AQ555" i="2"/>
  <c r="AQ644" i="2"/>
  <c r="AQ298" i="2"/>
  <c r="AQ221" i="2"/>
  <c r="AQ224" i="2"/>
  <c r="AQ634" i="2"/>
  <c r="AQ51" i="2"/>
  <c r="AQ30" i="2"/>
  <c r="AQ676" i="2"/>
  <c r="AQ470" i="2"/>
  <c r="AQ322" i="2"/>
  <c r="AQ621" i="2"/>
  <c r="AQ15" i="2"/>
  <c r="AQ149" i="2"/>
  <c r="AQ546" i="2"/>
  <c r="AQ431" i="2"/>
  <c r="AQ326" i="2"/>
  <c r="AQ517" i="2"/>
  <c r="AQ420" i="2"/>
  <c r="AQ686" i="2"/>
  <c r="AQ371" i="2"/>
  <c r="AQ76" i="2"/>
  <c r="AQ540" i="2"/>
  <c r="AQ527" i="2"/>
  <c r="AQ200" i="2"/>
  <c r="AQ424" i="2"/>
  <c r="AQ278" i="2"/>
  <c r="AQ416" i="2"/>
  <c r="AQ131" i="2"/>
  <c r="AQ121" i="2"/>
  <c r="AQ466" i="2"/>
  <c r="AQ53" i="2"/>
  <c r="AQ109" i="2"/>
  <c r="AQ652" i="2"/>
  <c r="AQ501" i="2"/>
  <c r="AQ79" i="2"/>
  <c r="AQ462" i="2"/>
  <c r="AQ547" i="2"/>
  <c r="AQ7" i="2"/>
  <c r="AQ146" i="2"/>
  <c r="AQ64" i="2"/>
  <c r="AQ441" i="2"/>
  <c r="AQ528" i="2"/>
  <c r="AQ137" i="2"/>
  <c r="AQ403" i="2"/>
  <c r="AQ419" i="2"/>
  <c r="AQ253" i="2"/>
  <c r="AQ86" i="2"/>
  <c r="AQ429" i="2"/>
  <c r="AQ463" i="2"/>
  <c r="AQ243" i="2"/>
  <c r="AQ689" i="2"/>
  <c r="AQ151" i="2"/>
  <c r="AQ280" i="2"/>
  <c r="AQ732" i="2"/>
  <c r="AQ672" i="2"/>
  <c r="AQ576" i="2"/>
  <c r="AQ244" i="2"/>
  <c r="AQ203" i="2"/>
  <c r="AQ407" i="2"/>
  <c r="AQ328" i="2"/>
  <c r="AQ57" i="2"/>
  <c r="AQ12" i="2"/>
  <c r="AQ319" i="2"/>
  <c r="AQ311" i="2"/>
  <c r="AQ362" i="2"/>
  <c r="AQ4" i="2"/>
  <c r="AQ55" i="2"/>
  <c r="AQ722" i="2"/>
  <c r="AQ65" i="2"/>
  <c r="AQ192" i="2"/>
  <c r="AQ558" i="2"/>
  <c r="AQ480" i="2"/>
  <c r="AQ509" i="2"/>
  <c r="AQ574" i="2"/>
  <c r="AQ26" i="2"/>
  <c r="AQ702" i="2"/>
  <c r="AQ186" i="2"/>
  <c r="AQ198" i="2"/>
  <c r="AQ274" i="2"/>
  <c r="AQ43" i="2"/>
  <c r="AQ551" i="2"/>
  <c r="AQ73" i="2"/>
  <c r="AQ34" i="2"/>
  <c r="AQ433" i="2"/>
  <c r="AQ343" i="2"/>
  <c r="AQ75" i="2"/>
  <c r="AQ414" i="2"/>
  <c r="AQ523" i="2"/>
  <c r="AQ349" i="2"/>
  <c r="AQ399" i="2"/>
  <c r="AQ358" i="2"/>
  <c r="AQ340" i="2"/>
  <c r="AQ484" i="2"/>
  <c r="AQ212" i="2"/>
  <c r="AQ191" i="2"/>
  <c r="AQ367" i="2"/>
  <c r="AQ49" i="2"/>
  <c r="AQ390" i="2"/>
  <c r="AQ467" i="2"/>
  <c r="AQ458" i="2"/>
  <c r="AQ591" i="2"/>
  <c r="AQ217" i="2"/>
  <c r="AQ235" i="2"/>
  <c r="AQ704" i="2"/>
  <c r="AQ439" i="2"/>
  <c r="AQ476" i="2"/>
  <c r="AQ85" i="2"/>
  <c r="AQ115" i="2"/>
  <c r="AQ125" i="2"/>
  <c r="AQ302" i="2"/>
  <c r="AQ123" i="2"/>
  <c r="AQ692" i="2"/>
  <c r="AQ616" i="2"/>
  <c r="AQ513" i="2"/>
  <c r="AQ201" i="2"/>
  <c r="AQ353" i="2"/>
  <c r="AQ98" i="2"/>
  <c r="AQ452" i="2"/>
  <c r="AQ565" i="2"/>
  <c r="AQ388" i="2"/>
  <c r="AQ331" i="2"/>
  <c r="AQ315" i="2"/>
  <c r="AQ204" i="2"/>
  <c r="AQ220" i="2"/>
  <c r="AQ47" i="2"/>
  <c r="AQ5" i="2"/>
  <c r="AQ81" i="2"/>
  <c r="AQ101" i="2"/>
  <c r="AQ488" i="2"/>
  <c r="AQ455" i="2"/>
  <c r="AQ598" i="2"/>
  <c r="AQ577" i="2"/>
  <c r="AQ427" i="2"/>
  <c r="AQ90" i="2"/>
  <c r="AQ237" i="2"/>
  <c r="AQ341" i="2"/>
  <c r="AQ313" i="2"/>
  <c r="AQ248" i="2"/>
  <c r="AQ210" i="2"/>
  <c r="AQ307" i="2"/>
  <c r="AQ97" i="2"/>
  <c r="AQ157" i="2"/>
  <c r="AQ460" i="2"/>
  <c r="AQ257" i="2"/>
  <c r="AQ178" i="2"/>
  <c r="AQ318" i="2"/>
  <c r="AQ132" i="2"/>
  <c r="AQ716" i="2"/>
  <c r="AQ389" i="2"/>
  <c r="AQ240" i="2"/>
  <c r="AQ256" i="2"/>
  <c r="AQ25" i="2"/>
  <c r="AQ709" i="2"/>
  <c r="AQ197" i="2"/>
  <c r="AQ638" i="2"/>
  <c r="AQ29" i="2"/>
  <c r="AQ309" i="2"/>
  <c r="AQ83" i="2"/>
  <c r="AQ595" i="2"/>
  <c r="AQ8" i="2"/>
  <c r="AQ155" i="2"/>
  <c r="AQ78" i="2"/>
  <c r="AQ483" i="2"/>
  <c r="AQ93" i="2"/>
  <c r="AQ223" i="2"/>
  <c r="AQ31" i="2"/>
  <c r="AQ323" i="2"/>
  <c r="AQ189" i="2"/>
  <c r="AQ48" i="2"/>
  <c r="AQ281" i="2"/>
  <c r="AQ111" i="2"/>
  <c r="AQ725" i="2"/>
  <c r="AQ13" i="2"/>
  <c r="AQ112" i="2"/>
  <c r="AQ640" i="2"/>
  <c r="AQ573" i="2"/>
  <c r="AQ199" i="2"/>
  <c r="AQ671" i="2"/>
  <c r="AQ154" i="2"/>
  <c r="AQ408" i="2"/>
  <c r="AQ247" i="2"/>
  <c r="AQ561" i="2"/>
  <c r="AQ585" i="2"/>
  <c r="AQ582" i="2"/>
  <c r="AQ3" i="2"/>
  <c r="AQ533" i="2"/>
  <c r="AQ60" i="2"/>
  <c r="AQ96" i="2"/>
  <c r="AQ208" i="2"/>
  <c r="AQ438" i="2"/>
  <c r="AQ38" i="2"/>
  <c r="AQ592" i="2"/>
  <c r="AQ391" i="2"/>
  <c r="AQ597" i="2"/>
  <c r="AQ266" i="2"/>
  <c r="AQ2" i="2"/>
  <c r="AQ225" i="2"/>
  <c r="AQ118" i="2"/>
  <c r="AQ190" i="2"/>
  <c r="AQ635" i="2"/>
  <c r="AQ449" i="2"/>
  <c r="AQ275" i="2"/>
  <c r="AQ254" i="2"/>
  <c r="AQ586" i="2"/>
  <c r="AQ384" i="2"/>
  <c r="AQ394" i="2"/>
  <c r="AQ14" i="2"/>
  <c r="AQ169" i="2"/>
  <c r="AQ507" i="2"/>
  <c r="AQ233" i="2"/>
  <c r="AQ715" i="2"/>
  <c r="AQ292" i="2"/>
  <c r="AQ230" i="2"/>
  <c r="AQ148" i="2"/>
  <c r="AQ227" i="2"/>
  <c r="AQ440" i="2"/>
  <c r="AQ194" i="2"/>
  <c r="AQ697" i="2"/>
  <c r="AQ165" i="2"/>
  <c r="AQ320" i="2"/>
  <c r="AQ22" i="2"/>
  <c r="AQ140" i="2"/>
  <c r="AQ35" i="2"/>
  <c r="AQ602" i="2"/>
  <c r="AQ156" i="2"/>
  <c r="AQ375" i="2"/>
  <c r="AQ58" i="2"/>
  <c r="AQ17" i="2"/>
  <c r="AQ245" i="2"/>
  <c r="AQ548" i="2"/>
  <c r="AQ502" i="2"/>
  <c r="AQ88" i="2"/>
  <c r="AQ402" i="2"/>
  <c r="AQ238" i="2"/>
  <c r="AQ464" i="2"/>
  <c r="AQ545" i="2"/>
  <c r="AQ260" i="2"/>
  <c r="AQ28" i="2"/>
  <c r="AQ46" i="2"/>
  <c r="AQ303" i="2"/>
  <c r="AQ147" i="2"/>
  <c r="AQ651" i="2"/>
  <c r="AQ588" i="2"/>
  <c r="AQ287" i="2"/>
  <c r="AQ335" i="2"/>
  <c r="AQ300" i="2"/>
  <c r="AQ603" i="2"/>
  <c r="AQ71" i="2"/>
  <c r="AQ138" i="2"/>
  <c r="AQ680" i="2"/>
  <c r="AQ589" i="2"/>
  <c r="AQ27" i="2"/>
  <c r="AQ387" i="2"/>
  <c r="AQ172" i="2"/>
  <c r="AQ614" i="2"/>
  <c r="AQ742" i="2"/>
  <c r="AQ68" i="2"/>
  <c r="AQ255" i="2"/>
  <c r="AQ479" i="2"/>
  <c r="AQ126" i="2"/>
  <c r="AQ202" i="2"/>
  <c r="AQ544" i="2"/>
  <c r="AQ100" i="2"/>
  <c r="AQ66" i="2"/>
  <c r="AQ312" i="2"/>
  <c r="AQ615" i="2"/>
  <c r="AQ653" i="2"/>
  <c r="AQ279" i="2"/>
  <c r="AQ412" i="2"/>
  <c r="AQ733" i="2"/>
  <c r="AQ360" i="2"/>
  <c r="AQ289" i="2"/>
  <c r="AQ355" i="2"/>
  <c r="AQ717" i="2"/>
  <c r="AQ530" i="2"/>
  <c r="AQ52" i="2"/>
  <c r="AQ579" i="2"/>
  <c r="AQ293" i="2"/>
  <c r="AQ503" i="2"/>
  <c r="AQ261" i="2"/>
  <c r="AQ583" i="2"/>
  <c r="AQ677" i="2"/>
  <c r="AQ41" i="2"/>
  <c r="AQ182" i="2"/>
  <c r="AQ521" i="2"/>
  <c r="AQ404" i="2"/>
  <c r="AQ296" i="2"/>
  <c r="AQ364" i="2"/>
  <c r="AQ267" i="2"/>
  <c r="AQ447" i="2"/>
  <c r="AQ559" i="2"/>
  <c r="AQ171" i="2"/>
  <c r="AQ522" i="2"/>
  <c r="AQ304" i="2"/>
  <c r="AQ33" i="2"/>
  <c r="AQ377" i="2"/>
  <c r="AQ226" i="2"/>
  <c r="AQ249" i="2"/>
  <c r="AQ54" i="2"/>
  <c r="AQ456" i="2"/>
  <c r="AQ701" i="2"/>
  <c r="AQ158" i="2"/>
  <c r="AQ492" i="2"/>
  <c r="AQ392" i="2"/>
  <c r="AQ142" i="2"/>
  <c r="AQ128" i="2"/>
  <c r="AQ23" i="2"/>
  <c r="AQ379" i="2"/>
  <c r="AQ284" i="2"/>
  <c r="AQ688" i="2"/>
  <c r="AQ734" i="2"/>
  <c r="AQ572" i="2"/>
  <c r="AQ497" i="2"/>
  <c r="AQ127" i="2"/>
  <c r="AQ368" i="2"/>
  <c r="AQ660" i="2"/>
  <c r="AQ336" i="2"/>
  <c r="AQ180" i="2"/>
  <c r="AQ571" i="2"/>
  <c r="AQ18" i="2"/>
  <c r="AQ327" i="2"/>
  <c r="AQ536" i="2"/>
  <c r="AQ669" i="2"/>
  <c r="AQ173" i="2"/>
  <c r="AQ374" i="2"/>
  <c r="AQ623" i="2"/>
  <c r="AQ357" i="2"/>
  <c r="AQ490" i="2"/>
  <c r="AQ211" i="2"/>
  <c r="AQ19" i="2"/>
  <c r="AQ525" i="2"/>
  <c r="AQ622" i="2"/>
  <c r="AQ430" i="2"/>
  <c r="AQ461" i="2"/>
  <c r="AQ301" i="2"/>
  <c r="AQ44" i="2"/>
  <c r="AQ512" i="2"/>
  <c r="AQ587" i="2"/>
  <c r="AQ471" i="2"/>
  <c r="AQ498" i="2"/>
  <c r="AQ485" i="2"/>
  <c r="AQ120" i="2"/>
  <c r="AQ434" i="2"/>
  <c r="AQ524" i="2"/>
  <c r="AQ164" i="2"/>
  <c r="AQ575" i="2"/>
  <c r="AQ21" i="2"/>
  <c r="AQ344" i="2"/>
  <c r="AQ70" i="2"/>
  <c r="AQ477" i="2"/>
  <c r="AQ56" i="2"/>
  <c r="AQ737" i="2"/>
  <c r="AQ170" i="2"/>
  <c r="AQ72" i="2"/>
  <c r="AQ42" i="2"/>
  <c r="AQ601" i="2"/>
  <c r="AQ366" i="2"/>
  <c r="AQ735" i="2"/>
  <c r="AQ437" i="2"/>
  <c r="AQ675" i="2"/>
  <c r="AQ563" i="2"/>
  <c r="AQ107" i="2"/>
  <c r="AQ618" i="2"/>
  <c r="AQ63" i="2"/>
  <c r="AQ600" i="2"/>
  <c r="AQ636" i="2"/>
  <c r="AQ659" i="2"/>
  <c r="AQ350" i="2"/>
  <c r="AQ526" i="2"/>
  <c r="AQ285" i="2"/>
  <c r="AQ736" i="2"/>
  <c r="AQ321" i="2"/>
  <c r="AQ515" i="2"/>
  <c r="AQ209" i="2"/>
  <c r="AQ499" i="2"/>
  <c r="AQ666" i="2"/>
  <c r="AQ207" i="2"/>
  <c r="AQ36" i="2"/>
  <c r="AQ205" i="2"/>
  <c r="AQ373" i="2"/>
  <c r="AQ218" i="2"/>
  <c r="AQ720" i="2"/>
  <c r="AQ611" i="2"/>
  <c r="AQ386" i="2"/>
  <c r="AQ500" i="2"/>
  <c r="AQ667" i="2"/>
  <c r="AQ409" i="2"/>
  <c r="AQ45" i="2"/>
  <c r="AQ110" i="2"/>
  <c r="AQ378" i="2"/>
  <c r="AQ174" i="2"/>
  <c r="AQ569" i="2"/>
  <c r="AQ139" i="2"/>
  <c r="AQ179" i="2"/>
  <c r="AQ679" i="2"/>
  <c r="AQ369" i="2"/>
  <c r="AQ135" i="2"/>
  <c r="AQ731" i="2"/>
  <c r="AQ694" i="2"/>
  <c r="AQ268" i="2"/>
  <c r="AQ695" i="2"/>
  <c r="AQ552" i="2"/>
  <c r="AQ39" i="2"/>
  <c r="AQ450" i="2"/>
  <c r="AQ446" i="2"/>
  <c r="AQ604" i="2"/>
  <c r="AQ711" i="2"/>
  <c r="AQ510" i="2"/>
  <c r="AQ175" i="2"/>
  <c r="AQ308" i="2"/>
  <c r="AQ80" i="2"/>
  <c r="AQ37" i="2"/>
  <c r="AQ102" i="2"/>
  <c r="AQ116" i="2"/>
  <c r="AQ215" i="2"/>
  <c r="AQ445" i="2"/>
  <c r="AQ232" i="2"/>
  <c r="AQ625" i="2"/>
  <c r="AQ356" i="2"/>
  <c r="AQ177" i="2"/>
  <c r="AQ564" i="2"/>
  <c r="AQ665" i="2"/>
  <c r="AQ562" i="2"/>
  <c r="AQ432" i="2"/>
  <c r="AQ543" i="2"/>
  <c r="AQ400" i="2"/>
  <c r="AQ113" i="2"/>
  <c r="AQ459" i="2"/>
  <c r="AQ724" i="2"/>
  <c r="AQ708" i="2"/>
  <c r="AQ250" i="2"/>
  <c r="AQ661" i="2"/>
  <c r="AQ506" i="2"/>
  <c r="AQ668" i="2"/>
  <c r="AQ161" i="2"/>
  <c r="AQ347" i="2"/>
  <c r="AQ283" i="2"/>
  <c r="AQ219" i="2"/>
  <c r="AQ228" i="2"/>
  <c r="AQ108" i="2"/>
  <c r="AQ145" i="2"/>
  <c r="AQ270" i="2"/>
  <c r="AQ415" i="2"/>
  <c r="AQ103" i="2"/>
  <c r="AQ421" i="2"/>
  <c r="AQ643" i="2"/>
  <c r="AQ184" i="2"/>
  <c r="AQ82" i="2"/>
  <c r="AQ714" i="2"/>
  <c r="AQ514" i="2"/>
  <c r="AQ727" i="2"/>
  <c r="AQ683" i="2"/>
  <c r="AQ649" i="2"/>
  <c r="AQ89" i="2"/>
  <c r="AQ222" i="2"/>
  <c r="AQ584" i="2"/>
  <c r="AQ617" i="2"/>
  <c r="AQ626" i="2"/>
  <c r="AQ606" i="2"/>
  <c r="AQ700" i="2"/>
  <c r="AQ741" i="2"/>
  <c r="AQ152" i="2"/>
  <c r="AQ594" i="2"/>
  <c r="AQ395" i="2"/>
  <c r="AQ305" i="2"/>
  <c r="AQ650" i="2"/>
  <c r="AQ231" i="2"/>
  <c r="AQ639" i="2"/>
  <c r="AQ556" i="2"/>
  <c r="AQ663" i="2"/>
  <c r="AQ372" i="2"/>
  <c r="AQ306" i="2"/>
  <c r="AQ468" i="2"/>
  <c r="AQ282" i="2"/>
  <c r="AQ94" i="2"/>
  <c r="AQ627" i="2"/>
  <c r="AQ491" i="2"/>
  <c r="AQ346" i="2"/>
  <c r="AQ401" i="2"/>
  <c r="AQ553" i="2"/>
  <c r="AQ435" i="2"/>
  <c r="AQ95" i="2"/>
  <c r="AQ413" i="2"/>
  <c r="AQ682" i="2"/>
  <c r="AQ290" i="2"/>
  <c r="AQ531" i="2"/>
  <c r="AQ216" i="2"/>
  <c r="AQ730" i="2"/>
  <c r="AQ329" i="2"/>
  <c r="AQ288" i="2"/>
  <c r="AQ529" i="2"/>
  <c r="AQ385" i="2"/>
  <c r="AQ560" i="2"/>
  <c r="AQ685" i="2"/>
  <c r="AQ537" i="2"/>
  <c r="AQ291" i="2"/>
  <c r="AQ213" i="2"/>
  <c r="AQ206" i="2"/>
  <c r="AQ593" i="2"/>
  <c r="AQ481" i="2"/>
  <c r="AQ310" i="2"/>
  <c r="AQ370" i="2"/>
  <c r="AQ504" i="2"/>
  <c r="AQ295" i="2"/>
  <c r="AQ647" i="2"/>
  <c r="AQ193" i="2"/>
  <c r="AQ539" i="2"/>
  <c r="AQ534" i="2"/>
  <c r="AQ451" i="2"/>
  <c r="AQ670" i="2"/>
  <c r="AQ632" i="2"/>
  <c r="AQ710" i="2"/>
  <c r="AQ425" i="2"/>
  <c r="AQ332" i="2"/>
  <c r="AQ726" i="2"/>
  <c r="AQ417" i="2"/>
  <c r="AQ457" i="2"/>
  <c r="AQ473" i="2"/>
  <c r="AQ337" i="2"/>
  <c r="AQ478" i="2"/>
  <c r="AQ655" i="2"/>
  <c r="AQ612" i="2"/>
  <c r="AQ620" i="2"/>
  <c r="AQ628" i="2"/>
  <c r="AQ578" i="2"/>
  <c r="AQ706" i="2"/>
  <c r="AQ495" i="2"/>
  <c r="AQ641" i="2"/>
  <c r="AQ532" i="2"/>
  <c r="AQ317" i="2"/>
  <c r="AQ607" i="2"/>
  <c r="AQ729" i="2"/>
  <c r="AQ605" i="2"/>
  <c r="AQ428" i="2"/>
  <c r="AQ674" i="2"/>
  <c r="AQ690" i="2"/>
  <c r="AQ703" i="2"/>
  <c r="AQ629" i="2"/>
  <c r="AQ568" i="2"/>
  <c r="AQ740" i="2"/>
  <c r="AQ699" i="2"/>
  <c r="AQ608" i="2"/>
  <c r="AQ580" i="2"/>
  <c r="AQ426" i="2"/>
  <c r="AQ658" i="2"/>
  <c r="AQ646" i="2"/>
  <c r="AQ678" i="2"/>
  <c r="AQ721" i="2"/>
  <c r="AQ739" i="2"/>
  <c r="AQ719" i="2"/>
  <c r="AQ707" i="2"/>
  <c r="AQ738" i="2"/>
  <c r="AQ693" i="2"/>
  <c r="AQ728" i="2"/>
  <c r="AQ696" i="2"/>
  <c r="AQ662" i="2"/>
  <c r="AQ712" i="2"/>
  <c r="AQ718" i="2"/>
  <c r="AQ713" i="2"/>
  <c r="AK613" i="2"/>
  <c r="AR613" i="2" s="1"/>
  <c r="AK630" i="2"/>
  <c r="AK633" i="2"/>
  <c r="AK134" i="2"/>
  <c r="AK359" i="2"/>
  <c r="AK542" i="2"/>
  <c r="AK436" i="2"/>
  <c r="AR436" i="2" s="1"/>
  <c r="AK557" i="2"/>
  <c r="AK505" i="2"/>
  <c r="AR505" i="2" s="1"/>
  <c r="AK380" i="2"/>
  <c r="AK405" i="2"/>
  <c r="AK550" i="2"/>
  <c r="AK656" i="2"/>
  <c r="AK242" i="2"/>
  <c r="AK124" i="2"/>
  <c r="AK511" i="2"/>
  <c r="AR511" i="2" s="1"/>
  <c r="AK472" i="2"/>
  <c r="AK691" i="2"/>
  <c r="AK363" i="2"/>
  <c r="AR363" i="2" s="1"/>
  <c r="AK339" i="2"/>
  <c r="AR339" i="2" s="1"/>
  <c r="AK418" i="2"/>
  <c r="AK535" i="2"/>
  <c r="AR535" i="2" s="1"/>
  <c r="AK77" i="2"/>
  <c r="AK393" i="2"/>
  <c r="AK518" i="2"/>
  <c r="AK74" i="2"/>
  <c r="AK648" i="2"/>
  <c r="AK214" i="2"/>
  <c r="AK338" i="2"/>
  <c r="AK330" i="2"/>
  <c r="AR330" i="2" s="1"/>
  <c r="AK581" i="2"/>
  <c r="AK262" i="2"/>
  <c r="AR262" i="2" s="1"/>
  <c r="AK62" i="2"/>
  <c r="AR62" i="2" s="1"/>
  <c r="AK642" i="2"/>
  <c r="AK9" i="2"/>
  <c r="AK162" i="2"/>
  <c r="AR162" i="2" s="1"/>
  <c r="AK631" i="2"/>
  <c r="AK91" i="2"/>
  <c r="AK104" i="2"/>
  <c r="AR104" i="2" s="1"/>
  <c r="AK314" i="2"/>
  <c r="AK496" i="2"/>
  <c r="AK541" i="2"/>
  <c r="AK351" i="2"/>
  <c r="AK183" i="2"/>
  <c r="AK187" i="2"/>
  <c r="AR187" i="2" s="1"/>
  <c r="AK61" i="2"/>
  <c r="AR61" i="2" s="1"/>
  <c r="AK229" i="2"/>
  <c r="AR229" i="2" s="1"/>
  <c r="AK117" i="2"/>
  <c r="AK567" i="2"/>
  <c r="AK645" i="2"/>
  <c r="AR645" i="2" s="1"/>
  <c r="AK396" i="2"/>
  <c r="AK348" i="2"/>
  <c r="AK166" i="2"/>
  <c r="AK136" i="2"/>
  <c r="AR136" i="2" s="1"/>
  <c r="AK99" i="2"/>
  <c r="AR99" i="2" s="1"/>
  <c r="AK549" i="2"/>
  <c r="AK516" i="2"/>
  <c r="AK381" i="2"/>
  <c r="AK475" i="2"/>
  <c r="AR475" i="2" s="1"/>
  <c r="AK654" i="2"/>
  <c r="AK398" i="2"/>
  <c r="AK422" i="2"/>
  <c r="AK324" i="2"/>
  <c r="AK361" i="2"/>
  <c r="AK130" i="2"/>
  <c r="AR130" i="2" s="1"/>
  <c r="AK263" i="2"/>
  <c r="AR263" i="2" s="1"/>
  <c r="AK241" i="2"/>
  <c r="AK129" i="2"/>
  <c r="AK106" i="2"/>
  <c r="AK195" i="2"/>
  <c r="AK443" i="2"/>
  <c r="AK342" i="2"/>
  <c r="AK87" i="2"/>
  <c r="AK153" i="2"/>
  <c r="AK277" i="2"/>
  <c r="AR277" i="2" s="1"/>
  <c r="AK354" i="2"/>
  <c r="AK482" i="2"/>
  <c r="AR482" i="2" s="1"/>
  <c r="AK264" i="2"/>
  <c r="AK411" i="2"/>
  <c r="AR411" i="2" s="1"/>
  <c r="AK188" i="2"/>
  <c r="AK489" i="2"/>
  <c r="AK673" i="2"/>
  <c r="AR673" i="2" s="1"/>
  <c r="AK570" i="2"/>
  <c r="AK637" i="2"/>
  <c r="AR637" i="2" s="1"/>
  <c r="AK196" i="2"/>
  <c r="AK69" i="2"/>
  <c r="AK181" i="2"/>
  <c r="AK258" i="2"/>
  <c r="AK442" i="2"/>
  <c r="AR442" i="2" s="1"/>
  <c r="AK6" i="2"/>
  <c r="AK10" i="2"/>
  <c r="AK596" i="2"/>
  <c r="AK345" i="2"/>
  <c r="AR345" i="2" s="1"/>
  <c r="AK454" i="2"/>
  <c r="AK352" i="2"/>
  <c r="AK67" i="2"/>
  <c r="AK252" i="2"/>
  <c r="AK141" i="2"/>
  <c r="AK234" i="2"/>
  <c r="AK448" i="2"/>
  <c r="AK265" i="2"/>
  <c r="AK286" i="2"/>
  <c r="AK251" i="2"/>
  <c r="AR251" i="2" s="1"/>
  <c r="AK163" i="2"/>
  <c r="AK143" i="2"/>
  <c r="AK122" i="2"/>
  <c r="AK176" i="2"/>
  <c r="AK50" i="2"/>
  <c r="AK444" i="2"/>
  <c r="AR444" i="2" s="1"/>
  <c r="AK487" i="2"/>
  <c r="AK376" i="2"/>
  <c r="AR376" i="2" s="1"/>
  <c r="AK259" i="2"/>
  <c r="AR259" i="2" s="1"/>
  <c r="AK382" i="2"/>
  <c r="AK465" i="2"/>
  <c r="AR465" i="2" s="1"/>
  <c r="AK185" i="2"/>
  <c r="AK59" i="2"/>
  <c r="AK168" i="2"/>
  <c r="AR168" i="2" s="1"/>
  <c r="AK723" i="2"/>
  <c r="AR723" i="2" s="1"/>
  <c r="AK453" i="2"/>
  <c r="AK687" i="2"/>
  <c r="AR687" i="2" s="1"/>
  <c r="AK159" i="2"/>
  <c r="AK664" i="2"/>
  <c r="AR664" i="2" s="1"/>
  <c r="AK160" i="2"/>
  <c r="AK32" i="2"/>
  <c r="AR32" i="2" s="1"/>
  <c r="AK40" i="2"/>
  <c r="AK144" i="2"/>
  <c r="AK299" i="2"/>
  <c r="AK24" i="2"/>
  <c r="AK276" i="2"/>
  <c r="AR276" i="2" s="1"/>
  <c r="AK167" i="2"/>
  <c r="AK406" i="2"/>
  <c r="AR406" i="2" s="1"/>
  <c r="AK681" i="2"/>
  <c r="AK236" i="2"/>
  <c r="AR236" i="2" s="1"/>
  <c r="AK508" i="2"/>
  <c r="AR508" i="2" s="1"/>
  <c r="AK333" i="2"/>
  <c r="AK590" i="2"/>
  <c r="AR590" i="2" s="1"/>
  <c r="AK624" i="2"/>
  <c r="AK11" i="2"/>
  <c r="AK698" i="2"/>
  <c r="AK410" i="2"/>
  <c r="AK316" i="2"/>
  <c r="AR316" i="2" s="1"/>
  <c r="AK294" i="2"/>
  <c r="AK272" i="2"/>
  <c r="AK297" i="2"/>
  <c r="AK269" i="2"/>
  <c r="AR269" i="2" s="1"/>
  <c r="AK383" i="2"/>
  <c r="AR383" i="2" s="1"/>
  <c r="AK246" i="2"/>
  <c r="AK84" i="2"/>
  <c r="AK365" i="2"/>
  <c r="AK133" i="2"/>
  <c r="AK397" i="2"/>
  <c r="AR397" i="2" s="1"/>
  <c r="AK271" i="2"/>
  <c r="AK105" i="2"/>
  <c r="AK334" i="2"/>
  <c r="AR334" i="2" s="1"/>
  <c r="AK325" i="2"/>
  <c r="AK119" i="2"/>
  <c r="AK610" i="2"/>
  <c r="AK114" i="2"/>
  <c r="AK486" i="2"/>
  <c r="AK519" i="2"/>
  <c r="AR519" i="2" s="1"/>
  <c r="AK619" i="2"/>
  <c r="AK493" i="2"/>
  <c r="AK520" i="2"/>
  <c r="AK609" i="2"/>
  <c r="AK566" i="2"/>
  <c r="AK538" i="2"/>
  <c r="AR538" i="2" s="1"/>
  <c r="AK20" i="2"/>
  <c r="AK239" i="2"/>
  <c r="AK657" i="2"/>
  <c r="AR657" i="2" s="1"/>
  <c r="AK474" i="2"/>
  <c r="AK494" i="2"/>
  <c r="AK705" i="2"/>
  <c r="AR705" i="2" s="1"/>
  <c r="AK554" i="2"/>
  <c r="AR554" i="2" s="1"/>
  <c r="AK16" i="2"/>
  <c r="AK469" i="2"/>
  <c r="AR469" i="2" s="1"/>
  <c r="AK150" i="2"/>
  <c r="AK684" i="2"/>
  <c r="AR684" i="2" s="1"/>
  <c r="AK273" i="2"/>
  <c r="AR273" i="2" s="1"/>
  <c r="AK599" i="2"/>
  <c r="AR599" i="2" s="1"/>
  <c r="AK423" i="2"/>
  <c r="AR423" i="2" s="1"/>
  <c r="AK92" i="2"/>
  <c r="AR92" i="2" s="1"/>
  <c r="AK555" i="2"/>
  <c r="AK644" i="2"/>
  <c r="AK298" i="2"/>
  <c r="AK221" i="2"/>
  <c r="AK224" i="2"/>
  <c r="AK634" i="2"/>
  <c r="AR634" i="2" s="1"/>
  <c r="AK51" i="2"/>
  <c r="AK30" i="2"/>
  <c r="AK676" i="2"/>
  <c r="AK470" i="2"/>
  <c r="AK322" i="2"/>
  <c r="AR322" i="2" s="1"/>
  <c r="AK621" i="2"/>
  <c r="AK15" i="2"/>
  <c r="AR15" i="2" s="1"/>
  <c r="AK149" i="2"/>
  <c r="AK546" i="2"/>
  <c r="AK431" i="2"/>
  <c r="AK326" i="2"/>
  <c r="AK517" i="2"/>
  <c r="AR517" i="2" s="1"/>
  <c r="AK420" i="2"/>
  <c r="AK686" i="2"/>
  <c r="AR686" i="2" s="1"/>
  <c r="AK371" i="2"/>
  <c r="AK76" i="2"/>
  <c r="AR76" i="2" s="1"/>
  <c r="AK540" i="2"/>
  <c r="AK527" i="2"/>
  <c r="AK200" i="2"/>
  <c r="AK424" i="2"/>
  <c r="AR424" i="2" s="1"/>
  <c r="AK278" i="2"/>
  <c r="AR278" i="2" s="1"/>
  <c r="AK416" i="2"/>
  <c r="AK131" i="2"/>
  <c r="AK121" i="2"/>
  <c r="AK466" i="2"/>
  <c r="AK53" i="2"/>
  <c r="AK109" i="2"/>
  <c r="AR109" i="2" s="1"/>
  <c r="AK652" i="2"/>
  <c r="AR652" i="2" s="1"/>
  <c r="AK501" i="2"/>
  <c r="AR501" i="2" s="1"/>
  <c r="AK79" i="2"/>
  <c r="AK462" i="2"/>
  <c r="AK547" i="2"/>
  <c r="AK7" i="2"/>
  <c r="AK146" i="2"/>
  <c r="AK64" i="2"/>
  <c r="AK441" i="2"/>
  <c r="AR441" i="2" s="1"/>
  <c r="AK528" i="2"/>
  <c r="AK137" i="2"/>
  <c r="AK403" i="2"/>
  <c r="AR403" i="2" s="1"/>
  <c r="AK419" i="2"/>
  <c r="AK253" i="2"/>
  <c r="AR253" i="2" s="1"/>
  <c r="AK86" i="2"/>
  <c r="AK429" i="2"/>
  <c r="AK463" i="2"/>
  <c r="AK243" i="2"/>
  <c r="AK689" i="2"/>
  <c r="AK151" i="2"/>
  <c r="AK280" i="2"/>
  <c r="AR280" i="2" s="1"/>
  <c r="AK732" i="2"/>
  <c r="AR732" i="2" s="1"/>
  <c r="AK672" i="2"/>
  <c r="AR672" i="2" s="1"/>
  <c r="AK576" i="2"/>
  <c r="AK244" i="2"/>
  <c r="AK203" i="2"/>
  <c r="AR203" i="2" s="1"/>
  <c r="AK407" i="2"/>
  <c r="AR407" i="2" s="1"/>
  <c r="AK328" i="2"/>
  <c r="AR328" i="2" s="1"/>
  <c r="AK57" i="2"/>
  <c r="AK12" i="2"/>
  <c r="AK319" i="2"/>
  <c r="AK311" i="2"/>
  <c r="AK362" i="2"/>
  <c r="AK4" i="2"/>
  <c r="AK55" i="2"/>
  <c r="AK722" i="2"/>
  <c r="AR722" i="2" s="1"/>
  <c r="AK65" i="2"/>
  <c r="AK192" i="2"/>
  <c r="AR192" i="2" s="1"/>
  <c r="AK558" i="2"/>
  <c r="AR558" i="2" s="1"/>
  <c r="AK480" i="2"/>
  <c r="AK509" i="2"/>
  <c r="AK574" i="2"/>
  <c r="AR574" i="2" s="1"/>
  <c r="AK26" i="2"/>
  <c r="AK702" i="2"/>
  <c r="AR702" i="2" s="1"/>
  <c r="AK186" i="2"/>
  <c r="AK198" i="2"/>
  <c r="AK274" i="2"/>
  <c r="AK43" i="2"/>
  <c r="AK551" i="2"/>
  <c r="AR551" i="2" s="1"/>
  <c r="AK73" i="2"/>
  <c r="AK34" i="2"/>
  <c r="AK433" i="2"/>
  <c r="AK343" i="2"/>
  <c r="AK75" i="2"/>
  <c r="AK414" i="2"/>
  <c r="AK523" i="2"/>
  <c r="AK349" i="2"/>
  <c r="AK399" i="2"/>
  <c r="AK358" i="2"/>
  <c r="AR358" i="2" s="1"/>
  <c r="AK340" i="2"/>
  <c r="AR340" i="2" s="1"/>
  <c r="AK484" i="2"/>
  <c r="AK212" i="2"/>
  <c r="AK191" i="2"/>
  <c r="AK367" i="2"/>
  <c r="AR367" i="2" s="1"/>
  <c r="AK49" i="2"/>
  <c r="AK390" i="2"/>
  <c r="AK467" i="2"/>
  <c r="AR467" i="2" s="1"/>
  <c r="AK458" i="2"/>
  <c r="AR458" i="2" s="1"/>
  <c r="AK591" i="2"/>
  <c r="AK217" i="2"/>
  <c r="AK235" i="2"/>
  <c r="AK704" i="2"/>
  <c r="AR704" i="2" s="1"/>
  <c r="AK439" i="2"/>
  <c r="AK476" i="2"/>
  <c r="AK85" i="2"/>
  <c r="AK115" i="2"/>
  <c r="AR115" i="2" s="1"/>
  <c r="AK125" i="2"/>
  <c r="AK302" i="2"/>
  <c r="AK123" i="2"/>
  <c r="AK692" i="2"/>
  <c r="AK616" i="2"/>
  <c r="AK513" i="2"/>
  <c r="AK201" i="2"/>
  <c r="AK353" i="2"/>
  <c r="AR353" i="2" s="1"/>
  <c r="AK98" i="2"/>
  <c r="AK452" i="2"/>
  <c r="AR452" i="2" s="1"/>
  <c r="AK565" i="2"/>
  <c r="AK388" i="2"/>
  <c r="AK331" i="2"/>
  <c r="AR331" i="2" s="1"/>
  <c r="AK315" i="2"/>
  <c r="AK204" i="2"/>
  <c r="AK220" i="2"/>
  <c r="AK47" i="2"/>
  <c r="AK5" i="2"/>
  <c r="AK81" i="2"/>
  <c r="AR81" i="2" s="1"/>
  <c r="AK101" i="2"/>
  <c r="AK488" i="2"/>
  <c r="AK455" i="2"/>
  <c r="AK598" i="2"/>
  <c r="AK577" i="2"/>
  <c r="AK427" i="2"/>
  <c r="AR427" i="2" s="1"/>
  <c r="AK90" i="2"/>
  <c r="AK237" i="2"/>
  <c r="AK341" i="2"/>
  <c r="AK313" i="2"/>
  <c r="AK248" i="2"/>
  <c r="AK210" i="2"/>
  <c r="AR210" i="2" s="1"/>
  <c r="AK307" i="2"/>
  <c r="AR307" i="2" s="1"/>
  <c r="AK97" i="2"/>
  <c r="AR97" i="2" s="1"/>
  <c r="AK157" i="2"/>
  <c r="AR157" i="2" s="1"/>
  <c r="AK460" i="2"/>
  <c r="AK257" i="2"/>
  <c r="AK178" i="2"/>
  <c r="AK318" i="2"/>
  <c r="AK132" i="2"/>
  <c r="AK716" i="2"/>
  <c r="AR716" i="2" s="1"/>
  <c r="AK389" i="2"/>
  <c r="AK240" i="2"/>
  <c r="AK256" i="2"/>
  <c r="AK25" i="2"/>
  <c r="AK709" i="2"/>
  <c r="AR709" i="2" s="1"/>
  <c r="AK197" i="2"/>
  <c r="AK638" i="2"/>
  <c r="AR638" i="2" s="1"/>
  <c r="AK29" i="2"/>
  <c r="AR29" i="2" s="1"/>
  <c r="AK309" i="2"/>
  <c r="AK83" i="2"/>
  <c r="AR83" i="2" s="1"/>
  <c r="AK595" i="2"/>
  <c r="AR595" i="2" s="1"/>
  <c r="AK8" i="2"/>
  <c r="AK155" i="2"/>
  <c r="AK78" i="2"/>
  <c r="AK483" i="2"/>
  <c r="AR483" i="2" s="1"/>
  <c r="AK93" i="2"/>
  <c r="AK223" i="2"/>
  <c r="AK31" i="2"/>
  <c r="AK323" i="2"/>
  <c r="AR323" i="2" s="1"/>
  <c r="AK189" i="2"/>
  <c r="AK48" i="2"/>
  <c r="AK281" i="2"/>
  <c r="AR281" i="2" s="1"/>
  <c r="AK111" i="2"/>
  <c r="AK725" i="2"/>
  <c r="AR725" i="2" s="1"/>
  <c r="AK13" i="2"/>
  <c r="AK112" i="2"/>
  <c r="AR112" i="2" s="1"/>
  <c r="AK640" i="2"/>
  <c r="AR640" i="2" s="1"/>
  <c r="AK573" i="2"/>
  <c r="AK199" i="2"/>
  <c r="AK671" i="2"/>
  <c r="AK154" i="2"/>
  <c r="AK408" i="2"/>
  <c r="AK247" i="2"/>
  <c r="AR247" i="2" s="1"/>
  <c r="AK561" i="2"/>
  <c r="AR561" i="2" s="1"/>
  <c r="AK585" i="2"/>
  <c r="AR585" i="2" s="1"/>
  <c r="AK582" i="2"/>
  <c r="AR582" i="2" s="1"/>
  <c r="AK3" i="2"/>
  <c r="AK533" i="2"/>
  <c r="AK60" i="2"/>
  <c r="AK96" i="2"/>
  <c r="AR96" i="2" s="1"/>
  <c r="AK208" i="2"/>
  <c r="AK438" i="2"/>
  <c r="AK38" i="2"/>
  <c r="AK592" i="2"/>
  <c r="AK391" i="2"/>
  <c r="AK597" i="2"/>
  <c r="AK266" i="2"/>
  <c r="AK2" i="2"/>
  <c r="AK225" i="2"/>
  <c r="AK118" i="2"/>
  <c r="AK190" i="2"/>
  <c r="AK635" i="2"/>
  <c r="AK449" i="2"/>
  <c r="AK275" i="2"/>
  <c r="AK254" i="2"/>
  <c r="AK586" i="2"/>
  <c r="C15" i="3" s="1"/>
  <c r="AK384" i="2"/>
  <c r="AK394" i="2"/>
  <c r="AK14" i="2"/>
  <c r="AK169" i="2"/>
  <c r="AK507" i="2"/>
  <c r="AR507" i="2" s="1"/>
  <c r="AK233" i="2"/>
  <c r="AR233" i="2" s="1"/>
  <c r="AK715" i="2"/>
  <c r="AR715" i="2" s="1"/>
  <c r="AK292" i="2"/>
  <c r="AK230" i="2"/>
  <c r="AR230" i="2" s="1"/>
  <c r="AK148" i="2"/>
  <c r="AK227" i="2"/>
  <c r="AR227" i="2" s="1"/>
  <c r="AK440" i="2"/>
  <c r="AK194" i="2"/>
  <c r="AK697" i="2"/>
  <c r="AR697" i="2" s="1"/>
  <c r="AK165" i="2"/>
  <c r="AK320" i="2"/>
  <c r="AK22" i="2"/>
  <c r="AK140" i="2"/>
  <c r="AK35" i="2"/>
  <c r="AK602" i="2"/>
  <c r="AR602" i="2" s="1"/>
  <c r="AK156" i="2"/>
  <c r="AR156" i="2" s="1"/>
  <c r="AK375" i="2"/>
  <c r="AR375" i="2" s="1"/>
  <c r="AK58" i="2"/>
  <c r="AK17" i="2"/>
  <c r="AK245" i="2"/>
  <c r="AK548" i="2"/>
  <c r="AK502" i="2"/>
  <c r="AR502" i="2" s="1"/>
  <c r="AK88" i="2"/>
  <c r="AK402" i="2"/>
  <c r="AR402" i="2" s="1"/>
  <c r="AK238" i="2"/>
  <c r="AK464" i="2"/>
  <c r="AK545" i="2"/>
  <c r="AR545" i="2" s="1"/>
  <c r="AK260" i="2"/>
  <c r="AK28" i="2"/>
  <c r="AK46" i="2"/>
  <c r="AK303" i="2"/>
  <c r="AK147" i="2"/>
  <c r="AK651" i="2"/>
  <c r="AK588" i="2"/>
  <c r="AK287" i="2"/>
  <c r="AR287" i="2" s="1"/>
  <c r="AK335" i="2"/>
  <c r="AK300" i="2"/>
  <c r="AR300" i="2" s="1"/>
  <c r="AK603" i="2"/>
  <c r="AK71" i="2"/>
  <c r="AR71" i="2" s="1"/>
  <c r="AK138" i="2"/>
  <c r="AK680" i="2"/>
  <c r="AR680" i="2" s="1"/>
  <c r="AK589" i="2"/>
  <c r="AR589" i="2" s="1"/>
  <c r="AK27" i="2"/>
  <c r="AK387" i="2"/>
  <c r="AK172" i="2"/>
  <c r="AK614" i="2"/>
  <c r="AR614" i="2" s="1"/>
  <c r="AK742" i="2"/>
  <c r="AR742" i="2" s="1"/>
  <c r="AK68" i="2"/>
  <c r="AK255" i="2"/>
  <c r="AK479" i="2"/>
  <c r="AK126" i="2"/>
  <c r="AK202" i="2"/>
  <c r="AR202" i="2" s="1"/>
  <c r="AK544" i="2"/>
  <c r="AK100" i="2"/>
  <c r="AK66" i="2"/>
  <c r="AK312" i="2"/>
  <c r="AK615" i="2"/>
  <c r="AR615" i="2" s="1"/>
  <c r="AK653" i="2"/>
  <c r="AR653" i="2" s="1"/>
  <c r="AK279" i="2"/>
  <c r="AK412" i="2"/>
  <c r="AK733" i="2"/>
  <c r="AR733" i="2" s="1"/>
  <c r="AK360" i="2"/>
  <c r="AR360" i="2" s="1"/>
  <c r="AK289" i="2"/>
  <c r="AR289" i="2" s="1"/>
  <c r="AK355" i="2"/>
  <c r="AR355" i="2" s="1"/>
  <c r="AK717" i="2"/>
  <c r="AR717" i="2" s="1"/>
  <c r="AK530" i="2"/>
  <c r="AK52" i="2"/>
  <c r="AK579" i="2"/>
  <c r="AR579" i="2" s="1"/>
  <c r="AK293" i="2"/>
  <c r="AK503" i="2"/>
  <c r="AK261" i="2"/>
  <c r="AR261" i="2" s="1"/>
  <c r="AK583" i="2"/>
  <c r="AR583" i="2" s="1"/>
  <c r="AK677" i="2"/>
  <c r="AR677" i="2" s="1"/>
  <c r="AK41" i="2"/>
  <c r="AK182" i="2"/>
  <c r="AK521" i="2"/>
  <c r="AR521" i="2" s="1"/>
  <c r="AK404" i="2"/>
  <c r="AK296" i="2"/>
  <c r="AK364" i="2"/>
  <c r="AK267" i="2"/>
  <c r="AK447" i="2"/>
  <c r="AK559" i="2"/>
  <c r="AK171" i="2"/>
  <c r="AR171" i="2" s="1"/>
  <c r="AK522" i="2"/>
  <c r="AR522" i="2" s="1"/>
  <c r="AK304" i="2"/>
  <c r="AK33" i="2"/>
  <c r="AR33" i="2" s="1"/>
  <c r="AK377" i="2"/>
  <c r="AR377" i="2" s="1"/>
  <c r="AK226" i="2"/>
  <c r="AR226" i="2" s="1"/>
  <c r="AK249" i="2"/>
  <c r="AK54" i="2"/>
  <c r="AK456" i="2"/>
  <c r="AK701" i="2"/>
  <c r="AK158" i="2"/>
  <c r="AK492" i="2"/>
  <c r="AR492" i="2" s="1"/>
  <c r="AK392" i="2"/>
  <c r="AK142" i="2"/>
  <c r="AR142" i="2" s="1"/>
  <c r="AK128" i="2"/>
  <c r="AK23" i="2"/>
  <c r="AK379" i="2"/>
  <c r="AK284" i="2"/>
  <c r="AK688" i="2"/>
  <c r="AR688" i="2" s="1"/>
  <c r="AK734" i="2"/>
  <c r="AR734" i="2" s="1"/>
  <c r="AK572" i="2"/>
  <c r="AK497" i="2"/>
  <c r="AR497" i="2" s="1"/>
  <c r="AK127" i="2"/>
  <c r="AR127" i="2" s="1"/>
  <c r="AK368" i="2"/>
  <c r="AK660" i="2"/>
  <c r="AR660" i="2" s="1"/>
  <c r="AK336" i="2"/>
  <c r="AK180" i="2"/>
  <c r="AK571" i="2"/>
  <c r="AR571" i="2" s="1"/>
  <c r="AK18" i="2"/>
  <c r="AK327" i="2"/>
  <c r="AK536" i="2"/>
  <c r="AK669" i="2"/>
  <c r="AR669" i="2" s="1"/>
  <c r="AK173" i="2"/>
  <c r="AK374" i="2"/>
  <c r="AK623" i="2"/>
  <c r="AR623" i="2" s="1"/>
  <c r="AK357" i="2"/>
  <c r="AK490" i="2"/>
  <c r="AK211" i="2"/>
  <c r="AK19" i="2"/>
  <c r="AK525" i="2"/>
  <c r="AR525" i="2" s="1"/>
  <c r="AK622" i="2"/>
  <c r="AR622" i="2" s="1"/>
  <c r="AK430" i="2"/>
  <c r="AK461" i="2"/>
  <c r="AR461" i="2" s="1"/>
  <c r="AK301" i="2"/>
  <c r="AK44" i="2"/>
  <c r="AK512" i="2"/>
  <c r="AK587" i="2"/>
  <c r="AK471" i="2"/>
  <c r="AR471" i="2" s="1"/>
  <c r="AK498" i="2"/>
  <c r="AR498" i="2" s="1"/>
  <c r="AK485" i="2"/>
  <c r="AR485" i="2" s="1"/>
  <c r="AK120" i="2"/>
  <c r="AK434" i="2"/>
  <c r="AK524" i="2"/>
  <c r="AK164" i="2"/>
  <c r="AR164" i="2" s="1"/>
  <c r="AK575" i="2"/>
  <c r="AR575" i="2" s="1"/>
  <c r="AK21" i="2"/>
  <c r="C11" i="3" s="1"/>
  <c r="AK344" i="2"/>
  <c r="AK70" i="2"/>
  <c r="AK477" i="2"/>
  <c r="AR477" i="2" s="1"/>
  <c r="AK56" i="2"/>
  <c r="AK737" i="2"/>
  <c r="AR737" i="2" s="1"/>
  <c r="AK170" i="2"/>
  <c r="AK72" i="2"/>
  <c r="AK42" i="2"/>
  <c r="AR42" i="2" s="1"/>
  <c r="AK601" i="2"/>
  <c r="AR601" i="2" s="1"/>
  <c r="AK366" i="2"/>
  <c r="AK735" i="2"/>
  <c r="AR735" i="2" s="1"/>
  <c r="AK437" i="2"/>
  <c r="AK675" i="2"/>
  <c r="AR675" i="2" s="1"/>
  <c r="AK563" i="2"/>
  <c r="AR563" i="2" s="1"/>
  <c r="AK107" i="2"/>
  <c r="AK618" i="2"/>
  <c r="AR618" i="2" s="1"/>
  <c r="AK63" i="2"/>
  <c r="AR63" i="2" s="1"/>
  <c r="AK600" i="2"/>
  <c r="AR600" i="2" s="1"/>
  <c r="AK636" i="2"/>
  <c r="AK659" i="2"/>
  <c r="AK350" i="2"/>
  <c r="AK526" i="2"/>
  <c r="AR526" i="2" s="1"/>
  <c r="AK285" i="2"/>
  <c r="AR285" i="2" s="1"/>
  <c r="AK736" i="2"/>
  <c r="AR736" i="2" s="1"/>
  <c r="AK321" i="2"/>
  <c r="AR321" i="2" s="1"/>
  <c r="AK515" i="2"/>
  <c r="AR515" i="2" s="1"/>
  <c r="AK209" i="2"/>
  <c r="AK499" i="2"/>
  <c r="AK666" i="2"/>
  <c r="AR666" i="2" s="1"/>
  <c r="AK207" i="2"/>
  <c r="AK36" i="2"/>
  <c r="AK205" i="2"/>
  <c r="AR205" i="2" s="1"/>
  <c r="AK373" i="2"/>
  <c r="AK218" i="2"/>
  <c r="AK720" i="2"/>
  <c r="AR720" i="2" s="1"/>
  <c r="AK611" i="2"/>
  <c r="AR611" i="2" s="1"/>
  <c r="AK386" i="2"/>
  <c r="AR386" i="2" s="1"/>
  <c r="AK500" i="2"/>
  <c r="AK667" i="2"/>
  <c r="AR667" i="2" s="1"/>
  <c r="AK409" i="2"/>
  <c r="AK45" i="2"/>
  <c r="AK110" i="2"/>
  <c r="AK378" i="2"/>
  <c r="AK174" i="2"/>
  <c r="AR174" i="2" s="1"/>
  <c r="AK569" i="2"/>
  <c r="AR569" i="2" s="1"/>
  <c r="AK139" i="2"/>
  <c r="AK179" i="2"/>
  <c r="AK679" i="2"/>
  <c r="AR679" i="2" s="1"/>
  <c r="AK369" i="2"/>
  <c r="AK135" i="2"/>
  <c r="AK731" i="2"/>
  <c r="AR731" i="2" s="1"/>
  <c r="AK694" i="2"/>
  <c r="AR694" i="2" s="1"/>
  <c r="AK268" i="2"/>
  <c r="AK695" i="2"/>
  <c r="AR695" i="2" s="1"/>
  <c r="AK552" i="2"/>
  <c r="AK39" i="2"/>
  <c r="AK450" i="2"/>
  <c r="AK446" i="2"/>
  <c r="AR446" i="2" s="1"/>
  <c r="AK604" i="2"/>
  <c r="AK711" i="2"/>
  <c r="AK510" i="2"/>
  <c r="AR510" i="2" s="1"/>
  <c r="AK175" i="2"/>
  <c r="AR175" i="2" s="1"/>
  <c r="AK308" i="2"/>
  <c r="AK80" i="2"/>
  <c r="AK37" i="2"/>
  <c r="AK102" i="2"/>
  <c r="AK116" i="2"/>
  <c r="AK215" i="2"/>
  <c r="AR215" i="2" s="1"/>
  <c r="AK445" i="2"/>
  <c r="AK232" i="2"/>
  <c r="AK625" i="2"/>
  <c r="AR625" i="2" s="1"/>
  <c r="AK356" i="2"/>
  <c r="AK177" i="2"/>
  <c r="AR177" i="2" s="1"/>
  <c r="AK564" i="2"/>
  <c r="AR564" i="2" s="1"/>
  <c r="AK665" i="2"/>
  <c r="AR665" i="2" s="1"/>
  <c r="AK562" i="2"/>
  <c r="AR562" i="2" s="1"/>
  <c r="AK432" i="2"/>
  <c r="AK543" i="2"/>
  <c r="AR543" i="2" s="1"/>
  <c r="AK400" i="2"/>
  <c r="AK113" i="2"/>
  <c r="AK459" i="2"/>
  <c r="AK724" i="2"/>
  <c r="AR724" i="2" s="1"/>
  <c r="AK708" i="2"/>
  <c r="AR708" i="2" s="1"/>
  <c r="AK250" i="2"/>
  <c r="AR250" i="2" s="1"/>
  <c r="AK661" i="2"/>
  <c r="AK506" i="2"/>
  <c r="AK668" i="2"/>
  <c r="AR668" i="2" s="1"/>
  <c r="AK161" i="2"/>
  <c r="AK347" i="2"/>
  <c r="AK283" i="2"/>
  <c r="AK219" i="2"/>
  <c r="AR219" i="2" s="1"/>
  <c r="AK228" i="2"/>
  <c r="AK108" i="2"/>
  <c r="AK145" i="2"/>
  <c r="AR145" i="2" s="1"/>
  <c r="AK270" i="2"/>
  <c r="AK415" i="2"/>
  <c r="AK103" i="2"/>
  <c r="AK421" i="2"/>
  <c r="AR421" i="2" s="1"/>
  <c r="AK643" i="2"/>
  <c r="AR643" i="2" s="1"/>
  <c r="AK184" i="2"/>
  <c r="AK82" i="2"/>
  <c r="AK714" i="2"/>
  <c r="AR714" i="2" s="1"/>
  <c r="AK514" i="2"/>
  <c r="AR514" i="2" s="1"/>
  <c r="AK727" i="2"/>
  <c r="AR727" i="2" s="1"/>
  <c r="AK683" i="2"/>
  <c r="AR683" i="2" s="1"/>
  <c r="AK649" i="2"/>
  <c r="AR649" i="2" s="1"/>
  <c r="AK89" i="2"/>
  <c r="AK222" i="2"/>
  <c r="AK584" i="2"/>
  <c r="AR584" i="2" s="1"/>
  <c r="AK617" i="2"/>
  <c r="AK626" i="2"/>
  <c r="AR626" i="2" s="1"/>
  <c r="AK606" i="2"/>
  <c r="AK700" i="2"/>
  <c r="AR700" i="2" s="1"/>
  <c r="AK741" i="2"/>
  <c r="AR741" i="2" s="1"/>
  <c r="AK152" i="2"/>
  <c r="AK594" i="2"/>
  <c r="AK395" i="2"/>
  <c r="AR395" i="2" s="1"/>
  <c r="AK305" i="2"/>
  <c r="AR305" i="2" s="1"/>
  <c r="AK650" i="2"/>
  <c r="AR650" i="2" s="1"/>
  <c r="AK231" i="2"/>
  <c r="AK639" i="2"/>
  <c r="AR639" i="2" s="1"/>
  <c r="AK556" i="2"/>
  <c r="AK663" i="2"/>
  <c r="AK372" i="2"/>
  <c r="AR372" i="2" s="1"/>
  <c r="AK306" i="2"/>
  <c r="AK468" i="2"/>
  <c r="AR468" i="2" s="1"/>
  <c r="AK282" i="2"/>
  <c r="AK94" i="2"/>
  <c r="AK627" i="2"/>
  <c r="AR627" i="2" s="1"/>
  <c r="AK491" i="2"/>
  <c r="AK346" i="2"/>
  <c r="AK401" i="2"/>
  <c r="AK553" i="2"/>
  <c r="AK435" i="2"/>
  <c r="AR435" i="2" s="1"/>
  <c r="AK95" i="2"/>
  <c r="AK413" i="2"/>
  <c r="AK682" i="2"/>
  <c r="AR682" i="2" s="1"/>
  <c r="AK290" i="2"/>
  <c r="AK531" i="2"/>
  <c r="AK216" i="2"/>
  <c r="AR216" i="2" s="1"/>
  <c r="AK730" i="2"/>
  <c r="AR730" i="2" s="1"/>
  <c r="AK329" i="2"/>
  <c r="AK288" i="2"/>
  <c r="AK529" i="2"/>
  <c r="AR529" i="2" s="1"/>
  <c r="AK385" i="2"/>
  <c r="AK560" i="2"/>
  <c r="AR560" i="2" s="1"/>
  <c r="AK685" i="2"/>
  <c r="AR685" i="2" s="1"/>
  <c r="AK537" i="2"/>
  <c r="AR537" i="2" s="1"/>
  <c r="AK291" i="2"/>
  <c r="AK213" i="2"/>
  <c r="AK206" i="2"/>
  <c r="AK593" i="2"/>
  <c r="AK481" i="2"/>
  <c r="AR481" i="2" s="1"/>
  <c r="AK310" i="2"/>
  <c r="AK370" i="2"/>
  <c r="AK504" i="2"/>
  <c r="AK295" i="2"/>
  <c r="AK647" i="2"/>
  <c r="AR647" i="2" s="1"/>
  <c r="AK193" i="2"/>
  <c r="AK539" i="2"/>
  <c r="AK534" i="2"/>
  <c r="AR534" i="2" s="1"/>
  <c r="AK451" i="2"/>
  <c r="AK670" i="2"/>
  <c r="AR670" i="2" s="1"/>
  <c r="AK632" i="2"/>
  <c r="AR632" i="2" s="1"/>
  <c r="AK710" i="2"/>
  <c r="AR710" i="2" s="1"/>
  <c r="AK425" i="2"/>
  <c r="AR425" i="2" s="1"/>
  <c r="AK332" i="2"/>
  <c r="AR332" i="2" s="1"/>
  <c r="AK726" i="2"/>
  <c r="AR726" i="2" s="1"/>
  <c r="AK417" i="2"/>
  <c r="AK457" i="2"/>
  <c r="AR457" i="2" s="1"/>
  <c r="AK473" i="2"/>
  <c r="AR473" i="2" s="1"/>
  <c r="AK337" i="2"/>
  <c r="AK478" i="2"/>
  <c r="AR478" i="2" s="1"/>
  <c r="AK655" i="2"/>
  <c r="AK612" i="2"/>
  <c r="AR612" i="2" s="1"/>
  <c r="AK620" i="2"/>
  <c r="AR620" i="2" s="1"/>
  <c r="AK628" i="2"/>
  <c r="AR628" i="2" s="1"/>
  <c r="AK578" i="2"/>
  <c r="AR578" i="2" s="1"/>
  <c r="AK706" i="2"/>
  <c r="AR706" i="2" s="1"/>
  <c r="AK495" i="2"/>
  <c r="AK641" i="2"/>
  <c r="AR641" i="2" s="1"/>
  <c r="AK532" i="2"/>
  <c r="AK317" i="2"/>
  <c r="AK607" i="2"/>
  <c r="AK729" i="2"/>
  <c r="AR729" i="2" s="1"/>
  <c r="AK605" i="2"/>
  <c r="AR605" i="2" s="1"/>
  <c r="AK428" i="2"/>
  <c r="AR428" i="2" s="1"/>
  <c r="AK674" i="2"/>
  <c r="AK690" i="2"/>
  <c r="AR690" i="2" s="1"/>
  <c r="AK703" i="2"/>
  <c r="AR703" i="2" s="1"/>
  <c r="AK629" i="2"/>
  <c r="AK568" i="2"/>
  <c r="AR568" i="2" s="1"/>
  <c r="AK740" i="2"/>
  <c r="AR740" i="2" s="1"/>
  <c r="AK699" i="2"/>
  <c r="AR699" i="2" s="1"/>
  <c r="AK608" i="2"/>
  <c r="AR608" i="2" s="1"/>
  <c r="AK580" i="2"/>
  <c r="AK426" i="2"/>
  <c r="AK658" i="2"/>
  <c r="AR658" i="2" s="1"/>
  <c r="AK646" i="2"/>
  <c r="AR646" i="2" s="1"/>
  <c r="AK678" i="2"/>
  <c r="AR678" i="2" s="1"/>
  <c r="AK721" i="2"/>
  <c r="AR721" i="2" s="1"/>
  <c r="AK739" i="2"/>
  <c r="AR739" i="2" s="1"/>
  <c r="AK719" i="2"/>
  <c r="AR719" i="2" s="1"/>
  <c r="AK707" i="2"/>
  <c r="AR707" i="2" s="1"/>
  <c r="AK738" i="2"/>
  <c r="AR738" i="2" s="1"/>
  <c r="AK693" i="2"/>
  <c r="AK728" i="2"/>
  <c r="AR728" i="2" s="1"/>
  <c r="AK696" i="2"/>
  <c r="AR696" i="2" s="1"/>
  <c r="AK662" i="2"/>
  <c r="AR662" i="2" s="1"/>
  <c r="AK712" i="2"/>
  <c r="AR712" i="2" s="1"/>
  <c r="AK718" i="2"/>
  <c r="AR718" i="2" s="1"/>
  <c r="AK713" i="2"/>
  <c r="AR713" i="2" s="1"/>
  <c r="AH613" i="2"/>
  <c r="AH630" i="2"/>
  <c r="AH633" i="2"/>
  <c r="AH134" i="2"/>
  <c r="AH359" i="2"/>
  <c r="AH542" i="2"/>
  <c r="AH436" i="2"/>
  <c r="AH557" i="2"/>
  <c r="AH505" i="2"/>
  <c r="AH380" i="2"/>
  <c r="AH405" i="2"/>
  <c r="AH550" i="2"/>
  <c r="AH656" i="2"/>
  <c r="AH242" i="2"/>
  <c r="AH124" i="2"/>
  <c r="AH511" i="2"/>
  <c r="AH472" i="2"/>
  <c r="AH691" i="2"/>
  <c r="AH363" i="2"/>
  <c r="AH339" i="2"/>
  <c r="AH418" i="2"/>
  <c r="AH535" i="2"/>
  <c r="AH77" i="2"/>
  <c r="AH393" i="2"/>
  <c r="AH518" i="2"/>
  <c r="AH74" i="2"/>
  <c r="AH648" i="2"/>
  <c r="AH214" i="2"/>
  <c r="AH338" i="2"/>
  <c r="AH330" i="2"/>
  <c r="AH581" i="2"/>
  <c r="AH262" i="2"/>
  <c r="AH62" i="2"/>
  <c r="AH642" i="2"/>
  <c r="AH9" i="2"/>
  <c r="AH162" i="2"/>
  <c r="AH631" i="2"/>
  <c r="AH91" i="2"/>
  <c r="AH104" i="2"/>
  <c r="AH314" i="2"/>
  <c r="AH496" i="2"/>
  <c r="AH541" i="2"/>
  <c r="AH351" i="2"/>
  <c r="AH183" i="2"/>
  <c r="AH187" i="2"/>
  <c r="AH61" i="2"/>
  <c r="AH229" i="2"/>
  <c r="AH117" i="2"/>
  <c r="AH567" i="2"/>
  <c r="AH645" i="2"/>
  <c r="AH396" i="2"/>
  <c r="AH348" i="2"/>
  <c r="AH166" i="2"/>
  <c r="AH136" i="2"/>
  <c r="AH99" i="2"/>
  <c r="AH549" i="2"/>
  <c r="AH516" i="2"/>
  <c r="AH381" i="2"/>
  <c r="AH475" i="2"/>
  <c r="AH654" i="2"/>
  <c r="AH398" i="2"/>
  <c r="AH422" i="2"/>
  <c r="AH324" i="2"/>
  <c r="AH361" i="2"/>
  <c r="AH130" i="2"/>
  <c r="AH263" i="2"/>
  <c r="AH241" i="2"/>
  <c r="AH129" i="2"/>
  <c r="AH106" i="2"/>
  <c r="AH195" i="2"/>
  <c r="AH443" i="2"/>
  <c r="AH342" i="2"/>
  <c r="AH87" i="2"/>
  <c r="AH153" i="2"/>
  <c r="AH277" i="2"/>
  <c r="AH354" i="2"/>
  <c r="AH482" i="2"/>
  <c r="AH264" i="2"/>
  <c r="AH411" i="2"/>
  <c r="AH188" i="2"/>
  <c r="AH489" i="2"/>
  <c r="AH673" i="2"/>
  <c r="AH570" i="2"/>
  <c r="AH637" i="2"/>
  <c r="AH196" i="2"/>
  <c r="AH69" i="2"/>
  <c r="AH181" i="2"/>
  <c r="AH258" i="2"/>
  <c r="AH442" i="2"/>
  <c r="AH6" i="2"/>
  <c r="AH10" i="2"/>
  <c r="AH596" i="2"/>
  <c r="AH345" i="2"/>
  <c r="AH454" i="2"/>
  <c r="AH352" i="2"/>
  <c r="AH67" i="2"/>
  <c r="AH252" i="2"/>
  <c r="AH141" i="2"/>
  <c r="AH234" i="2"/>
  <c r="AH448" i="2"/>
  <c r="AH265" i="2"/>
  <c r="AH286" i="2"/>
  <c r="AH251" i="2"/>
  <c r="AH163" i="2"/>
  <c r="AH143" i="2"/>
  <c r="AH122" i="2"/>
  <c r="AH176" i="2"/>
  <c r="AH50" i="2"/>
  <c r="AH444" i="2"/>
  <c r="AH487" i="2"/>
  <c r="AH376" i="2"/>
  <c r="AH259" i="2"/>
  <c r="AH382" i="2"/>
  <c r="AH465" i="2"/>
  <c r="AH185" i="2"/>
  <c r="AH59" i="2"/>
  <c r="AH168" i="2"/>
  <c r="AH723" i="2"/>
  <c r="AH453" i="2"/>
  <c r="AH687" i="2"/>
  <c r="AH159" i="2"/>
  <c r="AH664" i="2"/>
  <c r="AH160" i="2"/>
  <c r="AH32" i="2"/>
  <c r="AH40" i="2"/>
  <c r="AH144" i="2"/>
  <c r="AH299" i="2"/>
  <c r="AH24" i="2"/>
  <c r="AH276" i="2"/>
  <c r="AH167" i="2"/>
  <c r="AH406" i="2"/>
  <c r="AH681" i="2"/>
  <c r="AH236" i="2"/>
  <c r="AH508" i="2"/>
  <c r="AH333" i="2"/>
  <c r="AH590" i="2"/>
  <c r="AH624" i="2"/>
  <c r="AH11" i="2"/>
  <c r="AH698" i="2"/>
  <c r="AH410" i="2"/>
  <c r="AH316" i="2"/>
  <c r="AH294" i="2"/>
  <c r="AH272" i="2"/>
  <c r="AH297" i="2"/>
  <c r="AH269" i="2"/>
  <c r="AH383" i="2"/>
  <c r="AH246" i="2"/>
  <c r="AH84" i="2"/>
  <c r="AH365" i="2"/>
  <c r="AH133" i="2"/>
  <c r="AH397" i="2"/>
  <c r="AH271" i="2"/>
  <c r="AH105" i="2"/>
  <c r="AH334" i="2"/>
  <c r="AH325" i="2"/>
  <c r="AH119" i="2"/>
  <c r="AH610" i="2"/>
  <c r="AH114" i="2"/>
  <c r="AH486" i="2"/>
  <c r="AH519" i="2"/>
  <c r="AH619" i="2"/>
  <c r="AH493" i="2"/>
  <c r="AH520" i="2"/>
  <c r="AH609" i="2"/>
  <c r="AH566" i="2"/>
  <c r="AH538" i="2"/>
  <c r="AH20" i="2"/>
  <c r="AH239" i="2"/>
  <c r="AH657" i="2"/>
  <c r="AH474" i="2"/>
  <c r="AH494" i="2"/>
  <c r="AH705" i="2"/>
  <c r="AH554" i="2"/>
  <c r="AH16" i="2"/>
  <c r="AH469" i="2"/>
  <c r="AH150" i="2"/>
  <c r="AH684" i="2"/>
  <c r="AH273" i="2"/>
  <c r="AH599" i="2"/>
  <c r="AH423" i="2"/>
  <c r="AH92" i="2"/>
  <c r="AH555" i="2"/>
  <c r="AH644" i="2"/>
  <c r="AH298" i="2"/>
  <c r="AH221" i="2"/>
  <c r="AH224" i="2"/>
  <c r="AH634" i="2"/>
  <c r="AH51" i="2"/>
  <c r="AH30" i="2"/>
  <c r="AH676" i="2"/>
  <c r="AH470" i="2"/>
  <c r="AH322" i="2"/>
  <c r="AH621" i="2"/>
  <c r="AH15" i="2"/>
  <c r="AH149" i="2"/>
  <c r="AH546" i="2"/>
  <c r="AH431" i="2"/>
  <c r="AH326" i="2"/>
  <c r="AH517" i="2"/>
  <c r="AH420" i="2"/>
  <c r="AH686" i="2"/>
  <c r="AH371" i="2"/>
  <c r="AH76" i="2"/>
  <c r="AH540" i="2"/>
  <c r="AH527" i="2"/>
  <c r="AH200" i="2"/>
  <c r="AH424" i="2"/>
  <c r="AH278" i="2"/>
  <c r="AH416" i="2"/>
  <c r="AH131" i="2"/>
  <c r="AH121" i="2"/>
  <c r="AH466" i="2"/>
  <c r="AH53" i="2"/>
  <c r="AH109" i="2"/>
  <c r="AH652" i="2"/>
  <c r="AH501" i="2"/>
  <c r="AH79" i="2"/>
  <c r="AH462" i="2"/>
  <c r="AH547" i="2"/>
  <c r="AH7" i="2"/>
  <c r="AH146" i="2"/>
  <c r="AH64" i="2"/>
  <c r="AH441" i="2"/>
  <c r="AH528" i="2"/>
  <c r="AH137" i="2"/>
  <c r="AH403" i="2"/>
  <c r="AH419" i="2"/>
  <c r="AH253" i="2"/>
  <c r="AH86" i="2"/>
  <c r="AH429" i="2"/>
  <c r="AH463" i="2"/>
  <c r="AH243" i="2"/>
  <c r="AH689" i="2"/>
  <c r="AH151" i="2"/>
  <c r="AH280" i="2"/>
  <c r="AH732" i="2"/>
  <c r="AH672" i="2"/>
  <c r="AH576" i="2"/>
  <c r="AH244" i="2"/>
  <c r="AH203" i="2"/>
  <c r="AH407" i="2"/>
  <c r="AH328" i="2"/>
  <c r="AH57" i="2"/>
  <c r="AH12" i="2"/>
  <c r="AH319" i="2"/>
  <c r="AH311" i="2"/>
  <c r="AH362" i="2"/>
  <c r="AH4" i="2"/>
  <c r="AH55" i="2"/>
  <c r="AH722" i="2"/>
  <c r="AH65" i="2"/>
  <c r="AH192" i="2"/>
  <c r="AH558" i="2"/>
  <c r="AH480" i="2"/>
  <c r="AH509" i="2"/>
  <c r="AH574" i="2"/>
  <c r="AH26" i="2"/>
  <c r="AH702" i="2"/>
  <c r="AH186" i="2"/>
  <c r="AH198" i="2"/>
  <c r="AH274" i="2"/>
  <c r="AH43" i="2"/>
  <c r="AH551" i="2"/>
  <c r="AH73" i="2"/>
  <c r="AH34" i="2"/>
  <c r="AH433" i="2"/>
  <c r="AH343" i="2"/>
  <c r="AH75" i="2"/>
  <c r="AH414" i="2"/>
  <c r="AH523" i="2"/>
  <c r="AH349" i="2"/>
  <c r="AH399" i="2"/>
  <c r="AH358" i="2"/>
  <c r="AH340" i="2"/>
  <c r="AH484" i="2"/>
  <c r="AH212" i="2"/>
  <c r="AH191" i="2"/>
  <c r="AH367" i="2"/>
  <c r="AH49" i="2"/>
  <c r="AH390" i="2"/>
  <c r="AH467" i="2"/>
  <c r="AH458" i="2"/>
  <c r="AH591" i="2"/>
  <c r="AH217" i="2"/>
  <c r="AH235" i="2"/>
  <c r="AH704" i="2"/>
  <c r="AH439" i="2"/>
  <c r="AH476" i="2"/>
  <c r="AH85" i="2"/>
  <c r="AH115" i="2"/>
  <c r="AH125" i="2"/>
  <c r="AH302" i="2"/>
  <c r="AH123" i="2"/>
  <c r="AH692" i="2"/>
  <c r="AH616" i="2"/>
  <c r="AH513" i="2"/>
  <c r="AH201" i="2"/>
  <c r="AH353" i="2"/>
  <c r="AH98" i="2"/>
  <c r="AH452" i="2"/>
  <c r="AH565" i="2"/>
  <c r="AH388" i="2"/>
  <c r="AH331" i="2"/>
  <c r="AH315" i="2"/>
  <c r="AH204" i="2"/>
  <c r="AH220" i="2"/>
  <c r="AH47" i="2"/>
  <c r="AH5" i="2"/>
  <c r="AH81" i="2"/>
  <c r="AH101" i="2"/>
  <c r="AH488" i="2"/>
  <c r="AH455" i="2"/>
  <c r="AH598" i="2"/>
  <c r="AH577" i="2"/>
  <c r="AH427" i="2"/>
  <c r="AH90" i="2"/>
  <c r="AH237" i="2"/>
  <c r="AH341" i="2"/>
  <c r="AH313" i="2"/>
  <c r="AH248" i="2"/>
  <c r="AH210" i="2"/>
  <c r="AH307" i="2"/>
  <c r="AH97" i="2"/>
  <c r="AH157" i="2"/>
  <c r="AH460" i="2"/>
  <c r="AH257" i="2"/>
  <c r="AH178" i="2"/>
  <c r="AH318" i="2"/>
  <c r="AH132" i="2"/>
  <c r="AH716" i="2"/>
  <c r="AH389" i="2"/>
  <c r="AH240" i="2"/>
  <c r="AH256" i="2"/>
  <c r="AH25" i="2"/>
  <c r="AH709" i="2"/>
  <c r="AH197" i="2"/>
  <c r="AH638" i="2"/>
  <c r="AH29" i="2"/>
  <c r="AH309" i="2"/>
  <c r="AH83" i="2"/>
  <c r="AH595" i="2"/>
  <c r="AH8" i="2"/>
  <c r="AH155" i="2"/>
  <c r="AH78" i="2"/>
  <c r="AH483" i="2"/>
  <c r="AH93" i="2"/>
  <c r="AH223" i="2"/>
  <c r="AH31" i="2"/>
  <c r="AH323" i="2"/>
  <c r="AH189" i="2"/>
  <c r="AH48" i="2"/>
  <c r="AH281" i="2"/>
  <c r="AH111" i="2"/>
  <c r="AH725" i="2"/>
  <c r="AH13" i="2"/>
  <c r="AH112" i="2"/>
  <c r="AH640" i="2"/>
  <c r="AH573" i="2"/>
  <c r="AH199" i="2"/>
  <c r="AH671" i="2"/>
  <c r="AH154" i="2"/>
  <c r="AH408" i="2"/>
  <c r="AH247" i="2"/>
  <c r="AH561" i="2"/>
  <c r="AH585" i="2"/>
  <c r="AH582" i="2"/>
  <c r="AH3" i="2"/>
  <c r="AH533" i="2"/>
  <c r="AH60" i="2"/>
  <c r="AH96" i="2"/>
  <c r="AH208" i="2"/>
  <c r="AH438" i="2"/>
  <c r="AH38" i="2"/>
  <c r="AH592" i="2"/>
  <c r="AH391" i="2"/>
  <c r="AH597" i="2"/>
  <c r="AH266" i="2"/>
  <c r="AH2" i="2"/>
  <c r="AH225" i="2"/>
  <c r="AH118" i="2"/>
  <c r="AH190" i="2"/>
  <c r="AH635" i="2"/>
  <c r="AH449" i="2"/>
  <c r="AH275" i="2"/>
  <c r="AH254" i="2"/>
  <c r="AH586" i="2"/>
  <c r="AH384" i="2"/>
  <c r="AH394" i="2"/>
  <c r="AH14" i="2"/>
  <c r="AH169" i="2"/>
  <c r="AH507" i="2"/>
  <c r="AH233" i="2"/>
  <c r="AH715" i="2"/>
  <c r="AH292" i="2"/>
  <c r="AH230" i="2"/>
  <c r="AH148" i="2"/>
  <c r="AH227" i="2"/>
  <c r="AH440" i="2"/>
  <c r="AH194" i="2"/>
  <c r="AH697" i="2"/>
  <c r="AH165" i="2"/>
  <c r="AH320" i="2"/>
  <c r="AH22" i="2"/>
  <c r="AH140" i="2"/>
  <c r="AH35" i="2"/>
  <c r="AH602" i="2"/>
  <c r="AH156" i="2"/>
  <c r="AH375" i="2"/>
  <c r="AH58" i="2"/>
  <c r="AH17" i="2"/>
  <c r="AH245" i="2"/>
  <c r="AH548" i="2"/>
  <c r="AH502" i="2"/>
  <c r="AH88" i="2"/>
  <c r="AH402" i="2"/>
  <c r="AH238" i="2"/>
  <c r="AH464" i="2"/>
  <c r="AH545" i="2"/>
  <c r="AH260" i="2"/>
  <c r="AH28" i="2"/>
  <c r="AH46" i="2"/>
  <c r="AH303" i="2"/>
  <c r="AH147" i="2"/>
  <c r="AH651" i="2"/>
  <c r="AH588" i="2"/>
  <c r="AH287" i="2"/>
  <c r="AH335" i="2"/>
  <c r="AH300" i="2"/>
  <c r="AH603" i="2"/>
  <c r="AH71" i="2"/>
  <c r="AH138" i="2"/>
  <c r="AH680" i="2"/>
  <c r="AH589" i="2"/>
  <c r="AH27" i="2"/>
  <c r="AH387" i="2"/>
  <c r="AH172" i="2"/>
  <c r="AH614" i="2"/>
  <c r="AH742" i="2"/>
  <c r="AH68" i="2"/>
  <c r="AH255" i="2"/>
  <c r="AH479" i="2"/>
  <c r="AH126" i="2"/>
  <c r="AH202" i="2"/>
  <c r="AH544" i="2"/>
  <c r="AH100" i="2"/>
  <c r="AH66" i="2"/>
  <c r="AH312" i="2"/>
  <c r="AH615" i="2"/>
  <c r="AH653" i="2"/>
  <c r="AH279" i="2"/>
  <c r="AH412" i="2"/>
  <c r="AH733" i="2"/>
  <c r="AH360" i="2"/>
  <c r="AH289" i="2"/>
  <c r="AH355" i="2"/>
  <c r="AH717" i="2"/>
  <c r="AH530" i="2"/>
  <c r="AH52" i="2"/>
  <c r="AH579" i="2"/>
  <c r="AH293" i="2"/>
  <c r="AH503" i="2"/>
  <c r="AH261" i="2"/>
  <c r="AH583" i="2"/>
  <c r="AH677" i="2"/>
  <c r="AH41" i="2"/>
  <c r="AH182" i="2"/>
  <c r="AH521" i="2"/>
  <c r="AH404" i="2"/>
  <c r="AH296" i="2"/>
  <c r="AH364" i="2"/>
  <c r="AH267" i="2"/>
  <c r="AH447" i="2"/>
  <c r="AH559" i="2"/>
  <c r="AH171" i="2"/>
  <c r="AH522" i="2"/>
  <c r="AH304" i="2"/>
  <c r="AH33" i="2"/>
  <c r="AH377" i="2"/>
  <c r="AH226" i="2"/>
  <c r="AH249" i="2"/>
  <c r="AH54" i="2"/>
  <c r="AH456" i="2"/>
  <c r="AH701" i="2"/>
  <c r="AH158" i="2"/>
  <c r="AH492" i="2"/>
  <c r="AH392" i="2"/>
  <c r="AH142" i="2"/>
  <c r="AH128" i="2"/>
  <c r="AH23" i="2"/>
  <c r="AH379" i="2"/>
  <c r="AH284" i="2"/>
  <c r="AH688" i="2"/>
  <c r="AH734" i="2"/>
  <c r="AH572" i="2"/>
  <c r="AH497" i="2"/>
  <c r="AH127" i="2"/>
  <c r="AH368" i="2"/>
  <c r="AH660" i="2"/>
  <c r="AH336" i="2"/>
  <c r="AH180" i="2"/>
  <c r="AH571" i="2"/>
  <c r="AH18" i="2"/>
  <c r="AH327" i="2"/>
  <c r="AH536" i="2"/>
  <c r="AH669" i="2"/>
  <c r="AH173" i="2"/>
  <c r="AH374" i="2"/>
  <c r="AH623" i="2"/>
  <c r="AH357" i="2"/>
  <c r="AH490" i="2"/>
  <c r="AH211" i="2"/>
  <c r="AH19" i="2"/>
  <c r="AH525" i="2"/>
  <c r="AH622" i="2"/>
  <c r="AH430" i="2"/>
  <c r="AH461" i="2"/>
  <c r="AH301" i="2"/>
  <c r="AH44" i="2"/>
  <c r="AH512" i="2"/>
  <c r="AH587" i="2"/>
  <c r="AH471" i="2"/>
  <c r="AH498" i="2"/>
  <c r="AH485" i="2"/>
  <c r="AH120" i="2"/>
  <c r="AH434" i="2"/>
  <c r="AH524" i="2"/>
  <c r="AH164" i="2"/>
  <c r="AH575" i="2"/>
  <c r="AH21" i="2"/>
  <c r="AH344" i="2"/>
  <c r="AH70" i="2"/>
  <c r="AH477" i="2"/>
  <c r="AH56" i="2"/>
  <c r="AH737" i="2"/>
  <c r="AH170" i="2"/>
  <c r="AH72" i="2"/>
  <c r="AH42" i="2"/>
  <c r="AH601" i="2"/>
  <c r="AH366" i="2"/>
  <c r="AH735" i="2"/>
  <c r="AH437" i="2"/>
  <c r="AH675" i="2"/>
  <c r="AH563" i="2"/>
  <c r="AH107" i="2"/>
  <c r="AH618" i="2"/>
  <c r="AH63" i="2"/>
  <c r="AH600" i="2"/>
  <c r="AH636" i="2"/>
  <c r="AH659" i="2"/>
  <c r="AH350" i="2"/>
  <c r="AH526" i="2"/>
  <c r="AH285" i="2"/>
  <c r="AH736" i="2"/>
  <c r="AH321" i="2"/>
  <c r="AH515" i="2"/>
  <c r="AH209" i="2"/>
  <c r="AH499" i="2"/>
  <c r="AH666" i="2"/>
  <c r="AH207" i="2"/>
  <c r="AH36" i="2"/>
  <c r="AH205" i="2"/>
  <c r="AH373" i="2"/>
  <c r="AH218" i="2"/>
  <c r="AH720" i="2"/>
  <c r="AH611" i="2"/>
  <c r="AH386" i="2"/>
  <c r="AH500" i="2"/>
  <c r="AH667" i="2"/>
  <c r="AH409" i="2"/>
  <c r="AH45" i="2"/>
  <c r="AH110" i="2"/>
  <c r="AH378" i="2"/>
  <c r="AH174" i="2"/>
  <c r="AH569" i="2"/>
  <c r="AH139" i="2"/>
  <c r="AH179" i="2"/>
  <c r="AH679" i="2"/>
  <c r="AH369" i="2"/>
  <c r="AH135" i="2"/>
  <c r="AH731" i="2"/>
  <c r="AH694" i="2"/>
  <c r="AH268" i="2"/>
  <c r="AH695" i="2"/>
  <c r="AH552" i="2"/>
  <c r="AH39" i="2"/>
  <c r="AH450" i="2"/>
  <c r="AH446" i="2"/>
  <c r="AH604" i="2"/>
  <c r="AH711" i="2"/>
  <c r="AH510" i="2"/>
  <c r="AH175" i="2"/>
  <c r="AH308" i="2"/>
  <c r="AH80" i="2"/>
  <c r="AH37" i="2"/>
  <c r="AH102" i="2"/>
  <c r="AH116" i="2"/>
  <c r="AH215" i="2"/>
  <c r="AH445" i="2"/>
  <c r="AH232" i="2"/>
  <c r="AH625" i="2"/>
  <c r="AH356" i="2"/>
  <c r="AH177" i="2"/>
  <c r="AH564" i="2"/>
  <c r="AH665" i="2"/>
  <c r="AH562" i="2"/>
  <c r="AH432" i="2"/>
  <c r="AH543" i="2"/>
  <c r="AH400" i="2"/>
  <c r="AH113" i="2"/>
  <c r="AH459" i="2"/>
  <c r="AH724" i="2"/>
  <c r="AH708" i="2"/>
  <c r="AH250" i="2"/>
  <c r="AH661" i="2"/>
  <c r="AH506" i="2"/>
  <c r="AH668" i="2"/>
  <c r="AH161" i="2"/>
  <c r="AH347" i="2"/>
  <c r="AH283" i="2"/>
  <c r="AH219" i="2"/>
  <c r="AH228" i="2"/>
  <c r="AH108" i="2"/>
  <c r="AH145" i="2"/>
  <c r="AH270" i="2"/>
  <c r="AH415" i="2"/>
  <c r="AH103" i="2"/>
  <c r="AH421" i="2"/>
  <c r="AH643" i="2"/>
  <c r="AH184" i="2"/>
  <c r="AH82" i="2"/>
  <c r="AH714" i="2"/>
  <c r="AH514" i="2"/>
  <c r="AH727" i="2"/>
  <c r="AH683" i="2"/>
  <c r="AH649" i="2"/>
  <c r="AH89" i="2"/>
  <c r="AH222" i="2"/>
  <c r="AH584" i="2"/>
  <c r="AH617" i="2"/>
  <c r="AH626" i="2"/>
  <c r="AH606" i="2"/>
  <c r="AH700" i="2"/>
  <c r="AH741" i="2"/>
  <c r="AH152" i="2"/>
  <c r="AH594" i="2"/>
  <c r="AH395" i="2"/>
  <c r="AH305" i="2"/>
  <c r="AH650" i="2"/>
  <c r="AH231" i="2"/>
  <c r="AH639" i="2"/>
  <c r="AH556" i="2"/>
  <c r="AH663" i="2"/>
  <c r="AH372" i="2"/>
  <c r="AH306" i="2"/>
  <c r="AH468" i="2"/>
  <c r="AH282" i="2"/>
  <c r="AH94" i="2"/>
  <c r="AH627" i="2"/>
  <c r="AH491" i="2"/>
  <c r="AH346" i="2"/>
  <c r="AH401" i="2"/>
  <c r="AH553" i="2"/>
  <c r="AH435" i="2"/>
  <c r="AH95" i="2"/>
  <c r="AH413" i="2"/>
  <c r="AH682" i="2"/>
  <c r="AH290" i="2"/>
  <c r="AH531" i="2"/>
  <c r="AH216" i="2"/>
  <c r="AH730" i="2"/>
  <c r="AH329" i="2"/>
  <c r="AH288" i="2"/>
  <c r="AH529" i="2"/>
  <c r="AH385" i="2"/>
  <c r="AH560" i="2"/>
  <c r="AH685" i="2"/>
  <c r="AH537" i="2"/>
  <c r="AH291" i="2"/>
  <c r="AH213" i="2"/>
  <c r="AH206" i="2"/>
  <c r="AH593" i="2"/>
  <c r="AH481" i="2"/>
  <c r="AH310" i="2"/>
  <c r="AH370" i="2"/>
  <c r="AH504" i="2"/>
  <c r="AH295" i="2"/>
  <c r="AH647" i="2"/>
  <c r="AH193" i="2"/>
  <c r="AH539" i="2"/>
  <c r="AH534" i="2"/>
  <c r="AH451" i="2"/>
  <c r="AH670" i="2"/>
  <c r="AH632" i="2"/>
  <c r="AH710" i="2"/>
  <c r="AH425" i="2"/>
  <c r="AH332" i="2"/>
  <c r="AH726" i="2"/>
  <c r="AH417" i="2"/>
  <c r="AH457" i="2"/>
  <c r="AH473" i="2"/>
  <c r="AH337" i="2"/>
  <c r="AH478" i="2"/>
  <c r="AH655" i="2"/>
  <c r="AH612" i="2"/>
  <c r="AH620" i="2"/>
  <c r="AH628" i="2"/>
  <c r="AH578" i="2"/>
  <c r="AH706" i="2"/>
  <c r="AH495" i="2"/>
  <c r="AH641" i="2"/>
  <c r="AH532" i="2"/>
  <c r="AH317" i="2"/>
  <c r="AH607" i="2"/>
  <c r="AH729" i="2"/>
  <c r="AH605" i="2"/>
  <c r="AH428" i="2"/>
  <c r="AH674" i="2"/>
  <c r="AH690" i="2"/>
  <c r="AH703" i="2"/>
  <c r="AH629" i="2"/>
  <c r="AH568" i="2"/>
  <c r="AH740" i="2"/>
  <c r="AH699" i="2"/>
  <c r="AH608" i="2"/>
  <c r="AH580" i="2"/>
  <c r="AH426" i="2"/>
  <c r="AH658" i="2"/>
  <c r="AH646" i="2"/>
  <c r="AH678" i="2"/>
  <c r="AH721" i="2"/>
  <c r="AH739" i="2"/>
  <c r="AH719" i="2"/>
  <c r="AH707" i="2"/>
  <c r="AH738" i="2"/>
  <c r="AH693" i="2"/>
  <c r="AH728" i="2"/>
  <c r="AH696" i="2"/>
  <c r="AH662" i="2"/>
  <c r="AH712" i="2"/>
  <c r="AH718" i="2"/>
  <c r="AH713" i="2"/>
  <c r="AG613" i="2"/>
  <c r="AG630" i="2"/>
  <c r="AG633" i="2"/>
  <c r="AG134" i="2"/>
  <c r="AG359" i="2"/>
  <c r="AG542" i="2"/>
  <c r="AG436" i="2"/>
  <c r="AG557" i="2"/>
  <c r="AG505" i="2"/>
  <c r="AG380" i="2"/>
  <c r="AG405" i="2"/>
  <c r="AG550" i="2"/>
  <c r="AG656" i="2"/>
  <c r="AG242" i="2"/>
  <c r="AG124" i="2"/>
  <c r="AG511" i="2"/>
  <c r="AG472" i="2"/>
  <c r="AG691" i="2"/>
  <c r="AG363" i="2"/>
  <c r="AG339" i="2"/>
  <c r="AG418" i="2"/>
  <c r="AG535" i="2"/>
  <c r="AG77" i="2"/>
  <c r="AG393" i="2"/>
  <c r="AG518" i="2"/>
  <c r="AG74" i="2"/>
  <c r="AG648" i="2"/>
  <c r="AG214" i="2"/>
  <c r="AG338" i="2"/>
  <c r="AG330" i="2"/>
  <c r="AG581" i="2"/>
  <c r="AG262" i="2"/>
  <c r="AG62" i="2"/>
  <c r="AG642" i="2"/>
  <c r="AG9" i="2"/>
  <c r="AG162" i="2"/>
  <c r="AG631" i="2"/>
  <c r="AG91" i="2"/>
  <c r="AG104" i="2"/>
  <c r="AG314" i="2"/>
  <c r="AG496" i="2"/>
  <c r="AG541" i="2"/>
  <c r="AG351" i="2"/>
  <c r="AG183" i="2"/>
  <c r="AG187" i="2"/>
  <c r="AG61" i="2"/>
  <c r="AG229" i="2"/>
  <c r="AG117" i="2"/>
  <c r="AG567" i="2"/>
  <c r="AG645" i="2"/>
  <c r="AG396" i="2"/>
  <c r="AG348" i="2"/>
  <c r="AG166" i="2"/>
  <c r="AG136" i="2"/>
  <c r="AG99" i="2"/>
  <c r="AG549" i="2"/>
  <c r="AG516" i="2"/>
  <c r="AG381" i="2"/>
  <c r="AG475" i="2"/>
  <c r="AG654" i="2"/>
  <c r="AG398" i="2"/>
  <c r="AG422" i="2"/>
  <c r="AG324" i="2"/>
  <c r="AG361" i="2"/>
  <c r="AG130" i="2"/>
  <c r="AG263" i="2"/>
  <c r="AG241" i="2"/>
  <c r="AG129" i="2"/>
  <c r="AG106" i="2"/>
  <c r="AG195" i="2"/>
  <c r="AG443" i="2"/>
  <c r="AG342" i="2"/>
  <c r="AG87" i="2"/>
  <c r="AG153" i="2"/>
  <c r="AG277" i="2"/>
  <c r="AG354" i="2"/>
  <c r="AG482" i="2"/>
  <c r="AG264" i="2"/>
  <c r="AG411" i="2"/>
  <c r="AG188" i="2"/>
  <c r="AG489" i="2"/>
  <c r="AG673" i="2"/>
  <c r="AG570" i="2"/>
  <c r="AG637" i="2"/>
  <c r="AG196" i="2"/>
  <c r="AG69" i="2"/>
  <c r="AG181" i="2"/>
  <c r="AG258" i="2"/>
  <c r="AG442" i="2"/>
  <c r="AG6" i="2"/>
  <c r="AG10" i="2"/>
  <c r="AG596" i="2"/>
  <c r="AG345" i="2"/>
  <c r="AG454" i="2"/>
  <c r="AG352" i="2"/>
  <c r="AG67" i="2"/>
  <c r="AG252" i="2"/>
  <c r="AG141" i="2"/>
  <c r="AG234" i="2"/>
  <c r="AG448" i="2"/>
  <c r="AG265" i="2"/>
  <c r="AG286" i="2"/>
  <c r="AG251" i="2"/>
  <c r="AG163" i="2"/>
  <c r="AG143" i="2"/>
  <c r="AG122" i="2"/>
  <c r="AG176" i="2"/>
  <c r="AG50" i="2"/>
  <c r="AG444" i="2"/>
  <c r="AG487" i="2"/>
  <c r="AG376" i="2"/>
  <c r="AG259" i="2"/>
  <c r="AG382" i="2"/>
  <c r="AG465" i="2"/>
  <c r="AG185" i="2"/>
  <c r="AG59" i="2"/>
  <c r="AG168" i="2"/>
  <c r="AG723" i="2"/>
  <c r="AG453" i="2"/>
  <c r="AG687" i="2"/>
  <c r="AG159" i="2"/>
  <c r="AG664" i="2"/>
  <c r="AG160" i="2"/>
  <c r="AG32" i="2"/>
  <c r="AG40" i="2"/>
  <c r="AG144" i="2"/>
  <c r="AG299" i="2"/>
  <c r="AG24" i="2"/>
  <c r="AG276" i="2"/>
  <c r="AG167" i="2"/>
  <c r="AG406" i="2"/>
  <c r="AG681" i="2"/>
  <c r="AG236" i="2"/>
  <c r="AG508" i="2"/>
  <c r="AG333" i="2"/>
  <c r="AG590" i="2"/>
  <c r="AG624" i="2"/>
  <c r="AG11" i="2"/>
  <c r="AG698" i="2"/>
  <c r="AG410" i="2"/>
  <c r="AG316" i="2"/>
  <c r="AG294" i="2"/>
  <c r="AG272" i="2"/>
  <c r="AG297" i="2"/>
  <c r="AG269" i="2"/>
  <c r="AG383" i="2"/>
  <c r="AG246" i="2"/>
  <c r="AG84" i="2"/>
  <c r="AG365" i="2"/>
  <c r="AG133" i="2"/>
  <c r="AG397" i="2"/>
  <c r="AG271" i="2"/>
  <c r="AG105" i="2"/>
  <c r="AG334" i="2"/>
  <c r="AG325" i="2"/>
  <c r="AG119" i="2"/>
  <c r="AG610" i="2"/>
  <c r="AG114" i="2"/>
  <c r="AG486" i="2"/>
  <c r="AG519" i="2"/>
  <c r="AG619" i="2"/>
  <c r="AG493" i="2"/>
  <c r="AG520" i="2"/>
  <c r="AG609" i="2"/>
  <c r="AG566" i="2"/>
  <c r="AG538" i="2"/>
  <c r="AG20" i="2"/>
  <c r="AG239" i="2"/>
  <c r="AG657" i="2"/>
  <c r="AG474" i="2"/>
  <c r="AG494" i="2"/>
  <c r="AG705" i="2"/>
  <c r="AG554" i="2"/>
  <c r="AG16" i="2"/>
  <c r="AG469" i="2"/>
  <c r="AG150" i="2"/>
  <c r="AG684" i="2"/>
  <c r="AG273" i="2"/>
  <c r="AG599" i="2"/>
  <c r="AG423" i="2"/>
  <c r="AG92" i="2"/>
  <c r="AG555" i="2"/>
  <c r="AG644" i="2"/>
  <c r="AG298" i="2"/>
  <c r="AG221" i="2"/>
  <c r="AG224" i="2"/>
  <c r="AG634" i="2"/>
  <c r="AG51" i="2"/>
  <c r="AG30" i="2"/>
  <c r="AG676" i="2"/>
  <c r="AG470" i="2"/>
  <c r="AG322" i="2"/>
  <c r="AG621" i="2"/>
  <c r="AG15" i="2"/>
  <c r="AG149" i="2"/>
  <c r="AG546" i="2"/>
  <c r="AG431" i="2"/>
  <c r="AG326" i="2"/>
  <c r="AG517" i="2"/>
  <c r="AG420" i="2"/>
  <c r="AG686" i="2"/>
  <c r="AG371" i="2"/>
  <c r="AG76" i="2"/>
  <c r="AG540" i="2"/>
  <c r="AG527" i="2"/>
  <c r="AG200" i="2"/>
  <c r="AG424" i="2"/>
  <c r="AG278" i="2"/>
  <c r="AG416" i="2"/>
  <c r="AG131" i="2"/>
  <c r="AG121" i="2"/>
  <c r="AG466" i="2"/>
  <c r="AG53" i="2"/>
  <c r="AG109" i="2"/>
  <c r="AG652" i="2"/>
  <c r="AG501" i="2"/>
  <c r="AG79" i="2"/>
  <c r="AG462" i="2"/>
  <c r="AG547" i="2"/>
  <c r="AG7" i="2"/>
  <c r="AG146" i="2"/>
  <c r="AG64" i="2"/>
  <c r="AG441" i="2"/>
  <c r="AG528" i="2"/>
  <c r="AG137" i="2"/>
  <c r="AG403" i="2"/>
  <c r="AG419" i="2"/>
  <c r="AG253" i="2"/>
  <c r="AG86" i="2"/>
  <c r="AG429" i="2"/>
  <c r="AG463" i="2"/>
  <c r="AG243" i="2"/>
  <c r="AG689" i="2"/>
  <c r="AG151" i="2"/>
  <c r="AG280" i="2"/>
  <c r="AG732" i="2"/>
  <c r="AG672" i="2"/>
  <c r="AG576" i="2"/>
  <c r="AG244" i="2"/>
  <c r="AG203" i="2"/>
  <c r="AG407" i="2"/>
  <c r="AG328" i="2"/>
  <c r="AG57" i="2"/>
  <c r="AG12" i="2"/>
  <c r="AG319" i="2"/>
  <c r="AG311" i="2"/>
  <c r="AG362" i="2"/>
  <c r="AG4" i="2"/>
  <c r="AG55" i="2"/>
  <c r="AG722" i="2"/>
  <c r="AG65" i="2"/>
  <c r="AG192" i="2"/>
  <c r="AG558" i="2"/>
  <c r="AG480" i="2"/>
  <c r="AG509" i="2"/>
  <c r="AG574" i="2"/>
  <c r="AG26" i="2"/>
  <c r="AG702" i="2"/>
  <c r="AG186" i="2"/>
  <c r="AG198" i="2"/>
  <c r="AG274" i="2"/>
  <c r="AG43" i="2"/>
  <c r="AG551" i="2"/>
  <c r="AG73" i="2"/>
  <c r="AG34" i="2"/>
  <c r="AG433" i="2"/>
  <c r="AG343" i="2"/>
  <c r="AG75" i="2"/>
  <c r="AG414" i="2"/>
  <c r="AG523" i="2"/>
  <c r="AG349" i="2"/>
  <c r="AG399" i="2"/>
  <c r="AG358" i="2"/>
  <c r="AG340" i="2"/>
  <c r="AG484" i="2"/>
  <c r="AG212" i="2"/>
  <c r="AG191" i="2"/>
  <c r="AG367" i="2"/>
  <c r="AG49" i="2"/>
  <c r="AG390" i="2"/>
  <c r="AG467" i="2"/>
  <c r="AG458" i="2"/>
  <c r="AG591" i="2"/>
  <c r="AG217" i="2"/>
  <c r="AG235" i="2"/>
  <c r="AG704" i="2"/>
  <c r="AG439" i="2"/>
  <c r="AG476" i="2"/>
  <c r="AG85" i="2"/>
  <c r="AG115" i="2"/>
  <c r="AG125" i="2"/>
  <c r="AG302" i="2"/>
  <c r="AG123" i="2"/>
  <c r="AG692" i="2"/>
  <c r="AG616" i="2"/>
  <c r="AG513" i="2"/>
  <c r="AG201" i="2"/>
  <c r="AG353" i="2"/>
  <c r="AG98" i="2"/>
  <c r="AG452" i="2"/>
  <c r="AG565" i="2"/>
  <c r="AG388" i="2"/>
  <c r="AG331" i="2"/>
  <c r="AG315" i="2"/>
  <c r="AG204" i="2"/>
  <c r="AG220" i="2"/>
  <c r="AG47" i="2"/>
  <c r="AG5" i="2"/>
  <c r="AG81" i="2"/>
  <c r="AG101" i="2"/>
  <c r="AG488" i="2"/>
  <c r="AG455" i="2"/>
  <c r="AG598" i="2"/>
  <c r="AG577" i="2"/>
  <c r="AG427" i="2"/>
  <c r="AG90" i="2"/>
  <c r="AG237" i="2"/>
  <c r="AG341" i="2"/>
  <c r="AG313" i="2"/>
  <c r="AG248" i="2"/>
  <c r="AG210" i="2"/>
  <c r="AG307" i="2"/>
  <c r="AG97" i="2"/>
  <c r="AG157" i="2"/>
  <c r="AG460" i="2"/>
  <c r="AG257" i="2"/>
  <c r="AG178" i="2"/>
  <c r="AG318" i="2"/>
  <c r="AG132" i="2"/>
  <c r="AG716" i="2"/>
  <c r="AG389" i="2"/>
  <c r="AG240" i="2"/>
  <c r="AG256" i="2"/>
  <c r="AG25" i="2"/>
  <c r="AG709" i="2"/>
  <c r="AG197" i="2"/>
  <c r="AG638" i="2"/>
  <c r="AG29" i="2"/>
  <c r="AG309" i="2"/>
  <c r="AG83" i="2"/>
  <c r="AG595" i="2"/>
  <c r="AG8" i="2"/>
  <c r="AG155" i="2"/>
  <c r="AG78" i="2"/>
  <c r="AG483" i="2"/>
  <c r="AG93" i="2"/>
  <c r="AG223" i="2"/>
  <c r="AG31" i="2"/>
  <c r="AG323" i="2"/>
  <c r="AG189" i="2"/>
  <c r="AG48" i="2"/>
  <c r="AG281" i="2"/>
  <c r="AG111" i="2"/>
  <c r="AG725" i="2"/>
  <c r="AG13" i="2"/>
  <c r="AG112" i="2"/>
  <c r="AG640" i="2"/>
  <c r="AG573" i="2"/>
  <c r="AG199" i="2"/>
  <c r="AG671" i="2"/>
  <c r="AG154" i="2"/>
  <c r="AG408" i="2"/>
  <c r="AG247" i="2"/>
  <c r="AG561" i="2"/>
  <c r="AG585" i="2"/>
  <c r="AG582" i="2"/>
  <c r="AG3" i="2"/>
  <c r="AG533" i="2"/>
  <c r="AG60" i="2"/>
  <c r="AG96" i="2"/>
  <c r="AG208" i="2"/>
  <c r="AG438" i="2"/>
  <c r="AG38" i="2"/>
  <c r="AG592" i="2"/>
  <c r="AG391" i="2"/>
  <c r="AG597" i="2"/>
  <c r="AG266" i="2"/>
  <c r="AG2" i="2"/>
  <c r="AG225" i="2"/>
  <c r="AG118" i="2"/>
  <c r="AG190" i="2"/>
  <c r="AG635" i="2"/>
  <c r="AG449" i="2"/>
  <c r="AG275" i="2"/>
  <c r="AG254" i="2"/>
  <c r="AG586" i="2"/>
  <c r="AG384" i="2"/>
  <c r="AG394" i="2"/>
  <c r="AG14" i="2"/>
  <c r="AG169" i="2"/>
  <c r="AG507" i="2"/>
  <c r="AG233" i="2"/>
  <c r="AG715" i="2"/>
  <c r="AG292" i="2"/>
  <c r="AG230" i="2"/>
  <c r="AG148" i="2"/>
  <c r="AG227" i="2"/>
  <c r="AG440" i="2"/>
  <c r="AG194" i="2"/>
  <c r="AG697" i="2"/>
  <c r="AG165" i="2"/>
  <c r="AG320" i="2"/>
  <c r="AG22" i="2"/>
  <c r="AG140" i="2"/>
  <c r="AG35" i="2"/>
  <c r="AG602" i="2"/>
  <c r="AG156" i="2"/>
  <c r="AG375" i="2"/>
  <c r="AG58" i="2"/>
  <c r="AG17" i="2"/>
  <c r="AG245" i="2"/>
  <c r="AG548" i="2"/>
  <c r="AG502" i="2"/>
  <c r="AG88" i="2"/>
  <c r="AG402" i="2"/>
  <c r="AG238" i="2"/>
  <c r="AG464" i="2"/>
  <c r="AG545" i="2"/>
  <c r="AG260" i="2"/>
  <c r="AG28" i="2"/>
  <c r="AG46" i="2"/>
  <c r="AG303" i="2"/>
  <c r="AG147" i="2"/>
  <c r="AG651" i="2"/>
  <c r="AG588" i="2"/>
  <c r="AG287" i="2"/>
  <c r="AG335" i="2"/>
  <c r="AG300" i="2"/>
  <c r="AG603" i="2"/>
  <c r="AG71" i="2"/>
  <c r="AG138" i="2"/>
  <c r="AG680" i="2"/>
  <c r="AG589" i="2"/>
  <c r="AG27" i="2"/>
  <c r="AG387" i="2"/>
  <c r="AG172" i="2"/>
  <c r="AG614" i="2"/>
  <c r="AG742" i="2"/>
  <c r="AG68" i="2"/>
  <c r="AG255" i="2"/>
  <c r="AG479" i="2"/>
  <c r="AG126" i="2"/>
  <c r="AG202" i="2"/>
  <c r="AG544" i="2"/>
  <c r="AG100" i="2"/>
  <c r="AG66" i="2"/>
  <c r="AG312" i="2"/>
  <c r="AG615" i="2"/>
  <c r="AG653" i="2"/>
  <c r="AG279" i="2"/>
  <c r="AG412" i="2"/>
  <c r="AG733" i="2"/>
  <c r="AG360" i="2"/>
  <c r="AG289" i="2"/>
  <c r="AG355" i="2"/>
  <c r="AG717" i="2"/>
  <c r="AG530" i="2"/>
  <c r="AG52" i="2"/>
  <c r="AG579" i="2"/>
  <c r="AG293" i="2"/>
  <c r="AG503" i="2"/>
  <c r="AG261" i="2"/>
  <c r="AG583" i="2"/>
  <c r="AG677" i="2"/>
  <c r="AG41" i="2"/>
  <c r="AG182" i="2"/>
  <c r="AG521" i="2"/>
  <c r="AG404" i="2"/>
  <c r="AG296" i="2"/>
  <c r="AG364" i="2"/>
  <c r="AG267" i="2"/>
  <c r="AG447" i="2"/>
  <c r="AG559" i="2"/>
  <c r="AG171" i="2"/>
  <c r="AG522" i="2"/>
  <c r="AG304" i="2"/>
  <c r="AG33" i="2"/>
  <c r="AG377" i="2"/>
  <c r="AG226" i="2"/>
  <c r="AG249" i="2"/>
  <c r="AG54" i="2"/>
  <c r="AG456" i="2"/>
  <c r="AG701" i="2"/>
  <c r="AG158" i="2"/>
  <c r="AG492" i="2"/>
  <c r="AG392" i="2"/>
  <c r="AG142" i="2"/>
  <c r="AG128" i="2"/>
  <c r="AG23" i="2"/>
  <c r="AG379" i="2"/>
  <c r="AG284" i="2"/>
  <c r="AG688" i="2"/>
  <c r="AG734" i="2"/>
  <c r="AG572" i="2"/>
  <c r="AG497" i="2"/>
  <c r="AG127" i="2"/>
  <c r="AG368" i="2"/>
  <c r="AG660" i="2"/>
  <c r="AG336" i="2"/>
  <c r="AG180" i="2"/>
  <c r="AG571" i="2"/>
  <c r="AG18" i="2"/>
  <c r="AG327" i="2"/>
  <c r="AG536" i="2"/>
  <c r="AG669" i="2"/>
  <c r="AG173" i="2"/>
  <c r="AG374" i="2"/>
  <c r="AG623" i="2"/>
  <c r="AG357" i="2"/>
  <c r="AG490" i="2"/>
  <c r="AG211" i="2"/>
  <c r="AG19" i="2"/>
  <c r="AG525" i="2"/>
  <c r="AG622" i="2"/>
  <c r="AG430" i="2"/>
  <c r="AG461" i="2"/>
  <c r="AG301" i="2"/>
  <c r="AG44" i="2"/>
  <c r="AG512" i="2"/>
  <c r="AG587" i="2"/>
  <c r="AG471" i="2"/>
  <c r="AG498" i="2"/>
  <c r="AG485" i="2"/>
  <c r="AG120" i="2"/>
  <c r="AG434" i="2"/>
  <c r="AG524" i="2"/>
  <c r="AG164" i="2"/>
  <c r="AG575" i="2"/>
  <c r="AG21" i="2"/>
  <c r="AG344" i="2"/>
  <c r="AG70" i="2"/>
  <c r="AG477" i="2"/>
  <c r="AG56" i="2"/>
  <c r="AG737" i="2"/>
  <c r="AG170" i="2"/>
  <c r="AG72" i="2"/>
  <c r="AG42" i="2"/>
  <c r="AG601" i="2"/>
  <c r="AG366" i="2"/>
  <c r="AG735" i="2"/>
  <c r="AG437" i="2"/>
  <c r="AG675" i="2"/>
  <c r="AG563" i="2"/>
  <c r="AG107" i="2"/>
  <c r="AG618" i="2"/>
  <c r="AG63" i="2"/>
  <c r="AG600" i="2"/>
  <c r="AG636" i="2"/>
  <c r="AG659" i="2"/>
  <c r="AG350" i="2"/>
  <c r="AG526" i="2"/>
  <c r="AG285" i="2"/>
  <c r="AG736" i="2"/>
  <c r="AG321" i="2"/>
  <c r="AG515" i="2"/>
  <c r="AG209" i="2"/>
  <c r="AG499" i="2"/>
  <c r="AG666" i="2"/>
  <c r="AG207" i="2"/>
  <c r="AG36" i="2"/>
  <c r="AG205" i="2"/>
  <c r="AG373" i="2"/>
  <c r="AG218" i="2"/>
  <c r="AG720" i="2"/>
  <c r="AG611" i="2"/>
  <c r="AG386" i="2"/>
  <c r="AG500" i="2"/>
  <c r="AG667" i="2"/>
  <c r="AG409" i="2"/>
  <c r="AG45" i="2"/>
  <c r="AG110" i="2"/>
  <c r="AG378" i="2"/>
  <c r="AG174" i="2"/>
  <c r="AG569" i="2"/>
  <c r="AG139" i="2"/>
  <c r="AG179" i="2"/>
  <c r="AG679" i="2"/>
  <c r="AG369" i="2"/>
  <c r="AG135" i="2"/>
  <c r="AG731" i="2"/>
  <c r="AG694" i="2"/>
  <c r="AG268" i="2"/>
  <c r="AG695" i="2"/>
  <c r="AG552" i="2"/>
  <c r="AG39" i="2"/>
  <c r="AG450" i="2"/>
  <c r="AG446" i="2"/>
  <c r="AG604" i="2"/>
  <c r="AG711" i="2"/>
  <c r="AG510" i="2"/>
  <c r="AG175" i="2"/>
  <c r="AG308" i="2"/>
  <c r="AG80" i="2"/>
  <c r="AG37" i="2"/>
  <c r="AG102" i="2"/>
  <c r="AG116" i="2"/>
  <c r="AG215" i="2"/>
  <c r="AG445" i="2"/>
  <c r="AG232" i="2"/>
  <c r="AG625" i="2"/>
  <c r="AG356" i="2"/>
  <c r="AG177" i="2"/>
  <c r="AG564" i="2"/>
  <c r="AG665" i="2"/>
  <c r="AG562" i="2"/>
  <c r="AG432" i="2"/>
  <c r="AG543" i="2"/>
  <c r="AG400" i="2"/>
  <c r="AG113" i="2"/>
  <c r="AG459" i="2"/>
  <c r="AG724" i="2"/>
  <c r="AG708" i="2"/>
  <c r="AG250" i="2"/>
  <c r="AG661" i="2"/>
  <c r="AG506" i="2"/>
  <c r="AG668" i="2"/>
  <c r="AG161" i="2"/>
  <c r="AG347" i="2"/>
  <c r="AG283" i="2"/>
  <c r="AG219" i="2"/>
  <c r="AG228" i="2"/>
  <c r="AG108" i="2"/>
  <c r="AG145" i="2"/>
  <c r="AG270" i="2"/>
  <c r="AG415" i="2"/>
  <c r="AG103" i="2"/>
  <c r="AG421" i="2"/>
  <c r="AG643" i="2"/>
  <c r="AG184" i="2"/>
  <c r="AG82" i="2"/>
  <c r="AG714" i="2"/>
  <c r="AG514" i="2"/>
  <c r="AG727" i="2"/>
  <c r="AG683" i="2"/>
  <c r="AG649" i="2"/>
  <c r="AG89" i="2"/>
  <c r="AG222" i="2"/>
  <c r="AG584" i="2"/>
  <c r="AG617" i="2"/>
  <c r="AG626" i="2"/>
  <c r="AG606" i="2"/>
  <c r="AG700" i="2"/>
  <c r="AG741" i="2"/>
  <c r="AG152" i="2"/>
  <c r="AG594" i="2"/>
  <c r="AG395" i="2"/>
  <c r="AG305" i="2"/>
  <c r="AG650" i="2"/>
  <c r="AG231" i="2"/>
  <c r="AG639" i="2"/>
  <c r="AG556" i="2"/>
  <c r="AG663" i="2"/>
  <c r="AG372" i="2"/>
  <c r="AG306" i="2"/>
  <c r="AG468" i="2"/>
  <c r="AG282" i="2"/>
  <c r="AG94" i="2"/>
  <c r="AG627" i="2"/>
  <c r="AG491" i="2"/>
  <c r="AG346" i="2"/>
  <c r="AG401" i="2"/>
  <c r="AG553" i="2"/>
  <c r="AG435" i="2"/>
  <c r="AG95" i="2"/>
  <c r="AG413" i="2"/>
  <c r="AG682" i="2"/>
  <c r="AG290" i="2"/>
  <c r="AG531" i="2"/>
  <c r="AG216" i="2"/>
  <c r="AG730" i="2"/>
  <c r="AG329" i="2"/>
  <c r="AG288" i="2"/>
  <c r="AG529" i="2"/>
  <c r="AG385" i="2"/>
  <c r="AG560" i="2"/>
  <c r="AG685" i="2"/>
  <c r="AG537" i="2"/>
  <c r="AG291" i="2"/>
  <c r="AG213" i="2"/>
  <c r="AG206" i="2"/>
  <c r="AG593" i="2"/>
  <c r="AG481" i="2"/>
  <c r="AG310" i="2"/>
  <c r="AG370" i="2"/>
  <c r="AG504" i="2"/>
  <c r="AG295" i="2"/>
  <c r="AG647" i="2"/>
  <c r="AG193" i="2"/>
  <c r="AG539" i="2"/>
  <c r="AG534" i="2"/>
  <c r="AG451" i="2"/>
  <c r="AG670" i="2"/>
  <c r="AG632" i="2"/>
  <c r="AG710" i="2"/>
  <c r="AG425" i="2"/>
  <c r="AG332" i="2"/>
  <c r="AG726" i="2"/>
  <c r="AG417" i="2"/>
  <c r="AG457" i="2"/>
  <c r="AG473" i="2"/>
  <c r="AG337" i="2"/>
  <c r="AG478" i="2"/>
  <c r="AG655" i="2"/>
  <c r="AG612" i="2"/>
  <c r="AG620" i="2"/>
  <c r="AG628" i="2"/>
  <c r="AG578" i="2"/>
  <c r="AG706" i="2"/>
  <c r="AG495" i="2"/>
  <c r="AG641" i="2"/>
  <c r="AG532" i="2"/>
  <c r="AG317" i="2"/>
  <c r="AG607" i="2"/>
  <c r="AG729" i="2"/>
  <c r="AG605" i="2"/>
  <c r="AG428" i="2"/>
  <c r="AG674" i="2"/>
  <c r="AG690" i="2"/>
  <c r="AG703" i="2"/>
  <c r="AG629" i="2"/>
  <c r="AG568" i="2"/>
  <c r="AG740" i="2"/>
  <c r="AG699" i="2"/>
  <c r="AG608" i="2"/>
  <c r="AG580" i="2"/>
  <c r="AG426" i="2"/>
  <c r="AG658" i="2"/>
  <c r="AG646" i="2"/>
  <c r="AG678" i="2"/>
  <c r="AG721" i="2"/>
  <c r="AG739" i="2"/>
  <c r="AG719" i="2"/>
  <c r="AG707" i="2"/>
  <c r="AG738" i="2"/>
  <c r="AG693" i="2"/>
  <c r="AG728" i="2"/>
  <c r="AG696" i="2"/>
  <c r="AG662" i="2"/>
  <c r="AG712" i="2"/>
  <c r="AG718" i="2"/>
  <c r="AG713" i="2"/>
  <c r="AF613" i="2"/>
  <c r="AF630" i="2"/>
  <c r="AF633" i="2"/>
  <c r="AF134" i="2"/>
  <c r="AF359" i="2"/>
  <c r="AF542" i="2"/>
  <c r="AF436" i="2"/>
  <c r="AF557" i="2"/>
  <c r="AF505" i="2"/>
  <c r="AF380" i="2"/>
  <c r="AF405" i="2"/>
  <c r="AF550" i="2"/>
  <c r="AF656" i="2"/>
  <c r="AF242" i="2"/>
  <c r="AF124" i="2"/>
  <c r="AF511" i="2"/>
  <c r="AF472" i="2"/>
  <c r="AF691" i="2"/>
  <c r="AF363" i="2"/>
  <c r="AF339" i="2"/>
  <c r="AF418" i="2"/>
  <c r="AF535" i="2"/>
  <c r="AF77" i="2"/>
  <c r="AF393" i="2"/>
  <c r="AF518" i="2"/>
  <c r="AF74" i="2"/>
  <c r="AF648" i="2"/>
  <c r="AF214" i="2"/>
  <c r="AF338" i="2"/>
  <c r="AF330" i="2"/>
  <c r="AF581" i="2"/>
  <c r="AF262" i="2"/>
  <c r="M109" i="3" s="1"/>
  <c r="AF62" i="2"/>
  <c r="AF642" i="2"/>
  <c r="AF9" i="2"/>
  <c r="AF162" i="2"/>
  <c r="AF631" i="2"/>
  <c r="AF91" i="2"/>
  <c r="AF104" i="2"/>
  <c r="AF314" i="2"/>
  <c r="AF496" i="2"/>
  <c r="AF541" i="2"/>
  <c r="AF351" i="2"/>
  <c r="AF183" i="2"/>
  <c r="AF187" i="2"/>
  <c r="AF61" i="2"/>
  <c r="AF229" i="2"/>
  <c r="AF117" i="2"/>
  <c r="AF567" i="2"/>
  <c r="AF645" i="2"/>
  <c r="AF396" i="2"/>
  <c r="AF348" i="2"/>
  <c r="AF166" i="2"/>
  <c r="AF136" i="2"/>
  <c r="AF99" i="2"/>
  <c r="AF549" i="2"/>
  <c r="AF516" i="2"/>
  <c r="AF381" i="2"/>
  <c r="AF475" i="2"/>
  <c r="AF654" i="2"/>
  <c r="AF398" i="2"/>
  <c r="AF422" i="2"/>
  <c r="AF324" i="2"/>
  <c r="AF361" i="2"/>
  <c r="AF130" i="2"/>
  <c r="AF263" i="2"/>
  <c r="AF241" i="2"/>
  <c r="AF129" i="2"/>
  <c r="AF106" i="2"/>
  <c r="AF195" i="2"/>
  <c r="AF443" i="2"/>
  <c r="AF342" i="2"/>
  <c r="AF87" i="2"/>
  <c r="AF153" i="2"/>
  <c r="AF277" i="2"/>
  <c r="AF354" i="2"/>
  <c r="AF482" i="2"/>
  <c r="AF264" i="2"/>
  <c r="AF411" i="2"/>
  <c r="AF188" i="2"/>
  <c r="AF489" i="2"/>
  <c r="AF673" i="2"/>
  <c r="AF570" i="2"/>
  <c r="AF637" i="2"/>
  <c r="AF196" i="2"/>
  <c r="AF69" i="2"/>
  <c r="AF181" i="2"/>
  <c r="AF258" i="2"/>
  <c r="AF442" i="2"/>
  <c r="AF6" i="2"/>
  <c r="AF10" i="2"/>
  <c r="AF596" i="2"/>
  <c r="AF345" i="2"/>
  <c r="AF454" i="2"/>
  <c r="AF352" i="2"/>
  <c r="AF67" i="2"/>
  <c r="AF252" i="2"/>
  <c r="AF141" i="2"/>
  <c r="AF234" i="2"/>
  <c r="AF448" i="2"/>
  <c r="AF265" i="2"/>
  <c r="AF286" i="2"/>
  <c r="AF251" i="2"/>
  <c r="AF163" i="2"/>
  <c r="AF143" i="2"/>
  <c r="AF122" i="2"/>
  <c r="AF176" i="2"/>
  <c r="AF50" i="2"/>
  <c r="AF444" i="2"/>
  <c r="AF487" i="2"/>
  <c r="AF376" i="2"/>
  <c r="AF259" i="2"/>
  <c r="AF382" i="2"/>
  <c r="AF465" i="2"/>
  <c r="AF185" i="2"/>
  <c r="AF59" i="2"/>
  <c r="AF168" i="2"/>
  <c r="AF723" i="2"/>
  <c r="AF453" i="2"/>
  <c r="AF687" i="2"/>
  <c r="AF159" i="2"/>
  <c r="AF664" i="2"/>
  <c r="AF160" i="2"/>
  <c r="AF32" i="2"/>
  <c r="AF40" i="2"/>
  <c r="AF144" i="2"/>
  <c r="AF299" i="2"/>
  <c r="AF24" i="2"/>
  <c r="AF276" i="2"/>
  <c r="AF167" i="2"/>
  <c r="AF406" i="2"/>
  <c r="AF681" i="2"/>
  <c r="AF236" i="2"/>
  <c r="AF508" i="2"/>
  <c r="AF333" i="2"/>
  <c r="AF590" i="2"/>
  <c r="AF624" i="2"/>
  <c r="AF11" i="2"/>
  <c r="AF698" i="2"/>
  <c r="AF410" i="2"/>
  <c r="AF316" i="2"/>
  <c r="AF294" i="2"/>
  <c r="AF272" i="2"/>
  <c r="AF297" i="2"/>
  <c r="AF269" i="2"/>
  <c r="AF383" i="2"/>
  <c r="AF246" i="2"/>
  <c r="AF84" i="2"/>
  <c r="AF365" i="2"/>
  <c r="AF133" i="2"/>
  <c r="AF397" i="2"/>
  <c r="AF271" i="2"/>
  <c r="AF105" i="2"/>
  <c r="AF334" i="2"/>
  <c r="AF325" i="2"/>
  <c r="AF119" i="2"/>
  <c r="AF610" i="2"/>
  <c r="AF114" i="2"/>
  <c r="AF486" i="2"/>
  <c r="AF519" i="2"/>
  <c r="AF619" i="2"/>
  <c r="AF493" i="2"/>
  <c r="AF520" i="2"/>
  <c r="AF609" i="2"/>
  <c r="AF566" i="2"/>
  <c r="AF538" i="2"/>
  <c r="AF20" i="2"/>
  <c r="AF239" i="2"/>
  <c r="AF657" i="2"/>
  <c r="AF474" i="2"/>
  <c r="AF494" i="2"/>
  <c r="AF705" i="2"/>
  <c r="AF554" i="2"/>
  <c r="AF16" i="2"/>
  <c r="AF469" i="2"/>
  <c r="AF150" i="2"/>
  <c r="AF684" i="2"/>
  <c r="AF273" i="2"/>
  <c r="AF599" i="2"/>
  <c r="AF423" i="2"/>
  <c r="AF92" i="2"/>
  <c r="AF555" i="2"/>
  <c r="AF644" i="2"/>
  <c r="AF298" i="2"/>
  <c r="AF221" i="2"/>
  <c r="AF224" i="2"/>
  <c r="AF634" i="2"/>
  <c r="AF51" i="2"/>
  <c r="AF30" i="2"/>
  <c r="AF676" i="2"/>
  <c r="AF470" i="2"/>
  <c r="AF322" i="2"/>
  <c r="AF621" i="2"/>
  <c r="AF15" i="2"/>
  <c r="AF149" i="2"/>
  <c r="AF546" i="2"/>
  <c r="AF431" i="2"/>
  <c r="AF326" i="2"/>
  <c r="AF517" i="2"/>
  <c r="AF420" i="2"/>
  <c r="AF686" i="2"/>
  <c r="AF371" i="2"/>
  <c r="AF76" i="2"/>
  <c r="AF540" i="2"/>
  <c r="AF527" i="2"/>
  <c r="AF200" i="2"/>
  <c r="AF424" i="2"/>
  <c r="AF278" i="2"/>
  <c r="AF416" i="2"/>
  <c r="AF131" i="2"/>
  <c r="AF121" i="2"/>
  <c r="AF466" i="2"/>
  <c r="AF53" i="2"/>
  <c r="AF109" i="2"/>
  <c r="AF652" i="2"/>
  <c r="AF501" i="2"/>
  <c r="AF79" i="2"/>
  <c r="AF462" i="2"/>
  <c r="AF547" i="2"/>
  <c r="AF7" i="2"/>
  <c r="AF146" i="2"/>
  <c r="AF64" i="2"/>
  <c r="AF441" i="2"/>
  <c r="AF528" i="2"/>
  <c r="AF137" i="2"/>
  <c r="AF403" i="2"/>
  <c r="AF419" i="2"/>
  <c r="AF253" i="2"/>
  <c r="AF86" i="2"/>
  <c r="AF429" i="2"/>
  <c r="AF463" i="2"/>
  <c r="AF243" i="2"/>
  <c r="AF689" i="2"/>
  <c r="AF151" i="2"/>
  <c r="AF280" i="2"/>
  <c r="AF732" i="2"/>
  <c r="AF672" i="2"/>
  <c r="AF576" i="2"/>
  <c r="AF244" i="2"/>
  <c r="AF203" i="2"/>
  <c r="AF407" i="2"/>
  <c r="AF328" i="2"/>
  <c r="AF57" i="2"/>
  <c r="AF12" i="2"/>
  <c r="AF319" i="2"/>
  <c r="AF311" i="2"/>
  <c r="AF362" i="2"/>
  <c r="AF4" i="2"/>
  <c r="AF55" i="2"/>
  <c r="AF722" i="2"/>
  <c r="AF65" i="2"/>
  <c r="AF192" i="2"/>
  <c r="AF558" i="2"/>
  <c r="AF480" i="2"/>
  <c r="AF509" i="2"/>
  <c r="AF574" i="2"/>
  <c r="AF26" i="2"/>
  <c r="AF702" i="2"/>
  <c r="AF186" i="2"/>
  <c r="AF198" i="2"/>
  <c r="AF274" i="2"/>
  <c r="AF43" i="2"/>
  <c r="AF551" i="2"/>
  <c r="AF73" i="2"/>
  <c r="AF34" i="2"/>
  <c r="AF433" i="2"/>
  <c r="AF343" i="2"/>
  <c r="AF75" i="2"/>
  <c r="AF414" i="2"/>
  <c r="AF523" i="2"/>
  <c r="AF349" i="2"/>
  <c r="AF399" i="2"/>
  <c r="AF358" i="2"/>
  <c r="AF340" i="2"/>
  <c r="AF484" i="2"/>
  <c r="AF212" i="2"/>
  <c r="AF191" i="2"/>
  <c r="AF367" i="2"/>
  <c r="AF49" i="2"/>
  <c r="AF390" i="2"/>
  <c r="AF467" i="2"/>
  <c r="AF458" i="2"/>
  <c r="AF591" i="2"/>
  <c r="AF217" i="2"/>
  <c r="AF235" i="2"/>
  <c r="AF704" i="2"/>
  <c r="AF439" i="2"/>
  <c r="AF476" i="2"/>
  <c r="AF85" i="2"/>
  <c r="AF115" i="2"/>
  <c r="AF125" i="2"/>
  <c r="AF302" i="2"/>
  <c r="AF123" i="2"/>
  <c r="AF692" i="2"/>
  <c r="AF616" i="2"/>
  <c r="AF513" i="2"/>
  <c r="AF201" i="2"/>
  <c r="AF353" i="2"/>
  <c r="AF98" i="2"/>
  <c r="AF452" i="2"/>
  <c r="AF565" i="2"/>
  <c r="AF388" i="2"/>
  <c r="AF331" i="2"/>
  <c r="AF315" i="2"/>
  <c r="AF204" i="2"/>
  <c r="AF220" i="2"/>
  <c r="AF47" i="2"/>
  <c r="AF5" i="2"/>
  <c r="AF81" i="2"/>
  <c r="AF101" i="2"/>
  <c r="AF488" i="2"/>
  <c r="AF455" i="2"/>
  <c r="AF598" i="2"/>
  <c r="AF577" i="2"/>
  <c r="AF427" i="2"/>
  <c r="AF90" i="2"/>
  <c r="AF237" i="2"/>
  <c r="AF341" i="2"/>
  <c r="AF313" i="2"/>
  <c r="AF248" i="2"/>
  <c r="AF210" i="2"/>
  <c r="AF307" i="2"/>
  <c r="AF97" i="2"/>
  <c r="AF157" i="2"/>
  <c r="AF460" i="2"/>
  <c r="AF257" i="2"/>
  <c r="AF178" i="2"/>
  <c r="AF318" i="2"/>
  <c r="AF132" i="2"/>
  <c r="AF716" i="2"/>
  <c r="AF389" i="2"/>
  <c r="AF240" i="2"/>
  <c r="AF256" i="2"/>
  <c r="AF25" i="2"/>
  <c r="AF709" i="2"/>
  <c r="AF197" i="2"/>
  <c r="AF638" i="2"/>
  <c r="AF29" i="2"/>
  <c r="AF309" i="2"/>
  <c r="AF83" i="2"/>
  <c r="AF595" i="2"/>
  <c r="AF8" i="2"/>
  <c r="AF155" i="2"/>
  <c r="AF78" i="2"/>
  <c r="AF483" i="2"/>
  <c r="AF93" i="2"/>
  <c r="AF223" i="2"/>
  <c r="AF31" i="2"/>
  <c r="AF323" i="2"/>
  <c r="AF189" i="2"/>
  <c r="AF48" i="2"/>
  <c r="AF281" i="2"/>
  <c r="AF111" i="2"/>
  <c r="AF725" i="2"/>
  <c r="AF13" i="2"/>
  <c r="AF112" i="2"/>
  <c r="AF640" i="2"/>
  <c r="AF573" i="2"/>
  <c r="AF199" i="2"/>
  <c r="AF671" i="2"/>
  <c r="AF154" i="2"/>
  <c r="AF408" i="2"/>
  <c r="AF247" i="2"/>
  <c r="AF561" i="2"/>
  <c r="AF585" i="2"/>
  <c r="AF582" i="2"/>
  <c r="AF3" i="2"/>
  <c r="AF533" i="2"/>
  <c r="AF60" i="2"/>
  <c r="AF96" i="2"/>
  <c r="AF208" i="2"/>
  <c r="AF438" i="2"/>
  <c r="AF38" i="2"/>
  <c r="AF592" i="2"/>
  <c r="AF391" i="2"/>
  <c r="AF597" i="2"/>
  <c r="AF266" i="2"/>
  <c r="AF2" i="2"/>
  <c r="AF225" i="2"/>
  <c r="AF118" i="2"/>
  <c r="AF190" i="2"/>
  <c r="AF635" i="2"/>
  <c r="AF449" i="2"/>
  <c r="AF275" i="2"/>
  <c r="AF254" i="2"/>
  <c r="AF586" i="2"/>
  <c r="AF384" i="2"/>
  <c r="AF394" i="2"/>
  <c r="AF14" i="2"/>
  <c r="AF169" i="2"/>
  <c r="AF507" i="2"/>
  <c r="AF233" i="2"/>
  <c r="AF715" i="2"/>
  <c r="AF292" i="2"/>
  <c r="AF230" i="2"/>
  <c r="AF148" i="2"/>
  <c r="AF227" i="2"/>
  <c r="AF440" i="2"/>
  <c r="AF194" i="2"/>
  <c r="AF697" i="2"/>
  <c r="AF165" i="2"/>
  <c r="AF320" i="2"/>
  <c r="AF22" i="2"/>
  <c r="AF140" i="2"/>
  <c r="AF35" i="2"/>
  <c r="AF602" i="2"/>
  <c r="AF156" i="2"/>
  <c r="AF375" i="2"/>
  <c r="AF58" i="2"/>
  <c r="AF17" i="2"/>
  <c r="AF245" i="2"/>
  <c r="AF548" i="2"/>
  <c r="AF502" i="2"/>
  <c r="AF88" i="2"/>
  <c r="AF402" i="2"/>
  <c r="AF238" i="2"/>
  <c r="AF464" i="2"/>
  <c r="AF545" i="2"/>
  <c r="AF260" i="2"/>
  <c r="AF28" i="2"/>
  <c r="AF46" i="2"/>
  <c r="AF303" i="2"/>
  <c r="AF147" i="2"/>
  <c r="AF651" i="2"/>
  <c r="AF588" i="2"/>
  <c r="AF287" i="2"/>
  <c r="AF335" i="2"/>
  <c r="AF300" i="2"/>
  <c r="AF603" i="2"/>
  <c r="AF71" i="2"/>
  <c r="AF138" i="2"/>
  <c r="AF680" i="2"/>
  <c r="AF589" i="2"/>
  <c r="AF27" i="2"/>
  <c r="AF387" i="2"/>
  <c r="AF172" i="2"/>
  <c r="AF614" i="2"/>
  <c r="AF742" i="2"/>
  <c r="AF68" i="2"/>
  <c r="AF255" i="2"/>
  <c r="AF479" i="2"/>
  <c r="AF126" i="2"/>
  <c r="AF202" i="2"/>
  <c r="AF544" i="2"/>
  <c r="AF100" i="2"/>
  <c r="AF66" i="2"/>
  <c r="AF312" i="2"/>
  <c r="AF615" i="2"/>
  <c r="AF653" i="2"/>
  <c r="AF279" i="2"/>
  <c r="AF412" i="2"/>
  <c r="AF733" i="2"/>
  <c r="AF360" i="2"/>
  <c r="AF289" i="2"/>
  <c r="AF355" i="2"/>
  <c r="AF717" i="2"/>
  <c r="AF530" i="2"/>
  <c r="AF52" i="2"/>
  <c r="AF579" i="2"/>
  <c r="AF293" i="2"/>
  <c r="AF503" i="2"/>
  <c r="AF261" i="2"/>
  <c r="AF583" i="2"/>
  <c r="AF677" i="2"/>
  <c r="AF41" i="2"/>
  <c r="AF182" i="2"/>
  <c r="AF521" i="2"/>
  <c r="AF404" i="2"/>
  <c r="AF296" i="2"/>
  <c r="AF364" i="2"/>
  <c r="AF267" i="2"/>
  <c r="AF447" i="2"/>
  <c r="AF559" i="2"/>
  <c r="AF171" i="2"/>
  <c r="AF522" i="2"/>
  <c r="AF304" i="2"/>
  <c r="AF33" i="2"/>
  <c r="AF377" i="2"/>
  <c r="AF226" i="2"/>
  <c r="AF249" i="2"/>
  <c r="AF54" i="2"/>
  <c r="AF456" i="2"/>
  <c r="AF701" i="2"/>
  <c r="AF158" i="2"/>
  <c r="AF492" i="2"/>
  <c r="AF392" i="2"/>
  <c r="AF142" i="2"/>
  <c r="AF128" i="2"/>
  <c r="AF23" i="2"/>
  <c r="AF379" i="2"/>
  <c r="AF284" i="2"/>
  <c r="AF688" i="2"/>
  <c r="AF734" i="2"/>
  <c r="AF572" i="2"/>
  <c r="AF497" i="2"/>
  <c r="AF127" i="2"/>
  <c r="AF368" i="2"/>
  <c r="AF660" i="2"/>
  <c r="AF336" i="2"/>
  <c r="AF180" i="2"/>
  <c r="AF571" i="2"/>
  <c r="AF18" i="2"/>
  <c r="AF327" i="2"/>
  <c r="AF536" i="2"/>
  <c r="AF669" i="2"/>
  <c r="AF173" i="2"/>
  <c r="AF374" i="2"/>
  <c r="AF623" i="2"/>
  <c r="AF357" i="2"/>
  <c r="AF490" i="2"/>
  <c r="AF211" i="2"/>
  <c r="AF19" i="2"/>
  <c r="AF525" i="2"/>
  <c r="AF622" i="2"/>
  <c r="AF430" i="2"/>
  <c r="AF461" i="2"/>
  <c r="AF301" i="2"/>
  <c r="AF44" i="2"/>
  <c r="AF512" i="2"/>
  <c r="AF587" i="2"/>
  <c r="AF471" i="2"/>
  <c r="AF498" i="2"/>
  <c r="AF485" i="2"/>
  <c r="AF120" i="2"/>
  <c r="AF434" i="2"/>
  <c r="AF524" i="2"/>
  <c r="AF164" i="2"/>
  <c r="AF575" i="2"/>
  <c r="AF21" i="2"/>
  <c r="AF344" i="2"/>
  <c r="AF70" i="2"/>
  <c r="AF477" i="2"/>
  <c r="AF56" i="2"/>
  <c r="AF737" i="2"/>
  <c r="AF170" i="2"/>
  <c r="AF72" i="2"/>
  <c r="AF42" i="2"/>
  <c r="AF601" i="2"/>
  <c r="AF366" i="2"/>
  <c r="AF735" i="2"/>
  <c r="AF437" i="2"/>
  <c r="AF675" i="2"/>
  <c r="AF563" i="2"/>
  <c r="AF107" i="2"/>
  <c r="AF618" i="2"/>
  <c r="AF63" i="2"/>
  <c r="AF600" i="2"/>
  <c r="AF636" i="2"/>
  <c r="AF659" i="2"/>
  <c r="AF350" i="2"/>
  <c r="AF526" i="2"/>
  <c r="AF285" i="2"/>
  <c r="AF736" i="2"/>
  <c r="AF321" i="2"/>
  <c r="AF515" i="2"/>
  <c r="AF209" i="2"/>
  <c r="AF499" i="2"/>
  <c r="AF666" i="2"/>
  <c r="AF207" i="2"/>
  <c r="AF36" i="2"/>
  <c r="AF205" i="2"/>
  <c r="AF373" i="2"/>
  <c r="AF218" i="2"/>
  <c r="AF720" i="2"/>
  <c r="AF611" i="2"/>
  <c r="AF386" i="2"/>
  <c r="AF500" i="2"/>
  <c r="AF667" i="2"/>
  <c r="AF409" i="2"/>
  <c r="AF45" i="2"/>
  <c r="AF110" i="2"/>
  <c r="AF378" i="2"/>
  <c r="AF174" i="2"/>
  <c r="AF569" i="2"/>
  <c r="AF139" i="2"/>
  <c r="AF179" i="2"/>
  <c r="AF679" i="2"/>
  <c r="AF369" i="2"/>
  <c r="AF135" i="2"/>
  <c r="AF731" i="2"/>
  <c r="AF694" i="2"/>
  <c r="AF268" i="2"/>
  <c r="AF695" i="2"/>
  <c r="AF552" i="2"/>
  <c r="AF39" i="2"/>
  <c r="AF450" i="2"/>
  <c r="AF446" i="2"/>
  <c r="AF604" i="2"/>
  <c r="AF711" i="2"/>
  <c r="AF510" i="2"/>
  <c r="AF175" i="2"/>
  <c r="AF308" i="2"/>
  <c r="AF80" i="2"/>
  <c r="AF37" i="2"/>
  <c r="AF102" i="2"/>
  <c r="AF116" i="2"/>
  <c r="AF215" i="2"/>
  <c r="AF445" i="2"/>
  <c r="AF232" i="2"/>
  <c r="AF625" i="2"/>
  <c r="AF356" i="2"/>
  <c r="AF177" i="2"/>
  <c r="AF564" i="2"/>
  <c r="AF665" i="2"/>
  <c r="AF562" i="2"/>
  <c r="AF432" i="2"/>
  <c r="AF543" i="2"/>
  <c r="AF400" i="2"/>
  <c r="AF113" i="2"/>
  <c r="AF459" i="2"/>
  <c r="AF724" i="2"/>
  <c r="AF708" i="2"/>
  <c r="AF250" i="2"/>
  <c r="AF661" i="2"/>
  <c r="AF506" i="2"/>
  <c r="AF668" i="2"/>
  <c r="AF161" i="2"/>
  <c r="AF347" i="2"/>
  <c r="AF283" i="2"/>
  <c r="AF219" i="2"/>
  <c r="AF228" i="2"/>
  <c r="AF108" i="2"/>
  <c r="AF145" i="2"/>
  <c r="AF270" i="2"/>
  <c r="AF415" i="2"/>
  <c r="AF103" i="2"/>
  <c r="AF421" i="2"/>
  <c r="AF643" i="2"/>
  <c r="AF184" i="2"/>
  <c r="AF82" i="2"/>
  <c r="AF714" i="2"/>
  <c r="AF514" i="2"/>
  <c r="AF727" i="2"/>
  <c r="AF683" i="2"/>
  <c r="AF649" i="2"/>
  <c r="AF89" i="2"/>
  <c r="AF222" i="2"/>
  <c r="AF584" i="2"/>
  <c r="AF617" i="2"/>
  <c r="AF626" i="2"/>
  <c r="AF606" i="2"/>
  <c r="AF700" i="2"/>
  <c r="AF741" i="2"/>
  <c r="AF152" i="2"/>
  <c r="AF594" i="2"/>
  <c r="AF395" i="2"/>
  <c r="AF305" i="2"/>
  <c r="AF650" i="2"/>
  <c r="AF231" i="2"/>
  <c r="AF639" i="2"/>
  <c r="AF556" i="2"/>
  <c r="AF663" i="2"/>
  <c r="AF372" i="2"/>
  <c r="AF306" i="2"/>
  <c r="AF468" i="2"/>
  <c r="AF282" i="2"/>
  <c r="AF94" i="2"/>
  <c r="AF627" i="2"/>
  <c r="AF491" i="2"/>
  <c r="AF346" i="2"/>
  <c r="AF401" i="2"/>
  <c r="AF553" i="2"/>
  <c r="AF435" i="2"/>
  <c r="AF95" i="2"/>
  <c r="AF413" i="2"/>
  <c r="AF682" i="2"/>
  <c r="AF290" i="2"/>
  <c r="AF531" i="2"/>
  <c r="AF216" i="2"/>
  <c r="AF730" i="2"/>
  <c r="AF329" i="2"/>
  <c r="AF288" i="2"/>
  <c r="AF529" i="2"/>
  <c r="AF385" i="2"/>
  <c r="AF560" i="2"/>
  <c r="AF685" i="2"/>
  <c r="AF537" i="2"/>
  <c r="AF291" i="2"/>
  <c r="AF213" i="2"/>
  <c r="AF206" i="2"/>
  <c r="AF593" i="2"/>
  <c r="AF481" i="2"/>
  <c r="AF310" i="2"/>
  <c r="AF370" i="2"/>
  <c r="AF504" i="2"/>
  <c r="AF295" i="2"/>
  <c r="AF647" i="2"/>
  <c r="AF193" i="2"/>
  <c r="AF539" i="2"/>
  <c r="AF534" i="2"/>
  <c r="AF451" i="2"/>
  <c r="AF670" i="2"/>
  <c r="AF632" i="2"/>
  <c r="AF710" i="2"/>
  <c r="AF425" i="2"/>
  <c r="AF332" i="2"/>
  <c r="AF726" i="2"/>
  <c r="AF417" i="2"/>
  <c r="AF457" i="2"/>
  <c r="AF473" i="2"/>
  <c r="AF337" i="2"/>
  <c r="AF478" i="2"/>
  <c r="AF655" i="2"/>
  <c r="AF612" i="2"/>
  <c r="AF620" i="2"/>
  <c r="AF628" i="2"/>
  <c r="AF578" i="2"/>
  <c r="AF706" i="2"/>
  <c r="AF495" i="2"/>
  <c r="AF641" i="2"/>
  <c r="AF532" i="2"/>
  <c r="AF317" i="2"/>
  <c r="AF607" i="2"/>
  <c r="AF729" i="2"/>
  <c r="AF605" i="2"/>
  <c r="AF428" i="2"/>
  <c r="AF674" i="2"/>
  <c r="AF690" i="2"/>
  <c r="AF703" i="2"/>
  <c r="AF629" i="2"/>
  <c r="AF568" i="2"/>
  <c r="AF740" i="2"/>
  <c r="AF699" i="2"/>
  <c r="AF608" i="2"/>
  <c r="AF580" i="2"/>
  <c r="AF426" i="2"/>
  <c r="AF658" i="2"/>
  <c r="AF646" i="2"/>
  <c r="AF678" i="2"/>
  <c r="AF721" i="2"/>
  <c r="AF739" i="2"/>
  <c r="AF719" i="2"/>
  <c r="AF707" i="2"/>
  <c r="AF738" i="2"/>
  <c r="AF693" i="2"/>
  <c r="AF728" i="2"/>
  <c r="AF696" i="2"/>
  <c r="AF662" i="2"/>
  <c r="AF712" i="2"/>
  <c r="AF718" i="2"/>
  <c r="AF713" i="2"/>
  <c r="AE613" i="2"/>
  <c r="AE630" i="2"/>
  <c r="AE633" i="2"/>
  <c r="AE134" i="2"/>
  <c r="AE359" i="2"/>
  <c r="AE542" i="2"/>
  <c r="AE436" i="2"/>
  <c r="AE557" i="2"/>
  <c r="AE505" i="2"/>
  <c r="AE380" i="2"/>
  <c r="AE405" i="2"/>
  <c r="AE550" i="2"/>
  <c r="AE656" i="2"/>
  <c r="AE242" i="2"/>
  <c r="AE124" i="2"/>
  <c r="AE511" i="2"/>
  <c r="AE472" i="2"/>
  <c r="AE691" i="2"/>
  <c r="AE363" i="2"/>
  <c r="AE339" i="2"/>
  <c r="AE418" i="2"/>
  <c r="AE535" i="2"/>
  <c r="AE77" i="2"/>
  <c r="AE393" i="2"/>
  <c r="AE518" i="2"/>
  <c r="AE74" i="2"/>
  <c r="AE648" i="2"/>
  <c r="AE214" i="2"/>
  <c r="AE338" i="2"/>
  <c r="AE330" i="2"/>
  <c r="AE581" i="2"/>
  <c r="AE262" i="2"/>
  <c r="AE62" i="2"/>
  <c r="AE642" i="2"/>
  <c r="AE9" i="2"/>
  <c r="AE162" i="2"/>
  <c r="AE631" i="2"/>
  <c r="AE91" i="2"/>
  <c r="AE104" i="2"/>
  <c r="AE314" i="2"/>
  <c r="AE496" i="2"/>
  <c r="AE541" i="2"/>
  <c r="AE351" i="2"/>
  <c r="AE183" i="2"/>
  <c r="AE187" i="2"/>
  <c r="AE61" i="2"/>
  <c r="AE229" i="2"/>
  <c r="AE117" i="2"/>
  <c r="AE567" i="2"/>
  <c r="AE645" i="2"/>
  <c r="AE396" i="2"/>
  <c r="AE348" i="2"/>
  <c r="AE166" i="2"/>
  <c r="AE136" i="2"/>
  <c r="AE99" i="2"/>
  <c r="AE549" i="2"/>
  <c r="AE516" i="2"/>
  <c r="AE381" i="2"/>
  <c r="AE475" i="2"/>
  <c r="AE654" i="2"/>
  <c r="AE398" i="2"/>
  <c r="AE422" i="2"/>
  <c r="AE324" i="2"/>
  <c r="AE361" i="2"/>
  <c r="AE130" i="2"/>
  <c r="AE263" i="2"/>
  <c r="AE241" i="2"/>
  <c r="AE129" i="2"/>
  <c r="AE106" i="2"/>
  <c r="AE195" i="2"/>
  <c r="AE443" i="2"/>
  <c r="AE342" i="2"/>
  <c r="AE87" i="2"/>
  <c r="AE153" i="2"/>
  <c r="AE277" i="2"/>
  <c r="AE354" i="2"/>
  <c r="AE482" i="2"/>
  <c r="AE264" i="2"/>
  <c r="AE411" i="2"/>
  <c r="AE188" i="2"/>
  <c r="AE489" i="2"/>
  <c r="AE673" i="2"/>
  <c r="AE570" i="2"/>
  <c r="AE637" i="2"/>
  <c r="AE196" i="2"/>
  <c r="AE69" i="2"/>
  <c r="AE181" i="2"/>
  <c r="AE258" i="2"/>
  <c r="AE442" i="2"/>
  <c r="AE6" i="2"/>
  <c r="AE10" i="2"/>
  <c r="AE596" i="2"/>
  <c r="AE345" i="2"/>
  <c r="AE454" i="2"/>
  <c r="AE352" i="2"/>
  <c r="AE67" i="2"/>
  <c r="AE252" i="2"/>
  <c r="AE141" i="2"/>
  <c r="AE234" i="2"/>
  <c r="AE448" i="2"/>
  <c r="AE265" i="2"/>
  <c r="AE286" i="2"/>
  <c r="AE251" i="2"/>
  <c r="AE163" i="2"/>
  <c r="AE143" i="2"/>
  <c r="AE122" i="2"/>
  <c r="AE176" i="2"/>
  <c r="AE50" i="2"/>
  <c r="AE444" i="2"/>
  <c r="AE487" i="2"/>
  <c r="AE376" i="2"/>
  <c r="AE259" i="2"/>
  <c r="AE382" i="2"/>
  <c r="AE465" i="2"/>
  <c r="AE185" i="2"/>
  <c r="AE59" i="2"/>
  <c r="AE168" i="2"/>
  <c r="AE723" i="2"/>
  <c r="AE453" i="2"/>
  <c r="AE687" i="2"/>
  <c r="AE159" i="2"/>
  <c r="AE664" i="2"/>
  <c r="AE160" i="2"/>
  <c r="AE32" i="2"/>
  <c r="AE40" i="2"/>
  <c r="AE144" i="2"/>
  <c r="AE299" i="2"/>
  <c r="AE24" i="2"/>
  <c r="AE276" i="2"/>
  <c r="AE167" i="2"/>
  <c r="AE406" i="2"/>
  <c r="AE681" i="2"/>
  <c r="AE236" i="2"/>
  <c r="AE508" i="2"/>
  <c r="AE333" i="2"/>
  <c r="AE590" i="2"/>
  <c r="AE624" i="2"/>
  <c r="AE11" i="2"/>
  <c r="AE698" i="2"/>
  <c r="AE410" i="2"/>
  <c r="AE316" i="2"/>
  <c r="AE294" i="2"/>
  <c r="AE272" i="2"/>
  <c r="AE297" i="2"/>
  <c r="AE269" i="2"/>
  <c r="AE383" i="2"/>
  <c r="AE246" i="2"/>
  <c r="AE84" i="2"/>
  <c r="AE365" i="2"/>
  <c r="AE133" i="2"/>
  <c r="AE397" i="2"/>
  <c r="AE271" i="2"/>
  <c r="AE105" i="2"/>
  <c r="AE334" i="2"/>
  <c r="AE325" i="2"/>
  <c r="AE119" i="2"/>
  <c r="AE610" i="2"/>
  <c r="AE114" i="2"/>
  <c r="AE486" i="2"/>
  <c r="AE519" i="2"/>
  <c r="AE619" i="2"/>
  <c r="AE493" i="2"/>
  <c r="AE520" i="2"/>
  <c r="AE609" i="2"/>
  <c r="AE566" i="2"/>
  <c r="AE538" i="2"/>
  <c r="AE20" i="2"/>
  <c r="AE239" i="2"/>
  <c r="AE657" i="2"/>
  <c r="AE474" i="2"/>
  <c r="AE494" i="2"/>
  <c r="AE705" i="2"/>
  <c r="AE554" i="2"/>
  <c r="AE16" i="2"/>
  <c r="AE469" i="2"/>
  <c r="AE150" i="2"/>
  <c r="AE684" i="2"/>
  <c r="AE273" i="2"/>
  <c r="AE599" i="2"/>
  <c r="AE423" i="2"/>
  <c r="AE92" i="2"/>
  <c r="AE555" i="2"/>
  <c r="AE644" i="2"/>
  <c r="AE298" i="2"/>
  <c r="AE221" i="2"/>
  <c r="AE224" i="2"/>
  <c r="AE634" i="2"/>
  <c r="AE51" i="2"/>
  <c r="AE30" i="2"/>
  <c r="AE676" i="2"/>
  <c r="AE470" i="2"/>
  <c r="AE322" i="2"/>
  <c r="AE621" i="2"/>
  <c r="AE15" i="2"/>
  <c r="AE149" i="2"/>
  <c r="AE546" i="2"/>
  <c r="AE431" i="2"/>
  <c r="AE326" i="2"/>
  <c r="AE517" i="2"/>
  <c r="AE420" i="2"/>
  <c r="AE686" i="2"/>
  <c r="AE371" i="2"/>
  <c r="AE76" i="2"/>
  <c r="AE540" i="2"/>
  <c r="AE527" i="2"/>
  <c r="AE200" i="2"/>
  <c r="AE424" i="2"/>
  <c r="AE278" i="2"/>
  <c r="AE416" i="2"/>
  <c r="AE131" i="2"/>
  <c r="AE121" i="2"/>
  <c r="AE466" i="2"/>
  <c r="AE53" i="2"/>
  <c r="AE109" i="2"/>
  <c r="AE652" i="2"/>
  <c r="AE501" i="2"/>
  <c r="AE79" i="2"/>
  <c r="AE462" i="2"/>
  <c r="AE547" i="2"/>
  <c r="AE7" i="2"/>
  <c r="AE146" i="2"/>
  <c r="AE64" i="2"/>
  <c r="AE441" i="2"/>
  <c r="AE528" i="2"/>
  <c r="AE137" i="2"/>
  <c r="AE403" i="2"/>
  <c r="AE419" i="2"/>
  <c r="AE253" i="2"/>
  <c r="AE86" i="2"/>
  <c r="AE429" i="2"/>
  <c r="AE463" i="2"/>
  <c r="AE243" i="2"/>
  <c r="AE689" i="2"/>
  <c r="AE151" i="2"/>
  <c r="AE280" i="2"/>
  <c r="AE732" i="2"/>
  <c r="AE672" i="2"/>
  <c r="AE576" i="2"/>
  <c r="AE244" i="2"/>
  <c r="AE203" i="2"/>
  <c r="AE407" i="2"/>
  <c r="AE328" i="2"/>
  <c r="AE57" i="2"/>
  <c r="AE12" i="2"/>
  <c r="AE319" i="2"/>
  <c r="AE311" i="2"/>
  <c r="AE362" i="2"/>
  <c r="AE4" i="2"/>
  <c r="AE55" i="2"/>
  <c r="AE722" i="2"/>
  <c r="AE65" i="2"/>
  <c r="AE192" i="2"/>
  <c r="AE558" i="2"/>
  <c r="AE480" i="2"/>
  <c r="AE509" i="2"/>
  <c r="AE574" i="2"/>
  <c r="AE26" i="2"/>
  <c r="AE702" i="2"/>
  <c r="AE186" i="2"/>
  <c r="AE198" i="2"/>
  <c r="AE274" i="2"/>
  <c r="AE43" i="2"/>
  <c r="AE551" i="2"/>
  <c r="AE73" i="2"/>
  <c r="AE34" i="2"/>
  <c r="AE433" i="2"/>
  <c r="AE343" i="2"/>
  <c r="AE75" i="2"/>
  <c r="AE414" i="2"/>
  <c r="AE523" i="2"/>
  <c r="AE349" i="2"/>
  <c r="AE399" i="2"/>
  <c r="AE358" i="2"/>
  <c r="AE340" i="2"/>
  <c r="AE484" i="2"/>
  <c r="AE212" i="2"/>
  <c r="AE191" i="2"/>
  <c r="AE367" i="2"/>
  <c r="AE49" i="2"/>
  <c r="AE390" i="2"/>
  <c r="AE467" i="2"/>
  <c r="AE458" i="2"/>
  <c r="AE591" i="2"/>
  <c r="AE217" i="2"/>
  <c r="AE235" i="2"/>
  <c r="AE704" i="2"/>
  <c r="AE439" i="2"/>
  <c r="AE476" i="2"/>
  <c r="AE85" i="2"/>
  <c r="AE115" i="2"/>
  <c r="AE125" i="2"/>
  <c r="AE302" i="2"/>
  <c r="AE123" i="2"/>
  <c r="AE692" i="2"/>
  <c r="AE616" i="2"/>
  <c r="AE513" i="2"/>
  <c r="AE201" i="2"/>
  <c r="AE353" i="2"/>
  <c r="AE98" i="2"/>
  <c r="AE452" i="2"/>
  <c r="AE565" i="2"/>
  <c r="AE388" i="2"/>
  <c r="AE331" i="2"/>
  <c r="AE315" i="2"/>
  <c r="AE204" i="2"/>
  <c r="AE220" i="2"/>
  <c r="AE47" i="2"/>
  <c r="AE5" i="2"/>
  <c r="AE81" i="2"/>
  <c r="AE101" i="2"/>
  <c r="AE488" i="2"/>
  <c r="AE455" i="2"/>
  <c r="AE598" i="2"/>
  <c r="AE577" i="2"/>
  <c r="AE427" i="2"/>
  <c r="AE90" i="2"/>
  <c r="AE237" i="2"/>
  <c r="AE341" i="2"/>
  <c r="AE313" i="2"/>
  <c r="AE248" i="2"/>
  <c r="AE210" i="2"/>
  <c r="AE307" i="2"/>
  <c r="AE97" i="2"/>
  <c r="AE157" i="2"/>
  <c r="AE460" i="2"/>
  <c r="AE257" i="2"/>
  <c r="AE178" i="2"/>
  <c r="AE318" i="2"/>
  <c r="AE132" i="2"/>
  <c r="AE716" i="2"/>
  <c r="AE389" i="2"/>
  <c r="AE240" i="2"/>
  <c r="AE256" i="2"/>
  <c r="AE25" i="2"/>
  <c r="AE709" i="2"/>
  <c r="AE197" i="2"/>
  <c r="AE638" i="2"/>
  <c r="AE29" i="2"/>
  <c r="AE309" i="2"/>
  <c r="AE83" i="2"/>
  <c r="AE595" i="2"/>
  <c r="AE8" i="2"/>
  <c r="AE155" i="2"/>
  <c r="AE78" i="2"/>
  <c r="AE483" i="2"/>
  <c r="AE93" i="2"/>
  <c r="AE223" i="2"/>
  <c r="AE31" i="2"/>
  <c r="AE323" i="2"/>
  <c r="AE189" i="2"/>
  <c r="AE48" i="2"/>
  <c r="AE281" i="2"/>
  <c r="AE111" i="2"/>
  <c r="AE725" i="2"/>
  <c r="AE13" i="2"/>
  <c r="AE112" i="2"/>
  <c r="AE640" i="2"/>
  <c r="AE573" i="2"/>
  <c r="AE199" i="2"/>
  <c r="AE671" i="2"/>
  <c r="AE154" i="2"/>
  <c r="AE408" i="2"/>
  <c r="AE247" i="2"/>
  <c r="AE561" i="2"/>
  <c r="AE585" i="2"/>
  <c r="AE582" i="2"/>
  <c r="AE3" i="2"/>
  <c r="AE533" i="2"/>
  <c r="AE60" i="2"/>
  <c r="AE96" i="2"/>
  <c r="AE208" i="2"/>
  <c r="AE438" i="2"/>
  <c r="AE38" i="2"/>
  <c r="AE592" i="2"/>
  <c r="AE391" i="2"/>
  <c r="AE597" i="2"/>
  <c r="AE266" i="2"/>
  <c r="AE2" i="2"/>
  <c r="AE225" i="2"/>
  <c r="AE118" i="2"/>
  <c r="AE190" i="2"/>
  <c r="AE635" i="2"/>
  <c r="AE449" i="2"/>
  <c r="AE275" i="2"/>
  <c r="AE254" i="2"/>
  <c r="AE586" i="2"/>
  <c r="AE384" i="2"/>
  <c r="AE394" i="2"/>
  <c r="AE14" i="2"/>
  <c r="AE169" i="2"/>
  <c r="AE507" i="2"/>
  <c r="AE233" i="2"/>
  <c r="AE715" i="2"/>
  <c r="AE292" i="2"/>
  <c r="AE230" i="2"/>
  <c r="AE148" i="2"/>
  <c r="AE227" i="2"/>
  <c r="AE440" i="2"/>
  <c r="AE194" i="2"/>
  <c r="AE697" i="2"/>
  <c r="AE165" i="2"/>
  <c r="AE320" i="2"/>
  <c r="AE22" i="2"/>
  <c r="AE140" i="2"/>
  <c r="AE35" i="2"/>
  <c r="AE602" i="2"/>
  <c r="AE156" i="2"/>
  <c r="AE375" i="2"/>
  <c r="AE58" i="2"/>
  <c r="AE17" i="2"/>
  <c r="AE245" i="2"/>
  <c r="AE548" i="2"/>
  <c r="AE502" i="2"/>
  <c r="AE88" i="2"/>
  <c r="AE402" i="2"/>
  <c r="AE238" i="2"/>
  <c r="AE464" i="2"/>
  <c r="AE545" i="2"/>
  <c r="AE260" i="2"/>
  <c r="AE28" i="2"/>
  <c r="AE46" i="2"/>
  <c r="AE303" i="2"/>
  <c r="AE147" i="2"/>
  <c r="AE651" i="2"/>
  <c r="AE588" i="2"/>
  <c r="AE287" i="2"/>
  <c r="AE335" i="2"/>
  <c r="AE300" i="2"/>
  <c r="AE603" i="2"/>
  <c r="AE71" i="2"/>
  <c r="AE138" i="2"/>
  <c r="AE680" i="2"/>
  <c r="AE589" i="2"/>
  <c r="AE27" i="2"/>
  <c r="AE387" i="2"/>
  <c r="AE172" i="2"/>
  <c r="AE614" i="2"/>
  <c r="AE742" i="2"/>
  <c r="AE68" i="2"/>
  <c r="AE255" i="2"/>
  <c r="AE479" i="2"/>
  <c r="AE126" i="2"/>
  <c r="AE202" i="2"/>
  <c r="AE544" i="2"/>
  <c r="AE100" i="2"/>
  <c r="AE66" i="2"/>
  <c r="AE312" i="2"/>
  <c r="AE615" i="2"/>
  <c r="AE653" i="2"/>
  <c r="AE279" i="2"/>
  <c r="AE412" i="2"/>
  <c r="AE733" i="2"/>
  <c r="AE360" i="2"/>
  <c r="AE289" i="2"/>
  <c r="AE355" i="2"/>
  <c r="AE717" i="2"/>
  <c r="AE530" i="2"/>
  <c r="AE52" i="2"/>
  <c r="AE579" i="2"/>
  <c r="AE293" i="2"/>
  <c r="AE503" i="2"/>
  <c r="AE261" i="2"/>
  <c r="AE583" i="2"/>
  <c r="AE677" i="2"/>
  <c r="AE41" i="2"/>
  <c r="AE182" i="2"/>
  <c r="AE521" i="2"/>
  <c r="AE404" i="2"/>
  <c r="AE296" i="2"/>
  <c r="AE364" i="2"/>
  <c r="AE267" i="2"/>
  <c r="AE447" i="2"/>
  <c r="AE559" i="2"/>
  <c r="AE171" i="2"/>
  <c r="AE522" i="2"/>
  <c r="AE304" i="2"/>
  <c r="AE33" i="2"/>
  <c r="AE377" i="2"/>
  <c r="AE226" i="2"/>
  <c r="AE249" i="2"/>
  <c r="AE54" i="2"/>
  <c r="AE456" i="2"/>
  <c r="AE701" i="2"/>
  <c r="AE158" i="2"/>
  <c r="AE492" i="2"/>
  <c r="AE392" i="2"/>
  <c r="AE142" i="2"/>
  <c r="AE128" i="2"/>
  <c r="AE23" i="2"/>
  <c r="AE379" i="2"/>
  <c r="AE284" i="2"/>
  <c r="AE688" i="2"/>
  <c r="AE734" i="2"/>
  <c r="AE572" i="2"/>
  <c r="AE497" i="2"/>
  <c r="AE127" i="2"/>
  <c r="AE368" i="2"/>
  <c r="AE660" i="2"/>
  <c r="AE336" i="2"/>
  <c r="AE180" i="2"/>
  <c r="AE571" i="2"/>
  <c r="AE18" i="2"/>
  <c r="AE327" i="2"/>
  <c r="AE536" i="2"/>
  <c r="AE669" i="2"/>
  <c r="AE173" i="2"/>
  <c r="AE374" i="2"/>
  <c r="AE623" i="2"/>
  <c r="AE357" i="2"/>
  <c r="AE490" i="2"/>
  <c r="AE211" i="2"/>
  <c r="AE19" i="2"/>
  <c r="AE525" i="2"/>
  <c r="AE622" i="2"/>
  <c r="AE430" i="2"/>
  <c r="AE461" i="2"/>
  <c r="AE301" i="2"/>
  <c r="AE44" i="2"/>
  <c r="AE512" i="2"/>
  <c r="AE587" i="2"/>
  <c r="AE471" i="2"/>
  <c r="AE498" i="2"/>
  <c r="AE485" i="2"/>
  <c r="AE120" i="2"/>
  <c r="AE434" i="2"/>
  <c r="AE524" i="2"/>
  <c r="AE164" i="2"/>
  <c r="AE575" i="2"/>
  <c r="AE21" i="2"/>
  <c r="AE344" i="2"/>
  <c r="AE70" i="2"/>
  <c r="AE477" i="2"/>
  <c r="AE56" i="2"/>
  <c r="AE737" i="2"/>
  <c r="AE170" i="2"/>
  <c r="AE72" i="2"/>
  <c r="AE42" i="2"/>
  <c r="AE601" i="2"/>
  <c r="AE366" i="2"/>
  <c r="AE735" i="2"/>
  <c r="AE437" i="2"/>
  <c r="AE675" i="2"/>
  <c r="AE563" i="2"/>
  <c r="AE107" i="2"/>
  <c r="AE618" i="2"/>
  <c r="AE63" i="2"/>
  <c r="AE600" i="2"/>
  <c r="AE636" i="2"/>
  <c r="AE659" i="2"/>
  <c r="AE350" i="2"/>
  <c r="AE526" i="2"/>
  <c r="AE285" i="2"/>
  <c r="AE736" i="2"/>
  <c r="AE321" i="2"/>
  <c r="AE515" i="2"/>
  <c r="AE209" i="2"/>
  <c r="AE499" i="2"/>
  <c r="AE666" i="2"/>
  <c r="AE207" i="2"/>
  <c r="AE36" i="2"/>
  <c r="AE205" i="2"/>
  <c r="AE373" i="2"/>
  <c r="AE218" i="2"/>
  <c r="AE720" i="2"/>
  <c r="AE611" i="2"/>
  <c r="AE386" i="2"/>
  <c r="AE500" i="2"/>
  <c r="AE667" i="2"/>
  <c r="AE409" i="2"/>
  <c r="AE45" i="2"/>
  <c r="AE110" i="2"/>
  <c r="AE378" i="2"/>
  <c r="AE174" i="2"/>
  <c r="AE569" i="2"/>
  <c r="AE139" i="2"/>
  <c r="AE179" i="2"/>
  <c r="AE679" i="2"/>
  <c r="AE369" i="2"/>
  <c r="AE135" i="2"/>
  <c r="AE731" i="2"/>
  <c r="AE694" i="2"/>
  <c r="AE268" i="2"/>
  <c r="AE695" i="2"/>
  <c r="AE552" i="2"/>
  <c r="AE39" i="2"/>
  <c r="AE450" i="2"/>
  <c r="AE446" i="2"/>
  <c r="AE604" i="2"/>
  <c r="AE711" i="2"/>
  <c r="AE510" i="2"/>
  <c r="AE175" i="2"/>
  <c r="AE308" i="2"/>
  <c r="AE80" i="2"/>
  <c r="AE37" i="2"/>
  <c r="AE102" i="2"/>
  <c r="AE116" i="2"/>
  <c r="AE215" i="2"/>
  <c r="AE445" i="2"/>
  <c r="AE232" i="2"/>
  <c r="AE625" i="2"/>
  <c r="AE356" i="2"/>
  <c r="AE177" i="2"/>
  <c r="AE564" i="2"/>
  <c r="AE665" i="2"/>
  <c r="AE562" i="2"/>
  <c r="AE432" i="2"/>
  <c r="AE543" i="2"/>
  <c r="AE400" i="2"/>
  <c r="AE113" i="2"/>
  <c r="AE459" i="2"/>
  <c r="AE724" i="2"/>
  <c r="AE708" i="2"/>
  <c r="AE250" i="2"/>
  <c r="AE661" i="2"/>
  <c r="AE506" i="2"/>
  <c r="AE668" i="2"/>
  <c r="AE161" i="2"/>
  <c r="AE347" i="2"/>
  <c r="AE283" i="2"/>
  <c r="AE219" i="2"/>
  <c r="AE228" i="2"/>
  <c r="AE108" i="2"/>
  <c r="AE145" i="2"/>
  <c r="AE270" i="2"/>
  <c r="AE415" i="2"/>
  <c r="AE103" i="2"/>
  <c r="AE421" i="2"/>
  <c r="AE643" i="2"/>
  <c r="AE184" i="2"/>
  <c r="AE82" i="2"/>
  <c r="AE714" i="2"/>
  <c r="AE514" i="2"/>
  <c r="AE727" i="2"/>
  <c r="AE683" i="2"/>
  <c r="AE649" i="2"/>
  <c r="AE89" i="2"/>
  <c r="AE222" i="2"/>
  <c r="AE584" i="2"/>
  <c r="AE617" i="2"/>
  <c r="AE626" i="2"/>
  <c r="AE606" i="2"/>
  <c r="AE700" i="2"/>
  <c r="AE741" i="2"/>
  <c r="AE152" i="2"/>
  <c r="AE594" i="2"/>
  <c r="AE395" i="2"/>
  <c r="AE305" i="2"/>
  <c r="AE650" i="2"/>
  <c r="AE231" i="2"/>
  <c r="AE639" i="2"/>
  <c r="AE556" i="2"/>
  <c r="AE663" i="2"/>
  <c r="AE372" i="2"/>
  <c r="AE306" i="2"/>
  <c r="AE468" i="2"/>
  <c r="AE282" i="2"/>
  <c r="AE94" i="2"/>
  <c r="AE627" i="2"/>
  <c r="AE491" i="2"/>
  <c r="AE346" i="2"/>
  <c r="AE401" i="2"/>
  <c r="AE553" i="2"/>
  <c r="AE435" i="2"/>
  <c r="AE95" i="2"/>
  <c r="AE413" i="2"/>
  <c r="AE682" i="2"/>
  <c r="AE290" i="2"/>
  <c r="AE531" i="2"/>
  <c r="AE216" i="2"/>
  <c r="AE730" i="2"/>
  <c r="AE329" i="2"/>
  <c r="AE288" i="2"/>
  <c r="AE529" i="2"/>
  <c r="AE385" i="2"/>
  <c r="AE560" i="2"/>
  <c r="AE685" i="2"/>
  <c r="AE537" i="2"/>
  <c r="AE291" i="2"/>
  <c r="AE213" i="2"/>
  <c r="AE206" i="2"/>
  <c r="AE593" i="2"/>
  <c r="AE481" i="2"/>
  <c r="AE310" i="2"/>
  <c r="AE370" i="2"/>
  <c r="AE504" i="2"/>
  <c r="AE295" i="2"/>
  <c r="AE647" i="2"/>
  <c r="AE193" i="2"/>
  <c r="AE539" i="2"/>
  <c r="AE534" i="2"/>
  <c r="AE451" i="2"/>
  <c r="AE670" i="2"/>
  <c r="AE632" i="2"/>
  <c r="AE710" i="2"/>
  <c r="AE425" i="2"/>
  <c r="AE332" i="2"/>
  <c r="AE726" i="2"/>
  <c r="AE417" i="2"/>
  <c r="AE457" i="2"/>
  <c r="AE473" i="2"/>
  <c r="AE337" i="2"/>
  <c r="AE478" i="2"/>
  <c r="AE655" i="2"/>
  <c r="AE612" i="2"/>
  <c r="AE620" i="2"/>
  <c r="AE628" i="2"/>
  <c r="AE578" i="2"/>
  <c r="AE706" i="2"/>
  <c r="AE495" i="2"/>
  <c r="AE641" i="2"/>
  <c r="AE532" i="2"/>
  <c r="AE317" i="2"/>
  <c r="AE607" i="2"/>
  <c r="AE729" i="2"/>
  <c r="AE605" i="2"/>
  <c r="AE428" i="2"/>
  <c r="AE674" i="2"/>
  <c r="AE690" i="2"/>
  <c r="AE703" i="2"/>
  <c r="AE629" i="2"/>
  <c r="AE568" i="2"/>
  <c r="AE740" i="2"/>
  <c r="AE699" i="2"/>
  <c r="AE608" i="2"/>
  <c r="AE580" i="2"/>
  <c r="AE426" i="2"/>
  <c r="AE658" i="2"/>
  <c r="AE646" i="2"/>
  <c r="AE678" i="2"/>
  <c r="AE721" i="2"/>
  <c r="AE739" i="2"/>
  <c r="AE719" i="2"/>
  <c r="AE707" i="2"/>
  <c r="AE738" i="2"/>
  <c r="AE693" i="2"/>
  <c r="AE728" i="2"/>
  <c r="AE696" i="2"/>
  <c r="AE662" i="2"/>
  <c r="AE712" i="2"/>
  <c r="AE718" i="2"/>
  <c r="AE713" i="2"/>
  <c r="AD613" i="2"/>
  <c r="AD630" i="2"/>
  <c r="AD633" i="2"/>
  <c r="AD134" i="2"/>
  <c r="AD359" i="2"/>
  <c r="AD542" i="2"/>
  <c r="AD436" i="2"/>
  <c r="AD557" i="2"/>
  <c r="AD505" i="2"/>
  <c r="AD380" i="2"/>
  <c r="AD405" i="2"/>
  <c r="AD550" i="2"/>
  <c r="AD656" i="2"/>
  <c r="AD242" i="2"/>
  <c r="AD124" i="2"/>
  <c r="AD511" i="2"/>
  <c r="AD472" i="2"/>
  <c r="AD691" i="2"/>
  <c r="AD363" i="2"/>
  <c r="AD339" i="2"/>
  <c r="AD418" i="2"/>
  <c r="AD535" i="2"/>
  <c r="AD77" i="2"/>
  <c r="AD393" i="2"/>
  <c r="AD518" i="2"/>
  <c r="AD74" i="2"/>
  <c r="AD648" i="2"/>
  <c r="AD214" i="2"/>
  <c r="AD338" i="2"/>
  <c r="AD330" i="2"/>
  <c r="AD581" i="2"/>
  <c r="AD262" i="2"/>
  <c r="AD62" i="2"/>
  <c r="AD642" i="2"/>
  <c r="AD9" i="2"/>
  <c r="AD162" i="2"/>
  <c r="AD631" i="2"/>
  <c r="AD91" i="2"/>
  <c r="AD104" i="2"/>
  <c r="AD314" i="2"/>
  <c r="AD496" i="2"/>
  <c r="AD541" i="2"/>
  <c r="AD351" i="2"/>
  <c r="AD183" i="2"/>
  <c r="AD187" i="2"/>
  <c r="AD61" i="2"/>
  <c r="AD229" i="2"/>
  <c r="AD117" i="2"/>
  <c r="AD567" i="2"/>
  <c r="AD645" i="2"/>
  <c r="AD396" i="2"/>
  <c r="AD348" i="2"/>
  <c r="AD166" i="2"/>
  <c r="AD136" i="2"/>
  <c r="AD99" i="2"/>
  <c r="AD549" i="2"/>
  <c r="AD516" i="2"/>
  <c r="AD381" i="2"/>
  <c r="AD475" i="2"/>
  <c r="AD654" i="2"/>
  <c r="AD398" i="2"/>
  <c r="AD422" i="2"/>
  <c r="AD324" i="2"/>
  <c r="AD361" i="2"/>
  <c r="AD130" i="2"/>
  <c r="AD263" i="2"/>
  <c r="AD241" i="2"/>
  <c r="AD129" i="2"/>
  <c r="AD106" i="2"/>
  <c r="AD195" i="2"/>
  <c r="AD443" i="2"/>
  <c r="AD342" i="2"/>
  <c r="AD87" i="2"/>
  <c r="AD153" i="2"/>
  <c r="AD277" i="2"/>
  <c r="AD354" i="2"/>
  <c r="AD482" i="2"/>
  <c r="AD264" i="2"/>
  <c r="AD411" i="2"/>
  <c r="AD188" i="2"/>
  <c r="AD489" i="2"/>
  <c r="AD673" i="2"/>
  <c r="AD570" i="2"/>
  <c r="AD637" i="2"/>
  <c r="AD196" i="2"/>
  <c r="AD69" i="2"/>
  <c r="AD181" i="2"/>
  <c r="AD258" i="2"/>
  <c r="AD442" i="2"/>
  <c r="AD6" i="2"/>
  <c r="AD10" i="2"/>
  <c r="AD596" i="2"/>
  <c r="AD345" i="2"/>
  <c r="AD454" i="2"/>
  <c r="AD352" i="2"/>
  <c r="AD67" i="2"/>
  <c r="AD252" i="2"/>
  <c r="AD141" i="2"/>
  <c r="AD234" i="2"/>
  <c r="AD448" i="2"/>
  <c r="AD265" i="2"/>
  <c r="AD286" i="2"/>
  <c r="AD251" i="2"/>
  <c r="AD163" i="2"/>
  <c r="AD143" i="2"/>
  <c r="AD122" i="2"/>
  <c r="AD176" i="2"/>
  <c r="AD50" i="2"/>
  <c r="AD444" i="2"/>
  <c r="AD487" i="2"/>
  <c r="AD376" i="2"/>
  <c r="AD259" i="2"/>
  <c r="AD382" i="2"/>
  <c r="AD465" i="2"/>
  <c r="AD185" i="2"/>
  <c r="AD59" i="2"/>
  <c r="AD168" i="2"/>
  <c r="AD723" i="2"/>
  <c r="AD453" i="2"/>
  <c r="AD687" i="2"/>
  <c r="AD159" i="2"/>
  <c r="AD664" i="2"/>
  <c r="AD160" i="2"/>
  <c r="AD32" i="2"/>
  <c r="AD40" i="2"/>
  <c r="AD144" i="2"/>
  <c r="AD299" i="2"/>
  <c r="AD24" i="2"/>
  <c r="AD276" i="2"/>
  <c r="AD167" i="2"/>
  <c r="AD406" i="2"/>
  <c r="AD681" i="2"/>
  <c r="AD236" i="2"/>
  <c r="AD508" i="2"/>
  <c r="AD333" i="2"/>
  <c r="AD590" i="2"/>
  <c r="AD624" i="2"/>
  <c r="AD11" i="2"/>
  <c r="AD698" i="2"/>
  <c r="AD410" i="2"/>
  <c r="AD316" i="2"/>
  <c r="AD294" i="2"/>
  <c r="AD272" i="2"/>
  <c r="AD297" i="2"/>
  <c r="AD269" i="2"/>
  <c r="AD383" i="2"/>
  <c r="AD246" i="2"/>
  <c r="AD84" i="2"/>
  <c r="AD365" i="2"/>
  <c r="AD133" i="2"/>
  <c r="AD397" i="2"/>
  <c r="AD271" i="2"/>
  <c r="AD105" i="2"/>
  <c r="AD334" i="2"/>
  <c r="AD325" i="2"/>
  <c r="AD119" i="2"/>
  <c r="AD610" i="2"/>
  <c r="AD114" i="2"/>
  <c r="AD486" i="2"/>
  <c r="AD519" i="2"/>
  <c r="AD619" i="2"/>
  <c r="AD493" i="2"/>
  <c r="AD520" i="2"/>
  <c r="AD609" i="2"/>
  <c r="AD566" i="2"/>
  <c r="AD538" i="2"/>
  <c r="AD20" i="2"/>
  <c r="AD239" i="2"/>
  <c r="AD657" i="2"/>
  <c r="AD474" i="2"/>
  <c r="AD494" i="2"/>
  <c r="AD705" i="2"/>
  <c r="AD554" i="2"/>
  <c r="AD16" i="2"/>
  <c r="AD469" i="2"/>
  <c r="AD150" i="2"/>
  <c r="AD684" i="2"/>
  <c r="AD273" i="2"/>
  <c r="AD599" i="2"/>
  <c r="AD423" i="2"/>
  <c r="AD92" i="2"/>
  <c r="AD555" i="2"/>
  <c r="AD644" i="2"/>
  <c r="AD298" i="2"/>
  <c r="AD221" i="2"/>
  <c r="AD224" i="2"/>
  <c r="AD634" i="2"/>
  <c r="AD51" i="2"/>
  <c r="AD30" i="2"/>
  <c r="AD676" i="2"/>
  <c r="AD470" i="2"/>
  <c r="AD322" i="2"/>
  <c r="AD621" i="2"/>
  <c r="AD15" i="2"/>
  <c r="AD149" i="2"/>
  <c r="AD546" i="2"/>
  <c r="AD431" i="2"/>
  <c r="AD326" i="2"/>
  <c r="AD517" i="2"/>
  <c r="AD420" i="2"/>
  <c r="AD686" i="2"/>
  <c r="AD371" i="2"/>
  <c r="AD76" i="2"/>
  <c r="AD540" i="2"/>
  <c r="AD527" i="2"/>
  <c r="AD200" i="2"/>
  <c r="AD424" i="2"/>
  <c r="AD278" i="2"/>
  <c r="AD416" i="2"/>
  <c r="AD131" i="2"/>
  <c r="AD121" i="2"/>
  <c r="AD466" i="2"/>
  <c r="AD53" i="2"/>
  <c r="AD109" i="2"/>
  <c r="AD652" i="2"/>
  <c r="AD501" i="2"/>
  <c r="AD79" i="2"/>
  <c r="AD462" i="2"/>
  <c r="AD547" i="2"/>
  <c r="AD7" i="2"/>
  <c r="AD146" i="2"/>
  <c r="AD64" i="2"/>
  <c r="AD441" i="2"/>
  <c r="AD528" i="2"/>
  <c r="AD137" i="2"/>
  <c r="AD403" i="2"/>
  <c r="AD419" i="2"/>
  <c r="AD253" i="2"/>
  <c r="AD86" i="2"/>
  <c r="AD429" i="2"/>
  <c r="AD463" i="2"/>
  <c r="AD243" i="2"/>
  <c r="AD689" i="2"/>
  <c r="AD151" i="2"/>
  <c r="AD280" i="2"/>
  <c r="AD732" i="2"/>
  <c r="AD672" i="2"/>
  <c r="AD576" i="2"/>
  <c r="AD244" i="2"/>
  <c r="AD203" i="2"/>
  <c r="AD407" i="2"/>
  <c r="AD328" i="2"/>
  <c r="AD57" i="2"/>
  <c r="AD12" i="2"/>
  <c r="AD319" i="2"/>
  <c r="AD311" i="2"/>
  <c r="AD362" i="2"/>
  <c r="AD4" i="2"/>
  <c r="AD55" i="2"/>
  <c r="AD722" i="2"/>
  <c r="AD65" i="2"/>
  <c r="AD192" i="2"/>
  <c r="AD558" i="2"/>
  <c r="AD480" i="2"/>
  <c r="AD509" i="2"/>
  <c r="AD574" i="2"/>
  <c r="AD26" i="2"/>
  <c r="AD702" i="2"/>
  <c r="AD186" i="2"/>
  <c r="AD198" i="2"/>
  <c r="AD274" i="2"/>
  <c r="AD43" i="2"/>
  <c r="AD551" i="2"/>
  <c r="AD73" i="2"/>
  <c r="AD34" i="2"/>
  <c r="AD433" i="2"/>
  <c r="AD343" i="2"/>
  <c r="AD75" i="2"/>
  <c r="AD414" i="2"/>
  <c r="AD523" i="2"/>
  <c r="AD349" i="2"/>
  <c r="AD399" i="2"/>
  <c r="AD358" i="2"/>
  <c r="AD340" i="2"/>
  <c r="AD484" i="2"/>
  <c r="AD212" i="2"/>
  <c r="AD191" i="2"/>
  <c r="AD367" i="2"/>
  <c r="AD49" i="2"/>
  <c r="AD390" i="2"/>
  <c r="AD467" i="2"/>
  <c r="AD458" i="2"/>
  <c r="AD591" i="2"/>
  <c r="AD217" i="2"/>
  <c r="AD235" i="2"/>
  <c r="AD704" i="2"/>
  <c r="AD439" i="2"/>
  <c r="AD476" i="2"/>
  <c r="AD85" i="2"/>
  <c r="AD115" i="2"/>
  <c r="AD125" i="2"/>
  <c r="AD302" i="2"/>
  <c r="AD123" i="2"/>
  <c r="AD692" i="2"/>
  <c r="AD616" i="2"/>
  <c r="AD513" i="2"/>
  <c r="AD201" i="2"/>
  <c r="AD353" i="2"/>
  <c r="AD98" i="2"/>
  <c r="AD452" i="2"/>
  <c r="AD565" i="2"/>
  <c r="AD388" i="2"/>
  <c r="AD331" i="2"/>
  <c r="AD315" i="2"/>
  <c r="AD204" i="2"/>
  <c r="AD220" i="2"/>
  <c r="AD47" i="2"/>
  <c r="AD5" i="2"/>
  <c r="AD81" i="2"/>
  <c r="AD101" i="2"/>
  <c r="AD488" i="2"/>
  <c r="AD455" i="2"/>
  <c r="AD598" i="2"/>
  <c r="AD577" i="2"/>
  <c r="AD427" i="2"/>
  <c r="AD90" i="2"/>
  <c r="AD237" i="2"/>
  <c r="AD341" i="2"/>
  <c r="AD313" i="2"/>
  <c r="AD248" i="2"/>
  <c r="AD210" i="2"/>
  <c r="AD307" i="2"/>
  <c r="AD97" i="2"/>
  <c r="AD157" i="2"/>
  <c r="AD460" i="2"/>
  <c r="AD257" i="2"/>
  <c r="AD178" i="2"/>
  <c r="AD318" i="2"/>
  <c r="AD132" i="2"/>
  <c r="AD716" i="2"/>
  <c r="AD389" i="2"/>
  <c r="AD240" i="2"/>
  <c r="AD256" i="2"/>
  <c r="AD25" i="2"/>
  <c r="AD709" i="2"/>
  <c r="AD197" i="2"/>
  <c r="AD638" i="2"/>
  <c r="AD29" i="2"/>
  <c r="AD309" i="2"/>
  <c r="AD83" i="2"/>
  <c r="AD595" i="2"/>
  <c r="AD8" i="2"/>
  <c r="AD155" i="2"/>
  <c r="AD78" i="2"/>
  <c r="AD483" i="2"/>
  <c r="AD93" i="2"/>
  <c r="AD223" i="2"/>
  <c r="AD31" i="2"/>
  <c r="AD323" i="2"/>
  <c r="AD189" i="2"/>
  <c r="AD48" i="2"/>
  <c r="AD281" i="2"/>
  <c r="AD111" i="2"/>
  <c r="AD725" i="2"/>
  <c r="AD13" i="2"/>
  <c r="AD112" i="2"/>
  <c r="AD640" i="2"/>
  <c r="AD573" i="2"/>
  <c r="AD199" i="2"/>
  <c r="AD671" i="2"/>
  <c r="AD154" i="2"/>
  <c r="AD408" i="2"/>
  <c r="AD247" i="2"/>
  <c r="AD561" i="2"/>
  <c r="AD585" i="2"/>
  <c r="AD582" i="2"/>
  <c r="AD3" i="2"/>
  <c r="AD533" i="2"/>
  <c r="AD60" i="2"/>
  <c r="AD96" i="2"/>
  <c r="AD208" i="2"/>
  <c r="AD438" i="2"/>
  <c r="AD38" i="2"/>
  <c r="AD592" i="2"/>
  <c r="AD391" i="2"/>
  <c r="AD597" i="2"/>
  <c r="AD266" i="2"/>
  <c r="AD2" i="2"/>
  <c r="AD225" i="2"/>
  <c r="AD118" i="2"/>
  <c r="AD190" i="2"/>
  <c r="AD635" i="2"/>
  <c r="AD449" i="2"/>
  <c r="AD275" i="2"/>
  <c r="AD254" i="2"/>
  <c r="AD586" i="2"/>
  <c r="AD384" i="2"/>
  <c r="AD394" i="2"/>
  <c r="AD14" i="2"/>
  <c r="AD169" i="2"/>
  <c r="AD507" i="2"/>
  <c r="AD233" i="2"/>
  <c r="AD715" i="2"/>
  <c r="AD292" i="2"/>
  <c r="AD230" i="2"/>
  <c r="AD148" i="2"/>
  <c r="AD227" i="2"/>
  <c r="AD440" i="2"/>
  <c r="AD194" i="2"/>
  <c r="AD697" i="2"/>
  <c r="AD165" i="2"/>
  <c r="AD320" i="2"/>
  <c r="AD22" i="2"/>
  <c r="AD140" i="2"/>
  <c r="AD35" i="2"/>
  <c r="AD602" i="2"/>
  <c r="AD156" i="2"/>
  <c r="AD375" i="2"/>
  <c r="AD58" i="2"/>
  <c r="AD17" i="2"/>
  <c r="AD245" i="2"/>
  <c r="AD548" i="2"/>
  <c r="AD502" i="2"/>
  <c r="AD88" i="2"/>
  <c r="AD402" i="2"/>
  <c r="AD238" i="2"/>
  <c r="AD464" i="2"/>
  <c r="AD545" i="2"/>
  <c r="AD260" i="2"/>
  <c r="AD28" i="2"/>
  <c r="AD46" i="2"/>
  <c r="AD303" i="2"/>
  <c r="AD147" i="2"/>
  <c r="AD651" i="2"/>
  <c r="AD588" i="2"/>
  <c r="AD287" i="2"/>
  <c r="AD335" i="2"/>
  <c r="AD300" i="2"/>
  <c r="AD603" i="2"/>
  <c r="AD71" i="2"/>
  <c r="AD138" i="2"/>
  <c r="AD680" i="2"/>
  <c r="AD589" i="2"/>
  <c r="AD27" i="2"/>
  <c r="AD387" i="2"/>
  <c r="AD172" i="2"/>
  <c r="AD614" i="2"/>
  <c r="AD742" i="2"/>
  <c r="AD68" i="2"/>
  <c r="AD255" i="2"/>
  <c r="AD479" i="2"/>
  <c r="AD126" i="2"/>
  <c r="AD202" i="2"/>
  <c r="AD544" i="2"/>
  <c r="AD100" i="2"/>
  <c r="AD66" i="2"/>
  <c r="AD312" i="2"/>
  <c r="AD615" i="2"/>
  <c r="AD653" i="2"/>
  <c r="AD279" i="2"/>
  <c r="AD412" i="2"/>
  <c r="AD733" i="2"/>
  <c r="AD360" i="2"/>
  <c r="AD289" i="2"/>
  <c r="AD355" i="2"/>
  <c r="AD717" i="2"/>
  <c r="AD530" i="2"/>
  <c r="AD52" i="2"/>
  <c r="AD579" i="2"/>
  <c r="AD293" i="2"/>
  <c r="AD503" i="2"/>
  <c r="AD261" i="2"/>
  <c r="AD583" i="2"/>
  <c r="AD677" i="2"/>
  <c r="AD41" i="2"/>
  <c r="AD182" i="2"/>
  <c r="AD521" i="2"/>
  <c r="AD404" i="2"/>
  <c r="AD296" i="2"/>
  <c r="AD364" i="2"/>
  <c r="AD267" i="2"/>
  <c r="AD447" i="2"/>
  <c r="AD559" i="2"/>
  <c r="AD171" i="2"/>
  <c r="AD522" i="2"/>
  <c r="AD304" i="2"/>
  <c r="AD33" i="2"/>
  <c r="AD377" i="2"/>
  <c r="AD226" i="2"/>
  <c r="AD249" i="2"/>
  <c r="AD54" i="2"/>
  <c r="AD456" i="2"/>
  <c r="AD701" i="2"/>
  <c r="AD158" i="2"/>
  <c r="AD492" i="2"/>
  <c r="AD392" i="2"/>
  <c r="AD142" i="2"/>
  <c r="AD128" i="2"/>
  <c r="AD23" i="2"/>
  <c r="AD379" i="2"/>
  <c r="AD284" i="2"/>
  <c r="AD688" i="2"/>
  <c r="AD734" i="2"/>
  <c r="AD572" i="2"/>
  <c r="AD497" i="2"/>
  <c r="AD127" i="2"/>
  <c r="AD368" i="2"/>
  <c r="AD660" i="2"/>
  <c r="AD336" i="2"/>
  <c r="AD180" i="2"/>
  <c r="AD571" i="2"/>
  <c r="AD18" i="2"/>
  <c r="AD327" i="2"/>
  <c r="AD536" i="2"/>
  <c r="AD669" i="2"/>
  <c r="AD173" i="2"/>
  <c r="AD374" i="2"/>
  <c r="AD623" i="2"/>
  <c r="AD357" i="2"/>
  <c r="AD490" i="2"/>
  <c r="AD211" i="2"/>
  <c r="AD19" i="2"/>
  <c r="AD525" i="2"/>
  <c r="AD622" i="2"/>
  <c r="AD430" i="2"/>
  <c r="AD461" i="2"/>
  <c r="AD301" i="2"/>
  <c r="AD44" i="2"/>
  <c r="AD512" i="2"/>
  <c r="AD587" i="2"/>
  <c r="AD471" i="2"/>
  <c r="AD498" i="2"/>
  <c r="AD485" i="2"/>
  <c r="AD120" i="2"/>
  <c r="AD434" i="2"/>
  <c r="AD524" i="2"/>
  <c r="AD164" i="2"/>
  <c r="AD575" i="2"/>
  <c r="AD21" i="2"/>
  <c r="K11" i="3" s="1"/>
  <c r="AD344" i="2"/>
  <c r="AD70" i="2"/>
  <c r="AD477" i="2"/>
  <c r="AD56" i="2"/>
  <c r="AD737" i="2"/>
  <c r="AD170" i="2"/>
  <c r="AD72" i="2"/>
  <c r="AD42" i="2"/>
  <c r="AD601" i="2"/>
  <c r="AD366" i="2"/>
  <c r="AD735" i="2"/>
  <c r="AD437" i="2"/>
  <c r="AD675" i="2"/>
  <c r="AD563" i="2"/>
  <c r="AD107" i="2"/>
  <c r="AD618" i="2"/>
  <c r="AD63" i="2"/>
  <c r="AD600" i="2"/>
  <c r="AD636" i="2"/>
  <c r="AD659" i="2"/>
  <c r="AD350" i="2"/>
  <c r="AD526" i="2"/>
  <c r="AD285" i="2"/>
  <c r="AD736" i="2"/>
  <c r="AD321" i="2"/>
  <c r="AD515" i="2"/>
  <c r="AD209" i="2"/>
  <c r="AD499" i="2"/>
  <c r="AD666" i="2"/>
  <c r="AD207" i="2"/>
  <c r="AD36" i="2"/>
  <c r="AD205" i="2"/>
  <c r="AD373" i="2"/>
  <c r="AD218" i="2"/>
  <c r="AD720" i="2"/>
  <c r="AD611" i="2"/>
  <c r="AD386" i="2"/>
  <c r="AD500" i="2"/>
  <c r="AD667" i="2"/>
  <c r="AD409" i="2"/>
  <c r="AD45" i="2"/>
  <c r="AD110" i="2"/>
  <c r="AD378" i="2"/>
  <c r="AD174" i="2"/>
  <c r="AD569" i="2"/>
  <c r="AD139" i="2"/>
  <c r="AD179" i="2"/>
  <c r="AD679" i="2"/>
  <c r="AD369" i="2"/>
  <c r="AD135" i="2"/>
  <c r="AD731" i="2"/>
  <c r="AD694" i="2"/>
  <c r="AD268" i="2"/>
  <c r="AD695" i="2"/>
  <c r="AD552" i="2"/>
  <c r="AD39" i="2"/>
  <c r="AD450" i="2"/>
  <c r="AD446" i="2"/>
  <c r="AD604" i="2"/>
  <c r="AD711" i="2"/>
  <c r="AD510" i="2"/>
  <c r="AD175" i="2"/>
  <c r="AD308" i="2"/>
  <c r="AD80" i="2"/>
  <c r="AD37" i="2"/>
  <c r="AD102" i="2"/>
  <c r="AD116" i="2"/>
  <c r="AD215" i="2"/>
  <c r="AD445" i="2"/>
  <c r="AD232" i="2"/>
  <c r="AD625" i="2"/>
  <c r="AD356" i="2"/>
  <c r="AD177" i="2"/>
  <c r="AD564" i="2"/>
  <c r="AD665" i="2"/>
  <c r="AD562" i="2"/>
  <c r="AD432" i="2"/>
  <c r="AD543" i="2"/>
  <c r="AD400" i="2"/>
  <c r="AD113" i="2"/>
  <c r="AD459" i="2"/>
  <c r="AD724" i="2"/>
  <c r="AD708" i="2"/>
  <c r="AD250" i="2"/>
  <c r="AD661" i="2"/>
  <c r="AD506" i="2"/>
  <c r="AD668" i="2"/>
  <c r="AD161" i="2"/>
  <c r="AD347" i="2"/>
  <c r="AD283" i="2"/>
  <c r="AD219" i="2"/>
  <c r="AD228" i="2"/>
  <c r="AD108" i="2"/>
  <c r="AD145" i="2"/>
  <c r="AD270" i="2"/>
  <c r="AD415" i="2"/>
  <c r="AD103" i="2"/>
  <c r="AD421" i="2"/>
  <c r="AD643" i="2"/>
  <c r="AD184" i="2"/>
  <c r="AD82" i="2"/>
  <c r="AD714" i="2"/>
  <c r="AD514" i="2"/>
  <c r="AD727" i="2"/>
  <c r="AD683" i="2"/>
  <c r="AD649" i="2"/>
  <c r="AD89" i="2"/>
  <c r="AD222" i="2"/>
  <c r="AD584" i="2"/>
  <c r="AD617" i="2"/>
  <c r="AD626" i="2"/>
  <c r="AD606" i="2"/>
  <c r="AD700" i="2"/>
  <c r="AD741" i="2"/>
  <c r="AD152" i="2"/>
  <c r="AD594" i="2"/>
  <c r="AD395" i="2"/>
  <c r="AD305" i="2"/>
  <c r="AD650" i="2"/>
  <c r="AD231" i="2"/>
  <c r="AD639" i="2"/>
  <c r="AD556" i="2"/>
  <c r="AD663" i="2"/>
  <c r="AD372" i="2"/>
  <c r="AD306" i="2"/>
  <c r="AD468" i="2"/>
  <c r="AD282" i="2"/>
  <c r="AD94" i="2"/>
  <c r="AD627" i="2"/>
  <c r="AD491" i="2"/>
  <c r="AD346" i="2"/>
  <c r="AD401" i="2"/>
  <c r="AD553" i="2"/>
  <c r="AD435" i="2"/>
  <c r="AD95" i="2"/>
  <c r="AD413" i="2"/>
  <c r="AD682" i="2"/>
  <c r="AD290" i="2"/>
  <c r="AD531" i="2"/>
  <c r="AD216" i="2"/>
  <c r="AD730" i="2"/>
  <c r="AD329" i="2"/>
  <c r="AD288" i="2"/>
  <c r="AD529" i="2"/>
  <c r="AD385" i="2"/>
  <c r="AD560" i="2"/>
  <c r="AD685" i="2"/>
  <c r="AD537" i="2"/>
  <c r="AD291" i="2"/>
  <c r="AD213" i="2"/>
  <c r="AD206" i="2"/>
  <c r="AD593" i="2"/>
  <c r="AD481" i="2"/>
  <c r="AD310" i="2"/>
  <c r="AD370" i="2"/>
  <c r="AD504" i="2"/>
  <c r="AD295" i="2"/>
  <c r="AD647" i="2"/>
  <c r="AD193" i="2"/>
  <c r="AD539" i="2"/>
  <c r="AD534" i="2"/>
  <c r="AD451" i="2"/>
  <c r="AD670" i="2"/>
  <c r="AD632" i="2"/>
  <c r="AD710" i="2"/>
  <c r="AD425" i="2"/>
  <c r="AD332" i="2"/>
  <c r="AD726" i="2"/>
  <c r="AD417" i="2"/>
  <c r="AD457" i="2"/>
  <c r="AD473" i="2"/>
  <c r="AD337" i="2"/>
  <c r="AD478" i="2"/>
  <c r="AD655" i="2"/>
  <c r="AD612" i="2"/>
  <c r="AD620" i="2"/>
  <c r="AD628" i="2"/>
  <c r="AD578" i="2"/>
  <c r="AD706" i="2"/>
  <c r="AD495" i="2"/>
  <c r="AD641" i="2"/>
  <c r="AD532" i="2"/>
  <c r="AD317" i="2"/>
  <c r="AD607" i="2"/>
  <c r="AD729" i="2"/>
  <c r="AD605" i="2"/>
  <c r="AD428" i="2"/>
  <c r="AD674" i="2"/>
  <c r="AD690" i="2"/>
  <c r="AD703" i="2"/>
  <c r="AD629" i="2"/>
  <c r="AD568" i="2"/>
  <c r="AD740" i="2"/>
  <c r="AD699" i="2"/>
  <c r="AD608" i="2"/>
  <c r="AD580" i="2"/>
  <c r="AD426" i="2"/>
  <c r="AD658" i="2"/>
  <c r="AD646" i="2"/>
  <c r="AD678" i="2"/>
  <c r="AD721" i="2"/>
  <c r="AD739" i="2"/>
  <c r="AD719" i="2"/>
  <c r="AD707" i="2"/>
  <c r="AD738" i="2"/>
  <c r="AD693" i="2"/>
  <c r="AD728" i="2"/>
  <c r="AD696" i="2"/>
  <c r="AD662" i="2"/>
  <c r="AD712" i="2"/>
  <c r="AD718" i="2"/>
  <c r="AD713" i="2"/>
  <c r="AC613" i="2"/>
  <c r="AC630" i="2"/>
  <c r="AC633" i="2"/>
  <c r="AC134" i="2"/>
  <c r="AC359" i="2"/>
  <c r="AC542" i="2"/>
  <c r="AC436" i="2"/>
  <c r="AC557" i="2"/>
  <c r="AC505" i="2"/>
  <c r="AC380" i="2"/>
  <c r="AC405" i="2"/>
  <c r="AC550" i="2"/>
  <c r="AC656" i="2"/>
  <c r="AC242" i="2"/>
  <c r="AC124" i="2"/>
  <c r="AC511" i="2"/>
  <c r="AC472" i="2"/>
  <c r="AC691" i="2"/>
  <c r="AC363" i="2"/>
  <c r="AC339" i="2"/>
  <c r="AC418" i="2"/>
  <c r="AC535" i="2"/>
  <c r="AC77" i="2"/>
  <c r="AC393" i="2"/>
  <c r="AC518" i="2"/>
  <c r="AC74" i="2"/>
  <c r="AC648" i="2"/>
  <c r="AC214" i="2"/>
  <c r="AC338" i="2"/>
  <c r="AC330" i="2"/>
  <c r="AC581" i="2"/>
  <c r="AC262" i="2"/>
  <c r="AC62" i="2"/>
  <c r="AC642" i="2"/>
  <c r="AC9" i="2"/>
  <c r="AC162" i="2"/>
  <c r="AC631" i="2"/>
  <c r="AC91" i="2"/>
  <c r="AC104" i="2"/>
  <c r="AC314" i="2"/>
  <c r="AC496" i="2"/>
  <c r="AC541" i="2"/>
  <c r="AC351" i="2"/>
  <c r="AC183" i="2"/>
  <c r="AC187" i="2"/>
  <c r="AC61" i="2"/>
  <c r="AC229" i="2"/>
  <c r="AC117" i="2"/>
  <c r="AC567" i="2"/>
  <c r="AC645" i="2"/>
  <c r="AC396" i="2"/>
  <c r="AC348" i="2"/>
  <c r="AC166" i="2"/>
  <c r="AC136" i="2"/>
  <c r="AC99" i="2"/>
  <c r="AC549" i="2"/>
  <c r="AC516" i="2"/>
  <c r="AC381" i="2"/>
  <c r="AC475" i="2"/>
  <c r="AC654" i="2"/>
  <c r="AC398" i="2"/>
  <c r="AC422" i="2"/>
  <c r="AC324" i="2"/>
  <c r="AC361" i="2"/>
  <c r="AC130" i="2"/>
  <c r="AC263" i="2"/>
  <c r="AC241" i="2"/>
  <c r="AC129" i="2"/>
  <c r="AC106" i="2"/>
  <c r="AC195" i="2"/>
  <c r="AC443" i="2"/>
  <c r="AC342" i="2"/>
  <c r="AC87" i="2"/>
  <c r="AC153" i="2"/>
  <c r="AC277" i="2"/>
  <c r="AC354" i="2"/>
  <c r="AC482" i="2"/>
  <c r="AC264" i="2"/>
  <c r="AC411" i="2"/>
  <c r="AC188" i="2"/>
  <c r="AC489" i="2"/>
  <c r="AC673" i="2"/>
  <c r="AC570" i="2"/>
  <c r="AC637" i="2"/>
  <c r="AC196" i="2"/>
  <c r="AC69" i="2"/>
  <c r="AC181" i="2"/>
  <c r="AC258" i="2"/>
  <c r="AC442" i="2"/>
  <c r="AC6" i="2"/>
  <c r="AC10" i="2"/>
  <c r="AC596" i="2"/>
  <c r="AC345" i="2"/>
  <c r="AC454" i="2"/>
  <c r="AC352" i="2"/>
  <c r="AC67" i="2"/>
  <c r="AC252" i="2"/>
  <c r="AC141" i="2"/>
  <c r="AC234" i="2"/>
  <c r="AC448" i="2"/>
  <c r="AC265" i="2"/>
  <c r="AC286" i="2"/>
  <c r="AC251" i="2"/>
  <c r="AC163" i="2"/>
  <c r="AC143" i="2"/>
  <c r="AC122" i="2"/>
  <c r="AC176" i="2"/>
  <c r="AC50" i="2"/>
  <c r="AC444" i="2"/>
  <c r="AC487" i="2"/>
  <c r="AC376" i="2"/>
  <c r="AC259" i="2"/>
  <c r="AC382" i="2"/>
  <c r="AC465" i="2"/>
  <c r="AC185" i="2"/>
  <c r="AC59" i="2"/>
  <c r="AC168" i="2"/>
  <c r="AC723" i="2"/>
  <c r="AC453" i="2"/>
  <c r="AC687" i="2"/>
  <c r="AC159" i="2"/>
  <c r="AC664" i="2"/>
  <c r="AC160" i="2"/>
  <c r="AC32" i="2"/>
  <c r="AC40" i="2"/>
  <c r="AC144" i="2"/>
  <c r="AC299" i="2"/>
  <c r="AC24" i="2"/>
  <c r="AC276" i="2"/>
  <c r="AC167" i="2"/>
  <c r="AC406" i="2"/>
  <c r="AC681" i="2"/>
  <c r="AC236" i="2"/>
  <c r="AC508" i="2"/>
  <c r="AC333" i="2"/>
  <c r="AC590" i="2"/>
  <c r="AC624" i="2"/>
  <c r="AC11" i="2"/>
  <c r="AC698" i="2"/>
  <c r="AC410" i="2"/>
  <c r="AC316" i="2"/>
  <c r="AC294" i="2"/>
  <c r="AC272" i="2"/>
  <c r="AC297" i="2"/>
  <c r="AC269" i="2"/>
  <c r="AC383" i="2"/>
  <c r="AC246" i="2"/>
  <c r="AC84" i="2"/>
  <c r="AC365" i="2"/>
  <c r="AC133" i="2"/>
  <c r="AC397" i="2"/>
  <c r="AC271" i="2"/>
  <c r="AC105" i="2"/>
  <c r="AC334" i="2"/>
  <c r="AC325" i="2"/>
  <c r="AC119" i="2"/>
  <c r="AC610" i="2"/>
  <c r="AC114" i="2"/>
  <c r="AC486" i="2"/>
  <c r="AC519" i="2"/>
  <c r="AC619" i="2"/>
  <c r="AC493" i="2"/>
  <c r="AC520" i="2"/>
  <c r="AC609" i="2"/>
  <c r="AC566" i="2"/>
  <c r="AC538" i="2"/>
  <c r="AC20" i="2"/>
  <c r="AC239" i="2"/>
  <c r="AC657" i="2"/>
  <c r="AC474" i="2"/>
  <c r="AC494" i="2"/>
  <c r="AC705" i="2"/>
  <c r="AC554" i="2"/>
  <c r="AC16" i="2"/>
  <c r="AC469" i="2"/>
  <c r="AC150" i="2"/>
  <c r="AC684" i="2"/>
  <c r="AC273" i="2"/>
  <c r="AC599" i="2"/>
  <c r="AC423" i="2"/>
  <c r="AC92" i="2"/>
  <c r="AC555" i="2"/>
  <c r="AC644" i="2"/>
  <c r="AC298" i="2"/>
  <c r="AC221" i="2"/>
  <c r="AC224" i="2"/>
  <c r="AC634" i="2"/>
  <c r="AC51" i="2"/>
  <c r="AC30" i="2"/>
  <c r="AC676" i="2"/>
  <c r="AC470" i="2"/>
  <c r="AC322" i="2"/>
  <c r="AC621" i="2"/>
  <c r="AC15" i="2"/>
  <c r="AC149" i="2"/>
  <c r="AC546" i="2"/>
  <c r="AC431" i="2"/>
  <c r="AC326" i="2"/>
  <c r="AC517" i="2"/>
  <c r="AC420" i="2"/>
  <c r="AC686" i="2"/>
  <c r="AC371" i="2"/>
  <c r="AC76" i="2"/>
  <c r="AC540" i="2"/>
  <c r="AC527" i="2"/>
  <c r="AC200" i="2"/>
  <c r="AC424" i="2"/>
  <c r="AC278" i="2"/>
  <c r="AC416" i="2"/>
  <c r="AC131" i="2"/>
  <c r="AC121" i="2"/>
  <c r="AC466" i="2"/>
  <c r="AC53" i="2"/>
  <c r="AC109" i="2"/>
  <c r="AC652" i="2"/>
  <c r="AC501" i="2"/>
  <c r="AC79" i="2"/>
  <c r="AC462" i="2"/>
  <c r="AC547" i="2"/>
  <c r="AC7" i="2"/>
  <c r="AC146" i="2"/>
  <c r="AC64" i="2"/>
  <c r="AC441" i="2"/>
  <c r="AC528" i="2"/>
  <c r="AC137" i="2"/>
  <c r="AC403" i="2"/>
  <c r="AC419" i="2"/>
  <c r="AC253" i="2"/>
  <c r="AC86" i="2"/>
  <c r="AC429" i="2"/>
  <c r="AC463" i="2"/>
  <c r="AC243" i="2"/>
  <c r="AC689" i="2"/>
  <c r="AC151" i="2"/>
  <c r="AC280" i="2"/>
  <c r="AC732" i="2"/>
  <c r="AC672" i="2"/>
  <c r="AC576" i="2"/>
  <c r="AC244" i="2"/>
  <c r="AC203" i="2"/>
  <c r="AC407" i="2"/>
  <c r="AC328" i="2"/>
  <c r="AC57" i="2"/>
  <c r="AC12" i="2"/>
  <c r="AC319" i="2"/>
  <c r="AC311" i="2"/>
  <c r="AC362" i="2"/>
  <c r="AC4" i="2"/>
  <c r="AC55" i="2"/>
  <c r="AC722" i="2"/>
  <c r="AC65" i="2"/>
  <c r="AC192" i="2"/>
  <c r="AC558" i="2"/>
  <c r="AC480" i="2"/>
  <c r="AC509" i="2"/>
  <c r="AC574" i="2"/>
  <c r="AC26" i="2"/>
  <c r="AC702" i="2"/>
  <c r="AC186" i="2"/>
  <c r="AC198" i="2"/>
  <c r="AC274" i="2"/>
  <c r="AC43" i="2"/>
  <c r="AC551" i="2"/>
  <c r="AC73" i="2"/>
  <c r="AC34" i="2"/>
  <c r="AC433" i="2"/>
  <c r="AC343" i="2"/>
  <c r="AC75" i="2"/>
  <c r="AC414" i="2"/>
  <c r="AC523" i="2"/>
  <c r="AC349" i="2"/>
  <c r="AC399" i="2"/>
  <c r="AC358" i="2"/>
  <c r="AC340" i="2"/>
  <c r="AC484" i="2"/>
  <c r="AC212" i="2"/>
  <c r="AC191" i="2"/>
  <c r="AC367" i="2"/>
  <c r="AC49" i="2"/>
  <c r="AC390" i="2"/>
  <c r="AC467" i="2"/>
  <c r="AC458" i="2"/>
  <c r="AC591" i="2"/>
  <c r="AC217" i="2"/>
  <c r="AC235" i="2"/>
  <c r="AC704" i="2"/>
  <c r="AC439" i="2"/>
  <c r="AC476" i="2"/>
  <c r="AC85" i="2"/>
  <c r="AC115" i="2"/>
  <c r="AC125" i="2"/>
  <c r="AC302" i="2"/>
  <c r="AC123" i="2"/>
  <c r="AC692" i="2"/>
  <c r="AC616" i="2"/>
  <c r="AC513" i="2"/>
  <c r="AC201" i="2"/>
  <c r="AC353" i="2"/>
  <c r="AC98" i="2"/>
  <c r="AC452" i="2"/>
  <c r="AC565" i="2"/>
  <c r="AC388" i="2"/>
  <c r="AC331" i="2"/>
  <c r="AC315" i="2"/>
  <c r="AC204" i="2"/>
  <c r="AC220" i="2"/>
  <c r="AC47" i="2"/>
  <c r="AC5" i="2"/>
  <c r="AC81" i="2"/>
  <c r="AC101" i="2"/>
  <c r="AC488" i="2"/>
  <c r="AC455" i="2"/>
  <c r="AC598" i="2"/>
  <c r="AC577" i="2"/>
  <c r="AC427" i="2"/>
  <c r="AC90" i="2"/>
  <c r="AC237" i="2"/>
  <c r="AC341" i="2"/>
  <c r="AC313" i="2"/>
  <c r="AC248" i="2"/>
  <c r="AC210" i="2"/>
  <c r="AC307" i="2"/>
  <c r="AC97" i="2"/>
  <c r="AC157" i="2"/>
  <c r="AC460" i="2"/>
  <c r="AC257" i="2"/>
  <c r="AC178" i="2"/>
  <c r="AC318" i="2"/>
  <c r="AC132" i="2"/>
  <c r="AC716" i="2"/>
  <c r="AC389" i="2"/>
  <c r="AC240" i="2"/>
  <c r="AC256" i="2"/>
  <c r="AC25" i="2"/>
  <c r="AC709" i="2"/>
  <c r="AC197" i="2"/>
  <c r="AC638" i="2"/>
  <c r="AC29" i="2"/>
  <c r="AC309" i="2"/>
  <c r="AC83" i="2"/>
  <c r="AC595" i="2"/>
  <c r="AC8" i="2"/>
  <c r="AC155" i="2"/>
  <c r="AC78" i="2"/>
  <c r="AC483" i="2"/>
  <c r="AC93" i="2"/>
  <c r="AC223" i="2"/>
  <c r="AC31" i="2"/>
  <c r="AC323" i="2"/>
  <c r="AC189" i="2"/>
  <c r="AC48" i="2"/>
  <c r="AC281" i="2"/>
  <c r="AC111" i="2"/>
  <c r="AC725" i="2"/>
  <c r="AC13" i="2"/>
  <c r="AC112" i="2"/>
  <c r="AC640" i="2"/>
  <c r="AC573" i="2"/>
  <c r="AC199" i="2"/>
  <c r="AC671" i="2"/>
  <c r="AC154" i="2"/>
  <c r="AC408" i="2"/>
  <c r="AC247" i="2"/>
  <c r="AC561" i="2"/>
  <c r="AC585" i="2"/>
  <c r="AC582" i="2"/>
  <c r="AC3" i="2"/>
  <c r="AC533" i="2"/>
  <c r="AC60" i="2"/>
  <c r="AC96" i="2"/>
  <c r="AC208" i="2"/>
  <c r="AC438" i="2"/>
  <c r="AC38" i="2"/>
  <c r="AC592" i="2"/>
  <c r="AC391" i="2"/>
  <c r="AC597" i="2"/>
  <c r="AC266" i="2"/>
  <c r="AC2" i="2"/>
  <c r="AC225" i="2"/>
  <c r="AC118" i="2"/>
  <c r="AC190" i="2"/>
  <c r="AC635" i="2"/>
  <c r="AC449" i="2"/>
  <c r="AC275" i="2"/>
  <c r="AC254" i="2"/>
  <c r="AC586" i="2"/>
  <c r="AC384" i="2"/>
  <c r="AC394" i="2"/>
  <c r="AC14" i="2"/>
  <c r="AC169" i="2"/>
  <c r="AC507" i="2"/>
  <c r="AC233" i="2"/>
  <c r="AC715" i="2"/>
  <c r="AC292" i="2"/>
  <c r="AC230" i="2"/>
  <c r="AC148" i="2"/>
  <c r="AC227" i="2"/>
  <c r="AC440" i="2"/>
  <c r="AC194" i="2"/>
  <c r="AC697" i="2"/>
  <c r="AC165" i="2"/>
  <c r="AC320" i="2"/>
  <c r="AC22" i="2"/>
  <c r="AC140" i="2"/>
  <c r="AC35" i="2"/>
  <c r="AC602" i="2"/>
  <c r="AC156" i="2"/>
  <c r="AC375" i="2"/>
  <c r="AC58" i="2"/>
  <c r="AC17" i="2"/>
  <c r="AC245" i="2"/>
  <c r="AC548" i="2"/>
  <c r="AC502" i="2"/>
  <c r="AC88" i="2"/>
  <c r="AC402" i="2"/>
  <c r="AC238" i="2"/>
  <c r="AC464" i="2"/>
  <c r="AC545" i="2"/>
  <c r="AC260" i="2"/>
  <c r="AC28" i="2"/>
  <c r="AC46" i="2"/>
  <c r="AC303" i="2"/>
  <c r="AC147" i="2"/>
  <c r="AC651" i="2"/>
  <c r="AC588" i="2"/>
  <c r="AC287" i="2"/>
  <c r="AC335" i="2"/>
  <c r="AC300" i="2"/>
  <c r="AC603" i="2"/>
  <c r="AC71" i="2"/>
  <c r="AC138" i="2"/>
  <c r="AC680" i="2"/>
  <c r="AC589" i="2"/>
  <c r="AC27" i="2"/>
  <c r="AC387" i="2"/>
  <c r="AC172" i="2"/>
  <c r="AC614" i="2"/>
  <c r="AC742" i="2"/>
  <c r="AC68" i="2"/>
  <c r="AC255" i="2"/>
  <c r="AC479" i="2"/>
  <c r="AC126" i="2"/>
  <c r="AC202" i="2"/>
  <c r="AC544" i="2"/>
  <c r="AC100" i="2"/>
  <c r="AC66" i="2"/>
  <c r="AC312" i="2"/>
  <c r="AC615" i="2"/>
  <c r="AC653" i="2"/>
  <c r="AC279" i="2"/>
  <c r="AC412" i="2"/>
  <c r="AC733" i="2"/>
  <c r="AC360" i="2"/>
  <c r="AC289" i="2"/>
  <c r="AC355" i="2"/>
  <c r="AC717" i="2"/>
  <c r="AC530" i="2"/>
  <c r="AC52" i="2"/>
  <c r="AC579" i="2"/>
  <c r="AC293" i="2"/>
  <c r="AC503" i="2"/>
  <c r="AC261" i="2"/>
  <c r="AC583" i="2"/>
  <c r="AC677" i="2"/>
  <c r="AC41" i="2"/>
  <c r="AC182" i="2"/>
  <c r="AC521" i="2"/>
  <c r="AC404" i="2"/>
  <c r="AC296" i="2"/>
  <c r="AC364" i="2"/>
  <c r="AC267" i="2"/>
  <c r="AC447" i="2"/>
  <c r="AC559" i="2"/>
  <c r="AC171" i="2"/>
  <c r="AC522" i="2"/>
  <c r="AC304" i="2"/>
  <c r="AC33" i="2"/>
  <c r="AC377" i="2"/>
  <c r="AC226" i="2"/>
  <c r="AC249" i="2"/>
  <c r="AC54" i="2"/>
  <c r="AC456" i="2"/>
  <c r="AC701" i="2"/>
  <c r="AC158" i="2"/>
  <c r="AC492" i="2"/>
  <c r="AC392" i="2"/>
  <c r="AC142" i="2"/>
  <c r="AC128" i="2"/>
  <c r="AC23" i="2"/>
  <c r="AC379" i="2"/>
  <c r="AC284" i="2"/>
  <c r="AC688" i="2"/>
  <c r="AC734" i="2"/>
  <c r="AC572" i="2"/>
  <c r="AC497" i="2"/>
  <c r="AC127" i="2"/>
  <c r="AC368" i="2"/>
  <c r="AC660" i="2"/>
  <c r="AC336" i="2"/>
  <c r="AC180" i="2"/>
  <c r="AC571" i="2"/>
  <c r="AC18" i="2"/>
  <c r="AC327" i="2"/>
  <c r="AC536" i="2"/>
  <c r="AC669" i="2"/>
  <c r="AC173" i="2"/>
  <c r="AC374" i="2"/>
  <c r="AC623" i="2"/>
  <c r="AC357" i="2"/>
  <c r="AC490" i="2"/>
  <c r="AC211" i="2"/>
  <c r="AC19" i="2"/>
  <c r="AC525" i="2"/>
  <c r="AC622" i="2"/>
  <c r="AC430" i="2"/>
  <c r="AC461" i="2"/>
  <c r="AC301" i="2"/>
  <c r="AC44" i="2"/>
  <c r="AC512" i="2"/>
  <c r="AC587" i="2"/>
  <c r="AC471" i="2"/>
  <c r="AC498" i="2"/>
  <c r="AC485" i="2"/>
  <c r="AC120" i="2"/>
  <c r="AC434" i="2"/>
  <c r="AC524" i="2"/>
  <c r="AC164" i="2"/>
  <c r="AC575" i="2"/>
  <c r="AC21" i="2"/>
  <c r="AC344" i="2"/>
  <c r="AC70" i="2"/>
  <c r="AC477" i="2"/>
  <c r="AC56" i="2"/>
  <c r="AC737" i="2"/>
  <c r="AC170" i="2"/>
  <c r="AC72" i="2"/>
  <c r="AC42" i="2"/>
  <c r="AC601" i="2"/>
  <c r="AC366" i="2"/>
  <c r="AC735" i="2"/>
  <c r="AC437" i="2"/>
  <c r="AC675" i="2"/>
  <c r="AC563" i="2"/>
  <c r="AC107" i="2"/>
  <c r="AC618" i="2"/>
  <c r="AC63" i="2"/>
  <c r="AC600" i="2"/>
  <c r="AC636" i="2"/>
  <c r="AC659" i="2"/>
  <c r="AC350" i="2"/>
  <c r="AC526" i="2"/>
  <c r="AC285" i="2"/>
  <c r="AC736" i="2"/>
  <c r="AC321" i="2"/>
  <c r="AC515" i="2"/>
  <c r="AC209" i="2"/>
  <c r="AC499" i="2"/>
  <c r="AC666" i="2"/>
  <c r="AC207" i="2"/>
  <c r="AC36" i="2"/>
  <c r="AC205" i="2"/>
  <c r="AC373" i="2"/>
  <c r="AC218" i="2"/>
  <c r="AC720" i="2"/>
  <c r="AC611" i="2"/>
  <c r="AC386" i="2"/>
  <c r="AC500" i="2"/>
  <c r="AC667" i="2"/>
  <c r="AC409" i="2"/>
  <c r="AC45" i="2"/>
  <c r="AC110" i="2"/>
  <c r="AC378" i="2"/>
  <c r="AC174" i="2"/>
  <c r="AC569" i="2"/>
  <c r="AC139" i="2"/>
  <c r="AC179" i="2"/>
  <c r="AC679" i="2"/>
  <c r="AC369" i="2"/>
  <c r="AC135" i="2"/>
  <c r="AC731" i="2"/>
  <c r="AC694" i="2"/>
  <c r="AC268" i="2"/>
  <c r="AC695" i="2"/>
  <c r="AC552" i="2"/>
  <c r="AC39" i="2"/>
  <c r="AC450" i="2"/>
  <c r="AC446" i="2"/>
  <c r="AC604" i="2"/>
  <c r="AC711" i="2"/>
  <c r="AC510" i="2"/>
  <c r="AC175" i="2"/>
  <c r="AC308" i="2"/>
  <c r="AC80" i="2"/>
  <c r="AC37" i="2"/>
  <c r="AC102" i="2"/>
  <c r="AC116" i="2"/>
  <c r="AC215" i="2"/>
  <c r="AC445" i="2"/>
  <c r="AC232" i="2"/>
  <c r="AC625" i="2"/>
  <c r="AC356" i="2"/>
  <c r="AC177" i="2"/>
  <c r="AC564" i="2"/>
  <c r="AC665" i="2"/>
  <c r="AC562" i="2"/>
  <c r="AC432" i="2"/>
  <c r="AC543" i="2"/>
  <c r="AC400" i="2"/>
  <c r="AC113" i="2"/>
  <c r="AC459" i="2"/>
  <c r="AC724" i="2"/>
  <c r="AC708" i="2"/>
  <c r="AC250" i="2"/>
  <c r="AC661" i="2"/>
  <c r="AC506" i="2"/>
  <c r="AC668" i="2"/>
  <c r="AC161" i="2"/>
  <c r="AC347" i="2"/>
  <c r="AC283" i="2"/>
  <c r="AC219" i="2"/>
  <c r="AC228" i="2"/>
  <c r="AC108" i="2"/>
  <c r="AC145" i="2"/>
  <c r="AC270" i="2"/>
  <c r="AC415" i="2"/>
  <c r="AC103" i="2"/>
  <c r="AC421" i="2"/>
  <c r="AC643" i="2"/>
  <c r="AC184" i="2"/>
  <c r="AC82" i="2"/>
  <c r="AC714" i="2"/>
  <c r="AC514" i="2"/>
  <c r="AC727" i="2"/>
  <c r="AC683" i="2"/>
  <c r="AC649" i="2"/>
  <c r="AC89" i="2"/>
  <c r="AC222" i="2"/>
  <c r="AC584" i="2"/>
  <c r="AC617" i="2"/>
  <c r="AC626" i="2"/>
  <c r="AC606" i="2"/>
  <c r="AC700" i="2"/>
  <c r="AC741" i="2"/>
  <c r="AC152" i="2"/>
  <c r="AC594" i="2"/>
  <c r="AC395" i="2"/>
  <c r="AC305" i="2"/>
  <c r="AC650" i="2"/>
  <c r="AC231" i="2"/>
  <c r="AC639" i="2"/>
  <c r="AC556" i="2"/>
  <c r="AC663" i="2"/>
  <c r="AC372" i="2"/>
  <c r="AC306" i="2"/>
  <c r="AC468" i="2"/>
  <c r="AC282" i="2"/>
  <c r="AC94" i="2"/>
  <c r="AC627" i="2"/>
  <c r="AC491" i="2"/>
  <c r="AC346" i="2"/>
  <c r="AC401" i="2"/>
  <c r="AC553" i="2"/>
  <c r="AC435" i="2"/>
  <c r="AC95" i="2"/>
  <c r="AC413" i="2"/>
  <c r="AC682" i="2"/>
  <c r="AC290" i="2"/>
  <c r="AC531" i="2"/>
  <c r="AC216" i="2"/>
  <c r="AC730" i="2"/>
  <c r="AC329" i="2"/>
  <c r="AC288" i="2"/>
  <c r="AC529" i="2"/>
  <c r="AC385" i="2"/>
  <c r="AC560" i="2"/>
  <c r="AC685" i="2"/>
  <c r="AC537" i="2"/>
  <c r="AC291" i="2"/>
  <c r="AC213" i="2"/>
  <c r="AC206" i="2"/>
  <c r="AC593" i="2"/>
  <c r="AC481" i="2"/>
  <c r="AC310" i="2"/>
  <c r="AC370" i="2"/>
  <c r="AC504" i="2"/>
  <c r="AC295" i="2"/>
  <c r="AC647" i="2"/>
  <c r="AC193" i="2"/>
  <c r="AC539" i="2"/>
  <c r="AC534" i="2"/>
  <c r="AC451" i="2"/>
  <c r="AC670" i="2"/>
  <c r="AC632" i="2"/>
  <c r="AC710" i="2"/>
  <c r="AC425" i="2"/>
  <c r="AC332" i="2"/>
  <c r="AC726" i="2"/>
  <c r="AC417" i="2"/>
  <c r="AC457" i="2"/>
  <c r="AC473" i="2"/>
  <c r="AC337" i="2"/>
  <c r="AC478" i="2"/>
  <c r="AC655" i="2"/>
  <c r="AC612" i="2"/>
  <c r="AC620" i="2"/>
  <c r="AC628" i="2"/>
  <c r="AC578" i="2"/>
  <c r="AC706" i="2"/>
  <c r="AC495" i="2"/>
  <c r="AC641" i="2"/>
  <c r="AC532" i="2"/>
  <c r="AC317" i="2"/>
  <c r="AC607" i="2"/>
  <c r="AC729" i="2"/>
  <c r="AC605" i="2"/>
  <c r="AC428" i="2"/>
  <c r="AC674" i="2"/>
  <c r="AC690" i="2"/>
  <c r="AC703" i="2"/>
  <c r="AC629" i="2"/>
  <c r="AC568" i="2"/>
  <c r="AC740" i="2"/>
  <c r="AC699" i="2"/>
  <c r="AC608" i="2"/>
  <c r="AC580" i="2"/>
  <c r="AC426" i="2"/>
  <c r="AC658" i="2"/>
  <c r="AC646" i="2"/>
  <c r="AC678" i="2"/>
  <c r="AC721" i="2"/>
  <c r="AC739" i="2"/>
  <c r="AC719" i="2"/>
  <c r="AC707" i="2"/>
  <c r="AC738" i="2"/>
  <c r="AC693" i="2"/>
  <c r="AC728" i="2"/>
  <c r="AC696" i="2"/>
  <c r="AC662" i="2"/>
  <c r="AC712" i="2"/>
  <c r="AC718" i="2"/>
  <c r="AC713" i="2"/>
  <c r="U613" i="2"/>
  <c r="U630" i="2"/>
  <c r="U633" i="2"/>
  <c r="U134" i="2"/>
  <c r="U359" i="2"/>
  <c r="U542" i="2"/>
  <c r="U436" i="2"/>
  <c r="U557" i="2"/>
  <c r="U505" i="2"/>
  <c r="U380" i="2"/>
  <c r="U405" i="2"/>
  <c r="U550" i="2"/>
  <c r="U656" i="2"/>
  <c r="U242" i="2"/>
  <c r="U124" i="2"/>
  <c r="U511" i="2"/>
  <c r="U472" i="2"/>
  <c r="U691" i="2"/>
  <c r="U363" i="2"/>
  <c r="U339" i="2"/>
  <c r="U418" i="2"/>
  <c r="U535" i="2"/>
  <c r="U77" i="2"/>
  <c r="U393" i="2"/>
  <c r="U518" i="2"/>
  <c r="U74" i="2"/>
  <c r="U648" i="2"/>
  <c r="U214" i="2"/>
  <c r="U338" i="2"/>
  <c r="U330" i="2"/>
  <c r="U581" i="2"/>
  <c r="U262" i="2"/>
  <c r="U62" i="2"/>
  <c r="U642" i="2"/>
  <c r="U9" i="2"/>
  <c r="U162" i="2"/>
  <c r="U631" i="2"/>
  <c r="U91" i="2"/>
  <c r="U104" i="2"/>
  <c r="U314" i="2"/>
  <c r="U496" i="2"/>
  <c r="U541" i="2"/>
  <c r="U351" i="2"/>
  <c r="U183" i="2"/>
  <c r="U187" i="2"/>
  <c r="U61" i="2"/>
  <c r="U229" i="2"/>
  <c r="U117" i="2"/>
  <c r="U567" i="2"/>
  <c r="U645" i="2"/>
  <c r="U396" i="2"/>
  <c r="U348" i="2"/>
  <c r="U166" i="2"/>
  <c r="U136" i="2"/>
  <c r="U99" i="2"/>
  <c r="U549" i="2"/>
  <c r="U516" i="2"/>
  <c r="U381" i="2"/>
  <c r="U475" i="2"/>
  <c r="U654" i="2"/>
  <c r="U398" i="2"/>
  <c r="U422" i="2"/>
  <c r="U324" i="2"/>
  <c r="U361" i="2"/>
  <c r="U130" i="2"/>
  <c r="U263" i="2"/>
  <c r="U241" i="2"/>
  <c r="U129" i="2"/>
  <c r="U106" i="2"/>
  <c r="U195" i="2"/>
  <c r="U443" i="2"/>
  <c r="U342" i="2"/>
  <c r="U87" i="2"/>
  <c r="U153" i="2"/>
  <c r="U277" i="2"/>
  <c r="U354" i="2"/>
  <c r="U482" i="2"/>
  <c r="U264" i="2"/>
  <c r="U411" i="2"/>
  <c r="U188" i="2"/>
  <c r="U489" i="2"/>
  <c r="U673" i="2"/>
  <c r="U570" i="2"/>
  <c r="U637" i="2"/>
  <c r="U196" i="2"/>
  <c r="U69" i="2"/>
  <c r="U181" i="2"/>
  <c r="U258" i="2"/>
  <c r="U442" i="2"/>
  <c r="U6" i="2"/>
  <c r="U10" i="2"/>
  <c r="U596" i="2"/>
  <c r="U345" i="2"/>
  <c r="U454" i="2"/>
  <c r="U352" i="2"/>
  <c r="U67" i="2"/>
  <c r="U252" i="2"/>
  <c r="U141" i="2"/>
  <c r="U234" i="2"/>
  <c r="U448" i="2"/>
  <c r="U265" i="2"/>
  <c r="U286" i="2"/>
  <c r="U251" i="2"/>
  <c r="U163" i="2"/>
  <c r="U143" i="2"/>
  <c r="U122" i="2"/>
  <c r="U176" i="2"/>
  <c r="U50" i="2"/>
  <c r="U444" i="2"/>
  <c r="U487" i="2"/>
  <c r="U376" i="2"/>
  <c r="U259" i="2"/>
  <c r="U382" i="2"/>
  <c r="U465" i="2"/>
  <c r="U185" i="2"/>
  <c r="U59" i="2"/>
  <c r="U168" i="2"/>
  <c r="U723" i="2"/>
  <c r="U453" i="2"/>
  <c r="U687" i="2"/>
  <c r="U159" i="2"/>
  <c r="U664" i="2"/>
  <c r="U160" i="2"/>
  <c r="U32" i="2"/>
  <c r="U40" i="2"/>
  <c r="U144" i="2"/>
  <c r="U299" i="2"/>
  <c r="U24" i="2"/>
  <c r="U276" i="2"/>
  <c r="U167" i="2"/>
  <c r="U406" i="2"/>
  <c r="U681" i="2"/>
  <c r="U236" i="2"/>
  <c r="U508" i="2"/>
  <c r="U333" i="2"/>
  <c r="U590" i="2"/>
  <c r="U624" i="2"/>
  <c r="U11" i="2"/>
  <c r="U698" i="2"/>
  <c r="U410" i="2"/>
  <c r="U316" i="2"/>
  <c r="U294" i="2"/>
  <c r="U272" i="2"/>
  <c r="U297" i="2"/>
  <c r="U269" i="2"/>
  <c r="U383" i="2"/>
  <c r="U246" i="2"/>
  <c r="U84" i="2"/>
  <c r="U365" i="2"/>
  <c r="U133" i="2"/>
  <c r="U397" i="2"/>
  <c r="U271" i="2"/>
  <c r="U105" i="2"/>
  <c r="U334" i="2"/>
  <c r="U325" i="2"/>
  <c r="U119" i="2"/>
  <c r="U610" i="2"/>
  <c r="U114" i="2"/>
  <c r="U486" i="2"/>
  <c r="U519" i="2"/>
  <c r="U619" i="2"/>
  <c r="U493" i="2"/>
  <c r="U520" i="2"/>
  <c r="U609" i="2"/>
  <c r="U566" i="2"/>
  <c r="U538" i="2"/>
  <c r="U20" i="2"/>
  <c r="U239" i="2"/>
  <c r="U657" i="2"/>
  <c r="U474" i="2"/>
  <c r="U494" i="2"/>
  <c r="U705" i="2"/>
  <c r="U554" i="2"/>
  <c r="U16" i="2"/>
  <c r="U469" i="2"/>
  <c r="U150" i="2"/>
  <c r="U684" i="2"/>
  <c r="U273" i="2"/>
  <c r="U599" i="2"/>
  <c r="U423" i="2"/>
  <c r="U92" i="2"/>
  <c r="U555" i="2"/>
  <c r="U644" i="2"/>
  <c r="U298" i="2"/>
  <c r="U221" i="2"/>
  <c r="U224" i="2"/>
  <c r="U634" i="2"/>
  <c r="U51" i="2"/>
  <c r="U30" i="2"/>
  <c r="U676" i="2"/>
  <c r="U470" i="2"/>
  <c r="U322" i="2"/>
  <c r="U621" i="2"/>
  <c r="U15" i="2"/>
  <c r="U149" i="2"/>
  <c r="U546" i="2"/>
  <c r="U431" i="2"/>
  <c r="U326" i="2"/>
  <c r="U517" i="2"/>
  <c r="U420" i="2"/>
  <c r="U686" i="2"/>
  <c r="U371" i="2"/>
  <c r="U76" i="2"/>
  <c r="U540" i="2"/>
  <c r="U527" i="2"/>
  <c r="U200" i="2"/>
  <c r="U424" i="2"/>
  <c r="U278" i="2"/>
  <c r="U416" i="2"/>
  <c r="U131" i="2"/>
  <c r="U121" i="2"/>
  <c r="U466" i="2"/>
  <c r="U53" i="2"/>
  <c r="U109" i="2"/>
  <c r="U652" i="2"/>
  <c r="U501" i="2"/>
  <c r="U79" i="2"/>
  <c r="U462" i="2"/>
  <c r="U547" i="2"/>
  <c r="U7" i="2"/>
  <c r="U146" i="2"/>
  <c r="U64" i="2"/>
  <c r="U441" i="2"/>
  <c r="U528" i="2"/>
  <c r="U137" i="2"/>
  <c r="U403" i="2"/>
  <c r="U419" i="2"/>
  <c r="U253" i="2"/>
  <c r="U86" i="2"/>
  <c r="U429" i="2"/>
  <c r="U463" i="2"/>
  <c r="U243" i="2"/>
  <c r="U689" i="2"/>
  <c r="U151" i="2"/>
  <c r="U280" i="2"/>
  <c r="U732" i="2"/>
  <c r="U672" i="2"/>
  <c r="U576" i="2"/>
  <c r="U244" i="2"/>
  <c r="U203" i="2"/>
  <c r="U407" i="2"/>
  <c r="U328" i="2"/>
  <c r="U57" i="2"/>
  <c r="U12" i="2"/>
  <c r="U319" i="2"/>
  <c r="U311" i="2"/>
  <c r="U362" i="2"/>
  <c r="U4" i="2"/>
  <c r="U55" i="2"/>
  <c r="U722" i="2"/>
  <c r="U65" i="2"/>
  <c r="U192" i="2"/>
  <c r="U558" i="2"/>
  <c r="U480" i="2"/>
  <c r="U509" i="2"/>
  <c r="U574" i="2"/>
  <c r="U26" i="2"/>
  <c r="U702" i="2"/>
  <c r="U186" i="2"/>
  <c r="U198" i="2"/>
  <c r="U274" i="2"/>
  <c r="U43" i="2"/>
  <c r="U551" i="2"/>
  <c r="U73" i="2"/>
  <c r="U34" i="2"/>
  <c r="U433" i="2"/>
  <c r="U343" i="2"/>
  <c r="U75" i="2"/>
  <c r="U414" i="2"/>
  <c r="U523" i="2"/>
  <c r="U349" i="2"/>
  <c r="U399" i="2"/>
  <c r="U358" i="2"/>
  <c r="U340" i="2"/>
  <c r="U484" i="2"/>
  <c r="U212" i="2"/>
  <c r="U191" i="2"/>
  <c r="U367" i="2"/>
  <c r="U49" i="2"/>
  <c r="U390" i="2"/>
  <c r="U467" i="2"/>
  <c r="U458" i="2"/>
  <c r="U591" i="2"/>
  <c r="U217" i="2"/>
  <c r="U235" i="2"/>
  <c r="U704" i="2"/>
  <c r="U439" i="2"/>
  <c r="U476" i="2"/>
  <c r="U85" i="2"/>
  <c r="U115" i="2"/>
  <c r="U125" i="2"/>
  <c r="U302" i="2"/>
  <c r="U123" i="2"/>
  <c r="U692" i="2"/>
  <c r="U616" i="2"/>
  <c r="U513" i="2"/>
  <c r="U201" i="2"/>
  <c r="U353" i="2"/>
  <c r="U98" i="2"/>
  <c r="U452" i="2"/>
  <c r="U565" i="2"/>
  <c r="U388" i="2"/>
  <c r="U331" i="2"/>
  <c r="U315" i="2"/>
  <c r="U204" i="2"/>
  <c r="U220" i="2"/>
  <c r="U47" i="2"/>
  <c r="U5" i="2"/>
  <c r="U81" i="2"/>
  <c r="U101" i="2"/>
  <c r="U488" i="2"/>
  <c r="U455" i="2"/>
  <c r="U598" i="2"/>
  <c r="U577" i="2"/>
  <c r="U427" i="2"/>
  <c r="U90" i="2"/>
  <c r="U237" i="2"/>
  <c r="U341" i="2"/>
  <c r="U313" i="2"/>
  <c r="U248" i="2"/>
  <c r="U210" i="2"/>
  <c r="U307" i="2"/>
  <c r="U97" i="2"/>
  <c r="U157" i="2"/>
  <c r="U460" i="2"/>
  <c r="U257" i="2"/>
  <c r="U178" i="2"/>
  <c r="U318" i="2"/>
  <c r="U132" i="2"/>
  <c r="U716" i="2"/>
  <c r="U389" i="2"/>
  <c r="U240" i="2"/>
  <c r="U256" i="2"/>
  <c r="U25" i="2"/>
  <c r="U709" i="2"/>
  <c r="U197" i="2"/>
  <c r="U638" i="2"/>
  <c r="U29" i="2"/>
  <c r="U309" i="2"/>
  <c r="U83" i="2"/>
  <c r="U595" i="2"/>
  <c r="U8" i="2"/>
  <c r="U155" i="2"/>
  <c r="U78" i="2"/>
  <c r="U483" i="2"/>
  <c r="U93" i="2"/>
  <c r="U223" i="2"/>
  <c r="U31" i="2"/>
  <c r="U323" i="2"/>
  <c r="U189" i="2"/>
  <c r="U48" i="2"/>
  <c r="U281" i="2"/>
  <c r="U111" i="2"/>
  <c r="U725" i="2"/>
  <c r="U13" i="2"/>
  <c r="U112" i="2"/>
  <c r="U640" i="2"/>
  <c r="U573" i="2"/>
  <c r="U199" i="2"/>
  <c r="U671" i="2"/>
  <c r="U154" i="2"/>
  <c r="U408" i="2"/>
  <c r="U247" i="2"/>
  <c r="U561" i="2"/>
  <c r="U585" i="2"/>
  <c r="U582" i="2"/>
  <c r="U3" i="2"/>
  <c r="U533" i="2"/>
  <c r="U60" i="2"/>
  <c r="U96" i="2"/>
  <c r="U208" i="2"/>
  <c r="U438" i="2"/>
  <c r="U38" i="2"/>
  <c r="U592" i="2"/>
  <c r="U391" i="2"/>
  <c r="U597" i="2"/>
  <c r="U266" i="2"/>
  <c r="U2" i="2"/>
  <c r="U225" i="2"/>
  <c r="U118" i="2"/>
  <c r="U190" i="2"/>
  <c r="U635" i="2"/>
  <c r="U449" i="2"/>
  <c r="U275" i="2"/>
  <c r="U254" i="2"/>
  <c r="U586" i="2"/>
  <c r="U384" i="2"/>
  <c r="U394" i="2"/>
  <c r="U14" i="2"/>
  <c r="U169" i="2"/>
  <c r="U507" i="2"/>
  <c r="U233" i="2"/>
  <c r="U715" i="2"/>
  <c r="U292" i="2"/>
  <c r="U230" i="2"/>
  <c r="U148" i="2"/>
  <c r="U227" i="2"/>
  <c r="U440" i="2"/>
  <c r="U194" i="2"/>
  <c r="U697" i="2"/>
  <c r="U165" i="2"/>
  <c r="U320" i="2"/>
  <c r="U22" i="2"/>
  <c r="U140" i="2"/>
  <c r="U35" i="2"/>
  <c r="U602" i="2"/>
  <c r="U156" i="2"/>
  <c r="U375" i="2"/>
  <c r="U58" i="2"/>
  <c r="U17" i="2"/>
  <c r="U245" i="2"/>
  <c r="U548" i="2"/>
  <c r="U502" i="2"/>
  <c r="U88" i="2"/>
  <c r="U402" i="2"/>
  <c r="U238" i="2"/>
  <c r="U464" i="2"/>
  <c r="U545" i="2"/>
  <c r="U260" i="2"/>
  <c r="U28" i="2"/>
  <c r="U46" i="2"/>
  <c r="U303" i="2"/>
  <c r="U147" i="2"/>
  <c r="U651" i="2"/>
  <c r="U588" i="2"/>
  <c r="U287" i="2"/>
  <c r="U335" i="2"/>
  <c r="U300" i="2"/>
  <c r="U603" i="2"/>
  <c r="U71" i="2"/>
  <c r="U138" i="2"/>
  <c r="U680" i="2"/>
  <c r="U589" i="2"/>
  <c r="U27" i="2"/>
  <c r="U387" i="2"/>
  <c r="U172" i="2"/>
  <c r="U614" i="2"/>
  <c r="U742" i="2"/>
  <c r="U68" i="2"/>
  <c r="U255" i="2"/>
  <c r="U479" i="2"/>
  <c r="U126" i="2"/>
  <c r="U202" i="2"/>
  <c r="U544" i="2"/>
  <c r="U100" i="2"/>
  <c r="U66" i="2"/>
  <c r="U312" i="2"/>
  <c r="U615" i="2"/>
  <c r="U653" i="2"/>
  <c r="U279" i="2"/>
  <c r="U412" i="2"/>
  <c r="U733" i="2"/>
  <c r="U360" i="2"/>
  <c r="U289" i="2"/>
  <c r="U355" i="2"/>
  <c r="U717" i="2"/>
  <c r="U530" i="2"/>
  <c r="U52" i="2"/>
  <c r="U579" i="2"/>
  <c r="U293" i="2"/>
  <c r="U503" i="2"/>
  <c r="U261" i="2"/>
  <c r="U583" i="2"/>
  <c r="U677" i="2"/>
  <c r="U41" i="2"/>
  <c r="U182" i="2"/>
  <c r="U521" i="2"/>
  <c r="U404" i="2"/>
  <c r="U296" i="2"/>
  <c r="U364" i="2"/>
  <c r="U267" i="2"/>
  <c r="U447" i="2"/>
  <c r="U559" i="2"/>
  <c r="U171" i="2"/>
  <c r="U522" i="2"/>
  <c r="U304" i="2"/>
  <c r="U33" i="2"/>
  <c r="U377" i="2"/>
  <c r="U226" i="2"/>
  <c r="U249" i="2"/>
  <c r="U54" i="2"/>
  <c r="U456" i="2"/>
  <c r="U701" i="2"/>
  <c r="U158" i="2"/>
  <c r="U492" i="2"/>
  <c r="U392" i="2"/>
  <c r="U142" i="2"/>
  <c r="U128" i="2"/>
  <c r="U23" i="2"/>
  <c r="U379" i="2"/>
  <c r="U284" i="2"/>
  <c r="U688" i="2"/>
  <c r="U734" i="2"/>
  <c r="U572" i="2"/>
  <c r="U497" i="2"/>
  <c r="U127" i="2"/>
  <c r="U368" i="2"/>
  <c r="U660" i="2"/>
  <c r="U336" i="2"/>
  <c r="U180" i="2"/>
  <c r="U571" i="2"/>
  <c r="U18" i="2"/>
  <c r="U327" i="2"/>
  <c r="U536" i="2"/>
  <c r="U669" i="2"/>
  <c r="U173" i="2"/>
  <c r="U374" i="2"/>
  <c r="U623" i="2"/>
  <c r="U357" i="2"/>
  <c r="U490" i="2"/>
  <c r="U211" i="2"/>
  <c r="U19" i="2"/>
  <c r="U525" i="2"/>
  <c r="U622" i="2"/>
  <c r="U430" i="2"/>
  <c r="U461" i="2"/>
  <c r="U301" i="2"/>
  <c r="U44" i="2"/>
  <c r="U512" i="2"/>
  <c r="U587" i="2"/>
  <c r="U471" i="2"/>
  <c r="U498" i="2"/>
  <c r="U485" i="2"/>
  <c r="U120" i="2"/>
  <c r="U434" i="2"/>
  <c r="U524" i="2"/>
  <c r="U164" i="2"/>
  <c r="U575" i="2"/>
  <c r="U21" i="2"/>
  <c r="U344" i="2"/>
  <c r="U70" i="2"/>
  <c r="U477" i="2"/>
  <c r="U56" i="2"/>
  <c r="U737" i="2"/>
  <c r="U170" i="2"/>
  <c r="U72" i="2"/>
  <c r="U42" i="2"/>
  <c r="U601" i="2"/>
  <c r="U366" i="2"/>
  <c r="U735" i="2"/>
  <c r="U437" i="2"/>
  <c r="U675" i="2"/>
  <c r="U563" i="2"/>
  <c r="U107" i="2"/>
  <c r="U618" i="2"/>
  <c r="U63" i="2"/>
  <c r="U600" i="2"/>
  <c r="U636" i="2"/>
  <c r="U659" i="2"/>
  <c r="U350" i="2"/>
  <c r="U526" i="2"/>
  <c r="U285" i="2"/>
  <c r="U736" i="2"/>
  <c r="U321" i="2"/>
  <c r="U515" i="2"/>
  <c r="U209" i="2"/>
  <c r="U499" i="2"/>
  <c r="U666" i="2"/>
  <c r="U207" i="2"/>
  <c r="U36" i="2"/>
  <c r="U205" i="2"/>
  <c r="U373" i="2"/>
  <c r="U218" i="2"/>
  <c r="U720" i="2"/>
  <c r="U611" i="2"/>
  <c r="U386" i="2"/>
  <c r="U500" i="2"/>
  <c r="U667" i="2"/>
  <c r="U409" i="2"/>
  <c r="U45" i="2"/>
  <c r="U110" i="2"/>
  <c r="U378" i="2"/>
  <c r="U174" i="2"/>
  <c r="U569" i="2"/>
  <c r="U139" i="2"/>
  <c r="U179" i="2"/>
  <c r="U679" i="2"/>
  <c r="U369" i="2"/>
  <c r="U135" i="2"/>
  <c r="U731" i="2"/>
  <c r="U694" i="2"/>
  <c r="U268" i="2"/>
  <c r="U695" i="2"/>
  <c r="U552" i="2"/>
  <c r="U39" i="2"/>
  <c r="U450" i="2"/>
  <c r="U446" i="2"/>
  <c r="U604" i="2"/>
  <c r="U711" i="2"/>
  <c r="U510" i="2"/>
  <c r="U175" i="2"/>
  <c r="U308" i="2"/>
  <c r="U80" i="2"/>
  <c r="U37" i="2"/>
  <c r="U102" i="2"/>
  <c r="U116" i="2"/>
  <c r="U215" i="2"/>
  <c r="U445" i="2"/>
  <c r="U232" i="2"/>
  <c r="U625" i="2"/>
  <c r="U356" i="2"/>
  <c r="U177" i="2"/>
  <c r="U564" i="2"/>
  <c r="U665" i="2"/>
  <c r="U562" i="2"/>
  <c r="U432" i="2"/>
  <c r="U543" i="2"/>
  <c r="U400" i="2"/>
  <c r="U113" i="2"/>
  <c r="U459" i="2"/>
  <c r="U724" i="2"/>
  <c r="U708" i="2"/>
  <c r="U250" i="2"/>
  <c r="U661" i="2"/>
  <c r="U506" i="2"/>
  <c r="U668" i="2"/>
  <c r="U161" i="2"/>
  <c r="U347" i="2"/>
  <c r="U283" i="2"/>
  <c r="U219" i="2"/>
  <c r="U228" i="2"/>
  <c r="U108" i="2"/>
  <c r="U145" i="2"/>
  <c r="U270" i="2"/>
  <c r="U415" i="2"/>
  <c r="U103" i="2"/>
  <c r="U421" i="2"/>
  <c r="U643" i="2"/>
  <c r="U184" i="2"/>
  <c r="U82" i="2"/>
  <c r="U714" i="2"/>
  <c r="U514" i="2"/>
  <c r="U727" i="2"/>
  <c r="U683" i="2"/>
  <c r="U649" i="2"/>
  <c r="U89" i="2"/>
  <c r="U222" i="2"/>
  <c r="U584" i="2"/>
  <c r="U617" i="2"/>
  <c r="U626" i="2"/>
  <c r="U606" i="2"/>
  <c r="U700" i="2"/>
  <c r="U741" i="2"/>
  <c r="U152" i="2"/>
  <c r="U594" i="2"/>
  <c r="U395" i="2"/>
  <c r="U305" i="2"/>
  <c r="U650" i="2"/>
  <c r="U231" i="2"/>
  <c r="U639" i="2"/>
  <c r="U556" i="2"/>
  <c r="U663" i="2"/>
  <c r="U372" i="2"/>
  <c r="U306" i="2"/>
  <c r="U468" i="2"/>
  <c r="U282" i="2"/>
  <c r="U94" i="2"/>
  <c r="U627" i="2"/>
  <c r="U491" i="2"/>
  <c r="U346" i="2"/>
  <c r="U401" i="2"/>
  <c r="U553" i="2"/>
  <c r="U435" i="2"/>
  <c r="U95" i="2"/>
  <c r="U413" i="2"/>
  <c r="U682" i="2"/>
  <c r="U290" i="2"/>
  <c r="U531" i="2"/>
  <c r="U216" i="2"/>
  <c r="U730" i="2"/>
  <c r="U329" i="2"/>
  <c r="U288" i="2"/>
  <c r="U529" i="2"/>
  <c r="U385" i="2"/>
  <c r="U560" i="2"/>
  <c r="U685" i="2"/>
  <c r="U537" i="2"/>
  <c r="U291" i="2"/>
  <c r="U213" i="2"/>
  <c r="U206" i="2"/>
  <c r="U593" i="2"/>
  <c r="U481" i="2"/>
  <c r="U310" i="2"/>
  <c r="U370" i="2"/>
  <c r="U504" i="2"/>
  <c r="U295" i="2"/>
  <c r="U647" i="2"/>
  <c r="U193" i="2"/>
  <c r="U539" i="2"/>
  <c r="U534" i="2"/>
  <c r="U451" i="2"/>
  <c r="U670" i="2"/>
  <c r="U632" i="2"/>
  <c r="U710" i="2"/>
  <c r="U425" i="2"/>
  <c r="U332" i="2"/>
  <c r="U726" i="2"/>
  <c r="U417" i="2"/>
  <c r="U457" i="2"/>
  <c r="U473" i="2"/>
  <c r="U337" i="2"/>
  <c r="U478" i="2"/>
  <c r="U655" i="2"/>
  <c r="U612" i="2"/>
  <c r="U620" i="2"/>
  <c r="U628" i="2"/>
  <c r="U578" i="2"/>
  <c r="U706" i="2"/>
  <c r="U495" i="2"/>
  <c r="U641" i="2"/>
  <c r="U532" i="2"/>
  <c r="U317" i="2"/>
  <c r="U607" i="2"/>
  <c r="U729" i="2"/>
  <c r="U605" i="2"/>
  <c r="U428" i="2"/>
  <c r="U674" i="2"/>
  <c r="U690" i="2"/>
  <c r="U703" i="2"/>
  <c r="U629" i="2"/>
  <c r="U568" i="2"/>
  <c r="U740" i="2"/>
  <c r="U699" i="2"/>
  <c r="U608" i="2"/>
  <c r="U580" i="2"/>
  <c r="U426" i="2"/>
  <c r="U658" i="2"/>
  <c r="U646" i="2"/>
  <c r="U678" i="2"/>
  <c r="U721" i="2"/>
  <c r="U739" i="2"/>
  <c r="U719" i="2"/>
  <c r="U707" i="2"/>
  <c r="U738" i="2"/>
  <c r="U693" i="2"/>
  <c r="U728" i="2"/>
  <c r="U696" i="2"/>
  <c r="U662" i="2"/>
  <c r="U712" i="2"/>
  <c r="U718" i="2"/>
  <c r="U713" i="2"/>
  <c r="T613" i="2"/>
  <c r="T630" i="2"/>
  <c r="T633" i="2"/>
  <c r="T134" i="2"/>
  <c r="T359" i="2"/>
  <c r="T542" i="2"/>
  <c r="T436" i="2"/>
  <c r="T557" i="2"/>
  <c r="T505" i="2"/>
  <c r="T380" i="2"/>
  <c r="T405" i="2"/>
  <c r="T550" i="2"/>
  <c r="T656" i="2"/>
  <c r="T242" i="2"/>
  <c r="T124" i="2"/>
  <c r="T511" i="2"/>
  <c r="T472" i="2"/>
  <c r="T691" i="2"/>
  <c r="T363" i="2"/>
  <c r="T339" i="2"/>
  <c r="T418" i="2"/>
  <c r="T535" i="2"/>
  <c r="T77" i="2"/>
  <c r="T393" i="2"/>
  <c r="T518" i="2"/>
  <c r="T74" i="2"/>
  <c r="T648" i="2"/>
  <c r="T214" i="2"/>
  <c r="T338" i="2"/>
  <c r="T330" i="2"/>
  <c r="T581" i="2"/>
  <c r="T262" i="2"/>
  <c r="T62" i="2"/>
  <c r="T642" i="2"/>
  <c r="T9" i="2"/>
  <c r="T162" i="2"/>
  <c r="T631" i="2"/>
  <c r="T91" i="2"/>
  <c r="T104" i="2"/>
  <c r="T314" i="2"/>
  <c r="T496" i="2"/>
  <c r="T541" i="2"/>
  <c r="T351" i="2"/>
  <c r="T183" i="2"/>
  <c r="T187" i="2"/>
  <c r="T61" i="2"/>
  <c r="T229" i="2"/>
  <c r="T117" i="2"/>
  <c r="T567" i="2"/>
  <c r="T645" i="2"/>
  <c r="T396" i="2"/>
  <c r="T348" i="2"/>
  <c r="T166" i="2"/>
  <c r="T136" i="2"/>
  <c r="T99" i="2"/>
  <c r="T549" i="2"/>
  <c r="T516" i="2"/>
  <c r="T381" i="2"/>
  <c r="T475" i="2"/>
  <c r="T654" i="2"/>
  <c r="T398" i="2"/>
  <c r="T422" i="2"/>
  <c r="T324" i="2"/>
  <c r="T361" i="2"/>
  <c r="T130" i="2"/>
  <c r="T263" i="2"/>
  <c r="T241" i="2"/>
  <c r="T129" i="2"/>
  <c r="T106" i="2"/>
  <c r="T195" i="2"/>
  <c r="T443" i="2"/>
  <c r="T342" i="2"/>
  <c r="T87" i="2"/>
  <c r="T153" i="2"/>
  <c r="T277" i="2"/>
  <c r="T354" i="2"/>
  <c r="T482" i="2"/>
  <c r="T264" i="2"/>
  <c r="T411" i="2"/>
  <c r="T188" i="2"/>
  <c r="T489" i="2"/>
  <c r="T673" i="2"/>
  <c r="T570" i="2"/>
  <c r="T637" i="2"/>
  <c r="T196" i="2"/>
  <c r="T69" i="2"/>
  <c r="T181" i="2"/>
  <c r="T258" i="2"/>
  <c r="T442" i="2"/>
  <c r="T6" i="2"/>
  <c r="T10" i="2"/>
  <c r="T596" i="2"/>
  <c r="T345" i="2"/>
  <c r="T454" i="2"/>
  <c r="T352" i="2"/>
  <c r="T67" i="2"/>
  <c r="T252" i="2"/>
  <c r="T141" i="2"/>
  <c r="T234" i="2"/>
  <c r="T448" i="2"/>
  <c r="T265" i="2"/>
  <c r="T286" i="2"/>
  <c r="T251" i="2"/>
  <c r="T163" i="2"/>
  <c r="T143" i="2"/>
  <c r="T122" i="2"/>
  <c r="T176" i="2"/>
  <c r="T50" i="2"/>
  <c r="T444" i="2"/>
  <c r="T487" i="2"/>
  <c r="T376" i="2"/>
  <c r="T259" i="2"/>
  <c r="T382" i="2"/>
  <c r="T465" i="2"/>
  <c r="T185" i="2"/>
  <c r="T59" i="2"/>
  <c r="T168" i="2"/>
  <c r="T723" i="2"/>
  <c r="T453" i="2"/>
  <c r="T687" i="2"/>
  <c r="T159" i="2"/>
  <c r="T664" i="2"/>
  <c r="T160" i="2"/>
  <c r="T32" i="2"/>
  <c r="T40" i="2"/>
  <c r="T144" i="2"/>
  <c r="T299" i="2"/>
  <c r="T24" i="2"/>
  <c r="T276" i="2"/>
  <c r="T167" i="2"/>
  <c r="T406" i="2"/>
  <c r="T681" i="2"/>
  <c r="T236" i="2"/>
  <c r="T508" i="2"/>
  <c r="T333" i="2"/>
  <c r="T590" i="2"/>
  <c r="T624" i="2"/>
  <c r="T11" i="2"/>
  <c r="T698" i="2"/>
  <c r="T410" i="2"/>
  <c r="T316" i="2"/>
  <c r="T294" i="2"/>
  <c r="T272" i="2"/>
  <c r="T297" i="2"/>
  <c r="T269" i="2"/>
  <c r="T383" i="2"/>
  <c r="T246" i="2"/>
  <c r="T84" i="2"/>
  <c r="T365" i="2"/>
  <c r="T133" i="2"/>
  <c r="T397" i="2"/>
  <c r="T271" i="2"/>
  <c r="T105" i="2"/>
  <c r="T334" i="2"/>
  <c r="T325" i="2"/>
  <c r="T119" i="2"/>
  <c r="T610" i="2"/>
  <c r="T114" i="2"/>
  <c r="T486" i="2"/>
  <c r="T519" i="2"/>
  <c r="T619" i="2"/>
  <c r="T493" i="2"/>
  <c r="T520" i="2"/>
  <c r="T609" i="2"/>
  <c r="T566" i="2"/>
  <c r="T538" i="2"/>
  <c r="T20" i="2"/>
  <c r="T239" i="2"/>
  <c r="T657" i="2"/>
  <c r="T474" i="2"/>
  <c r="T494" i="2"/>
  <c r="T705" i="2"/>
  <c r="T554" i="2"/>
  <c r="T16" i="2"/>
  <c r="T469" i="2"/>
  <c r="T150" i="2"/>
  <c r="T684" i="2"/>
  <c r="T273" i="2"/>
  <c r="T599" i="2"/>
  <c r="T423" i="2"/>
  <c r="T92" i="2"/>
  <c r="T555" i="2"/>
  <c r="T644" i="2"/>
  <c r="T298" i="2"/>
  <c r="T221" i="2"/>
  <c r="T224" i="2"/>
  <c r="T634" i="2"/>
  <c r="T51" i="2"/>
  <c r="T30" i="2"/>
  <c r="T676" i="2"/>
  <c r="T470" i="2"/>
  <c r="T322" i="2"/>
  <c r="T621" i="2"/>
  <c r="T15" i="2"/>
  <c r="T149" i="2"/>
  <c r="T546" i="2"/>
  <c r="T431" i="2"/>
  <c r="T326" i="2"/>
  <c r="T517" i="2"/>
  <c r="T420" i="2"/>
  <c r="T686" i="2"/>
  <c r="T371" i="2"/>
  <c r="T76" i="2"/>
  <c r="T540" i="2"/>
  <c r="T527" i="2"/>
  <c r="T200" i="2"/>
  <c r="T424" i="2"/>
  <c r="T278" i="2"/>
  <c r="T416" i="2"/>
  <c r="T131" i="2"/>
  <c r="T121" i="2"/>
  <c r="T466" i="2"/>
  <c r="T53" i="2"/>
  <c r="T109" i="2"/>
  <c r="T652" i="2"/>
  <c r="T501" i="2"/>
  <c r="T79" i="2"/>
  <c r="T462" i="2"/>
  <c r="T547" i="2"/>
  <c r="T7" i="2"/>
  <c r="T146" i="2"/>
  <c r="T64" i="2"/>
  <c r="T441" i="2"/>
  <c r="T528" i="2"/>
  <c r="T137" i="2"/>
  <c r="T403" i="2"/>
  <c r="T419" i="2"/>
  <c r="T253" i="2"/>
  <c r="T86" i="2"/>
  <c r="T429" i="2"/>
  <c r="T463" i="2"/>
  <c r="T243" i="2"/>
  <c r="T689" i="2"/>
  <c r="T151" i="2"/>
  <c r="T280" i="2"/>
  <c r="T732" i="2"/>
  <c r="T672" i="2"/>
  <c r="T576" i="2"/>
  <c r="T244" i="2"/>
  <c r="T203" i="2"/>
  <c r="T407" i="2"/>
  <c r="T328" i="2"/>
  <c r="T57" i="2"/>
  <c r="T12" i="2"/>
  <c r="T319" i="2"/>
  <c r="T311" i="2"/>
  <c r="T362" i="2"/>
  <c r="T4" i="2"/>
  <c r="T55" i="2"/>
  <c r="T722" i="2"/>
  <c r="T65" i="2"/>
  <c r="T192" i="2"/>
  <c r="T558" i="2"/>
  <c r="T480" i="2"/>
  <c r="T509" i="2"/>
  <c r="T574" i="2"/>
  <c r="T26" i="2"/>
  <c r="T702" i="2"/>
  <c r="T186" i="2"/>
  <c r="T198" i="2"/>
  <c r="T274" i="2"/>
  <c r="T43" i="2"/>
  <c r="T551" i="2"/>
  <c r="T73" i="2"/>
  <c r="T34" i="2"/>
  <c r="T433" i="2"/>
  <c r="T343" i="2"/>
  <c r="T75" i="2"/>
  <c r="T414" i="2"/>
  <c r="T523" i="2"/>
  <c r="T349" i="2"/>
  <c r="T399" i="2"/>
  <c r="T358" i="2"/>
  <c r="T340" i="2"/>
  <c r="T484" i="2"/>
  <c r="T212" i="2"/>
  <c r="T191" i="2"/>
  <c r="T367" i="2"/>
  <c r="T49" i="2"/>
  <c r="T390" i="2"/>
  <c r="T467" i="2"/>
  <c r="T458" i="2"/>
  <c r="T591" i="2"/>
  <c r="T217" i="2"/>
  <c r="T235" i="2"/>
  <c r="T704" i="2"/>
  <c r="T439" i="2"/>
  <c r="T476" i="2"/>
  <c r="T85" i="2"/>
  <c r="T115" i="2"/>
  <c r="T125" i="2"/>
  <c r="T302" i="2"/>
  <c r="T123" i="2"/>
  <c r="T692" i="2"/>
  <c r="T616" i="2"/>
  <c r="T513" i="2"/>
  <c r="T201" i="2"/>
  <c r="T353" i="2"/>
  <c r="T98" i="2"/>
  <c r="T452" i="2"/>
  <c r="T565" i="2"/>
  <c r="T388" i="2"/>
  <c r="T331" i="2"/>
  <c r="T315" i="2"/>
  <c r="T204" i="2"/>
  <c r="T220" i="2"/>
  <c r="T47" i="2"/>
  <c r="T5" i="2"/>
  <c r="T81" i="2"/>
  <c r="T101" i="2"/>
  <c r="T488" i="2"/>
  <c r="T455" i="2"/>
  <c r="T598" i="2"/>
  <c r="T577" i="2"/>
  <c r="T427" i="2"/>
  <c r="T90" i="2"/>
  <c r="T237" i="2"/>
  <c r="T341" i="2"/>
  <c r="T313" i="2"/>
  <c r="T248" i="2"/>
  <c r="T210" i="2"/>
  <c r="T307" i="2"/>
  <c r="T97" i="2"/>
  <c r="T157" i="2"/>
  <c r="T460" i="2"/>
  <c r="T257" i="2"/>
  <c r="T178" i="2"/>
  <c r="T318" i="2"/>
  <c r="T132" i="2"/>
  <c r="T716" i="2"/>
  <c r="T389" i="2"/>
  <c r="T240" i="2"/>
  <c r="T256" i="2"/>
  <c r="T25" i="2"/>
  <c r="T709" i="2"/>
  <c r="T197" i="2"/>
  <c r="T638" i="2"/>
  <c r="T29" i="2"/>
  <c r="T309" i="2"/>
  <c r="T83" i="2"/>
  <c r="T595" i="2"/>
  <c r="T8" i="2"/>
  <c r="T155" i="2"/>
  <c r="T78" i="2"/>
  <c r="T483" i="2"/>
  <c r="T93" i="2"/>
  <c r="T223" i="2"/>
  <c r="T31" i="2"/>
  <c r="T323" i="2"/>
  <c r="T189" i="2"/>
  <c r="T48" i="2"/>
  <c r="T281" i="2"/>
  <c r="T111" i="2"/>
  <c r="T725" i="2"/>
  <c r="T13" i="2"/>
  <c r="T112" i="2"/>
  <c r="T640" i="2"/>
  <c r="T573" i="2"/>
  <c r="T199" i="2"/>
  <c r="T671" i="2"/>
  <c r="T154" i="2"/>
  <c r="T408" i="2"/>
  <c r="T247" i="2"/>
  <c r="T561" i="2"/>
  <c r="T585" i="2"/>
  <c r="T582" i="2"/>
  <c r="T3" i="2"/>
  <c r="T533" i="2"/>
  <c r="T60" i="2"/>
  <c r="T96" i="2"/>
  <c r="T208" i="2"/>
  <c r="T438" i="2"/>
  <c r="T38" i="2"/>
  <c r="T592" i="2"/>
  <c r="T391" i="2"/>
  <c r="T597" i="2"/>
  <c r="T266" i="2"/>
  <c r="T2" i="2"/>
  <c r="T225" i="2"/>
  <c r="T118" i="2"/>
  <c r="T190" i="2"/>
  <c r="T635" i="2"/>
  <c r="T449" i="2"/>
  <c r="T275" i="2"/>
  <c r="T254" i="2"/>
  <c r="T586" i="2"/>
  <c r="T384" i="2"/>
  <c r="T394" i="2"/>
  <c r="T14" i="2"/>
  <c r="T169" i="2"/>
  <c r="T507" i="2"/>
  <c r="T233" i="2"/>
  <c r="T715" i="2"/>
  <c r="T292" i="2"/>
  <c r="T230" i="2"/>
  <c r="T148" i="2"/>
  <c r="T227" i="2"/>
  <c r="T440" i="2"/>
  <c r="T194" i="2"/>
  <c r="T697" i="2"/>
  <c r="T165" i="2"/>
  <c r="T320" i="2"/>
  <c r="T22" i="2"/>
  <c r="T140" i="2"/>
  <c r="T35" i="2"/>
  <c r="T602" i="2"/>
  <c r="T156" i="2"/>
  <c r="T375" i="2"/>
  <c r="T58" i="2"/>
  <c r="T17" i="2"/>
  <c r="T245" i="2"/>
  <c r="T548" i="2"/>
  <c r="T502" i="2"/>
  <c r="T88" i="2"/>
  <c r="T402" i="2"/>
  <c r="T238" i="2"/>
  <c r="T464" i="2"/>
  <c r="T545" i="2"/>
  <c r="T260" i="2"/>
  <c r="T28" i="2"/>
  <c r="T46" i="2"/>
  <c r="T303" i="2"/>
  <c r="T147" i="2"/>
  <c r="T651" i="2"/>
  <c r="T588" i="2"/>
  <c r="T287" i="2"/>
  <c r="T335" i="2"/>
  <c r="T300" i="2"/>
  <c r="T603" i="2"/>
  <c r="T71" i="2"/>
  <c r="T138" i="2"/>
  <c r="T680" i="2"/>
  <c r="T589" i="2"/>
  <c r="T27" i="2"/>
  <c r="T387" i="2"/>
  <c r="T172" i="2"/>
  <c r="T614" i="2"/>
  <c r="T742" i="2"/>
  <c r="T68" i="2"/>
  <c r="T255" i="2"/>
  <c r="T479" i="2"/>
  <c r="T126" i="2"/>
  <c r="T202" i="2"/>
  <c r="T544" i="2"/>
  <c r="T100" i="2"/>
  <c r="T66" i="2"/>
  <c r="T312" i="2"/>
  <c r="T615" i="2"/>
  <c r="T653" i="2"/>
  <c r="T279" i="2"/>
  <c r="T412" i="2"/>
  <c r="T733" i="2"/>
  <c r="T360" i="2"/>
  <c r="T289" i="2"/>
  <c r="T355" i="2"/>
  <c r="T717" i="2"/>
  <c r="T530" i="2"/>
  <c r="T52" i="2"/>
  <c r="T579" i="2"/>
  <c r="T293" i="2"/>
  <c r="T503" i="2"/>
  <c r="T261" i="2"/>
  <c r="T583" i="2"/>
  <c r="T677" i="2"/>
  <c r="T41" i="2"/>
  <c r="T182" i="2"/>
  <c r="T521" i="2"/>
  <c r="T404" i="2"/>
  <c r="T296" i="2"/>
  <c r="T364" i="2"/>
  <c r="T267" i="2"/>
  <c r="T447" i="2"/>
  <c r="T559" i="2"/>
  <c r="T171" i="2"/>
  <c r="T522" i="2"/>
  <c r="T304" i="2"/>
  <c r="T33" i="2"/>
  <c r="T377" i="2"/>
  <c r="T226" i="2"/>
  <c r="T249" i="2"/>
  <c r="T54" i="2"/>
  <c r="T456" i="2"/>
  <c r="T701" i="2"/>
  <c r="T158" i="2"/>
  <c r="T492" i="2"/>
  <c r="T392" i="2"/>
  <c r="T142" i="2"/>
  <c r="T128" i="2"/>
  <c r="T23" i="2"/>
  <c r="T379" i="2"/>
  <c r="T284" i="2"/>
  <c r="T688" i="2"/>
  <c r="T734" i="2"/>
  <c r="T572" i="2"/>
  <c r="T497" i="2"/>
  <c r="T127" i="2"/>
  <c r="T368" i="2"/>
  <c r="T660" i="2"/>
  <c r="T336" i="2"/>
  <c r="T180" i="2"/>
  <c r="T571" i="2"/>
  <c r="T18" i="2"/>
  <c r="T327" i="2"/>
  <c r="T536" i="2"/>
  <c r="T669" i="2"/>
  <c r="T173" i="2"/>
  <c r="T374" i="2"/>
  <c r="T623" i="2"/>
  <c r="T357" i="2"/>
  <c r="T490" i="2"/>
  <c r="T211" i="2"/>
  <c r="T19" i="2"/>
  <c r="T525" i="2"/>
  <c r="T622" i="2"/>
  <c r="T430" i="2"/>
  <c r="T461" i="2"/>
  <c r="T301" i="2"/>
  <c r="T44" i="2"/>
  <c r="T512" i="2"/>
  <c r="T587" i="2"/>
  <c r="T471" i="2"/>
  <c r="T498" i="2"/>
  <c r="T485" i="2"/>
  <c r="T120" i="2"/>
  <c r="T434" i="2"/>
  <c r="T524" i="2"/>
  <c r="T164" i="2"/>
  <c r="T575" i="2"/>
  <c r="T21" i="2"/>
  <c r="T344" i="2"/>
  <c r="T70" i="2"/>
  <c r="T477" i="2"/>
  <c r="T56" i="2"/>
  <c r="T737" i="2"/>
  <c r="T170" i="2"/>
  <c r="T72" i="2"/>
  <c r="T42" i="2"/>
  <c r="T601" i="2"/>
  <c r="T366" i="2"/>
  <c r="T735" i="2"/>
  <c r="T437" i="2"/>
  <c r="T675" i="2"/>
  <c r="T563" i="2"/>
  <c r="T107" i="2"/>
  <c r="T618" i="2"/>
  <c r="T63" i="2"/>
  <c r="T600" i="2"/>
  <c r="T636" i="2"/>
  <c r="T659" i="2"/>
  <c r="T350" i="2"/>
  <c r="T526" i="2"/>
  <c r="T285" i="2"/>
  <c r="T736" i="2"/>
  <c r="T321" i="2"/>
  <c r="T515" i="2"/>
  <c r="T209" i="2"/>
  <c r="T499" i="2"/>
  <c r="T666" i="2"/>
  <c r="T207" i="2"/>
  <c r="T36" i="2"/>
  <c r="T205" i="2"/>
  <c r="T373" i="2"/>
  <c r="T218" i="2"/>
  <c r="T720" i="2"/>
  <c r="T611" i="2"/>
  <c r="T386" i="2"/>
  <c r="T500" i="2"/>
  <c r="T667" i="2"/>
  <c r="T409" i="2"/>
  <c r="T45" i="2"/>
  <c r="T110" i="2"/>
  <c r="T378" i="2"/>
  <c r="T174" i="2"/>
  <c r="T569" i="2"/>
  <c r="T139" i="2"/>
  <c r="T179" i="2"/>
  <c r="T679" i="2"/>
  <c r="T369" i="2"/>
  <c r="T135" i="2"/>
  <c r="T731" i="2"/>
  <c r="T694" i="2"/>
  <c r="T268" i="2"/>
  <c r="T695" i="2"/>
  <c r="T552" i="2"/>
  <c r="T39" i="2"/>
  <c r="T450" i="2"/>
  <c r="T446" i="2"/>
  <c r="T604" i="2"/>
  <c r="T711" i="2"/>
  <c r="T510" i="2"/>
  <c r="T175" i="2"/>
  <c r="T308" i="2"/>
  <c r="T80" i="2"/>
  <c r="T37" i="2"/>
  <c r="T102" i="2"/>
  <c r="T116" i="2"/>
  <c r="T215" i="2"/>
  <c r="T445" i="2"/>
  <c r="T232" i="2"/>
  <c r="T625" i="2"/>
  <c r="T356" i="2"/>
  <c r="T177" i="2"/>
  <c r="T564" i="2"/>
  <c r="T665" i="2"/>
  <c r="T562" i="2"/>
  <c r="T432" i="2"/>
  <c r="T543" i="2"/>
  <c r="T400" i="2"/>
  <c r="T113" i="2"/>
  <c r="T459" i="2"/>
  <c r="T724" i="2"/>
  <c r="T708" i="2"/>
  <c r="T250" i="2"/>
  <c r="T661" i="2"/>
  <c r="T506" i="2"/>
  <c r="T668" i="2"/>
  <c r="T161" i="2"/>
  <c r="T347" i="2"/>
  <c r="T283" i="2"/>
  <c r="T219" i="2"/>
  <c r="T228" i="2"/>
  <c r="T108" i="2"/>
  <c r="T145" i="2"/>
  <c r="T270" i="2"/>
  <c r="T415" i="2"/>
  <c r="T103" i="2"/>
  <c r="T421" i="2"/>
  <c r="T643" i="2"/>
  <c r="T184" i="2"/>
  <c r="T82" i="2"/>
  <c r="T714" i="2"/>
  <c r="T514" i="2"/>
  <c r="T727" i="2"/>
  <c r="T683" i="2"/>
  <c r="T649" i="2"/>
  <c r="T89" i="2"/>
  <c r="T222" i="2"/>
  <c r="T584" i="2"/>
  <c r="T617" i="2"/>
  <c r="T626" i="2"/>
  <c r="T606" i="2"/>
  <c r="T700" i="2"/>
  <c r="T741" i="2"/>
  <c r="T152" i="2"/>
  <c r="T594" i="2"/>
  <c r="T395" i="2"/>
  <c r="T305" i="2"/>
  <c r="T650" i="2"/>
  <c r="T231" i="2"/>
  <c r="T639" i="2"/>
  <c r="T556" i="2"/>
  <c r="T663" i="2"/>
  <c r="T372" i="2"/>
  <c r="T306" i="2"/>
  <c r="T468" i="2"/>
  <c r="T282" i="2"/>
  <c r="T94" i="2"/>
  <c r="T627" i="2"/>
  <c r="T491" i="2"/>
  <c r="T346" i="2"/>
  <c r="T401" i="2"/>
  <c r="T553" i="2"/>
  <c r="T435" i="2"/>
  <c r="T95" i="2"/>
  <c r="T413" i="2"/>
  <c r="T682" i="2"/>
  <c r="T290" i="2"/>
  <c r="T531" i="2"/>
  <c r="T216" i="2"/>
  <c r="T730" i="2"/>
  <c r="T329" i="2"/>
  <c r="T288" i="2"/>
  <c r="T529" i="2"/>
  <c r="T385" i="2"/>
  <c r="T560" i="2"/>
  <c r="T685" i="2"/>
  <c r="T537" i="2"/>
  <c r="T291" i="2"/>
  <c r="T213" i="2"/>
  <c r="T206" i="2"/>
  <c r="T593" i="2"/>
  <c r="T481" i="2"/>
  <c r="T310" i="2"/>
  <c r="T370" i="2"/>
  <c r="T504" i="2"/>
  <c r="T295" i="2"/>
  <c r="T647" i="2"/>
  <c r="T193" i="2"/>
  <c r="T539" i="2"/>
  <c r="T534" i="2"/>
  <c r="T451" i="2"/>
  <c r="T670" i="2"/>
  <c r="T632" i="2"/>
  <c r="T710" i="2"/>
  <c r="T425" i="2"/>
  <c r="T332" i="2"/>
  <c r="T726" i="2"/>
  <c r="T417" i="2"/>
  <c r="T457" i="2"/>
  <c r="T473" i="2"/>
  <c r="T337" i="2"/>
  <c r="T478" i="2"/>
  <c r="T655" i="2"/>
  <c r="T612" i="2"/>
  <c r="T620" i="2"/>
  <c r="T628" i="2"/>
  <c r="T578" i="2"/>
  <c r="T706" i="2"/>
  <c r="T495" i="2"/>
  <c r="T641" i="2"/>
  <c r="T532" i="2"/>
  <c r="T317" i="2"/>
  <c r="T607" i="2"/>
  <c r="T729" i="2"/>
  <c r="T605" i="2"/>
  <c r="T428" i="2"/>
  <c r="T674" i="2"/>
  <c r="T690" i="2"/>
  <c r="T703" i="2"/>
  <c r="T629" i="2"/>
  <c r="T568" i="2"/>
  <c r="T740" i="2"/>
  <c r="T699" i="2"/>
  <c r="T608" i="2"/>
  <c r="T580" i="2"/>
  <c r="T426" i="2"/>
  <c r="T658" i="2"/>
  <c r="T646" i="2"/>
  <c r="T678" i="2"/>
  <c r="T721" i="2"/>
  <c r="T739" i="2"/>
  <c r="T719" i="2"/>
  <c r="T707" i="2"/>
  <c r="T738" i="2"/>
  <c r="T693" i="2"/>
  <c r="T728" i="2"/>
  <c r="T696" i="2"/>
  <c r="T662" i="2"/>
  <c r="T712" i="2"/>
  <c r="T718" i="2"/>
  <c r="T713" i="2"/>
  <c r="S613" i="2"/>
  <c r="S630" i="2"/>
  <c r="S633" i="2"/>
  <c r="S134" i="2"/>
  <c r="S359" i="2"/>
  <c r="S542" i="2"/>
  <c r="S436" i="2"/>
  <c r="S557" i="2"/>
  <c r="S505" i="2"/>
  <c r="S380" i="2"/>
  <c r="S405" i="2"/>
  <c r="S550" i="2"/>
  <c r="S656" i="2"/>
  <c r="S242" i="2"/>
  <c r="S124" i="2"/>
  <c r="S511" i="2"/>
  <c r="S472" i="2"/>
  <c r="S691" i="2"/>
  <c r="S363" i="2"/>
  <c r="S339" i="2"/>
  <c r="S418" i="2"/>
  <c r="S535" i="2"/>
  <c r="S77" i="2"/>
  <c r="S393" i="2"/>
  <c r="S518" i="2"/>
  <c r="S74" i="2"/>
  <c r="S648" i="2"/>
  <c r="S214" i="2"/>
  <c r="S338" i="2"/>
  <c r="S330" i="2"/>
  <c r="S581" i="2"/>
  <c r="S262" i="2"/>
  <c r="S62" i="2"/>
  <c r="S642" i="2"/>
  <c r="S9" i="2"/>
  <c r="S162" i="2"/>
  <c r="S631" i="2"/>
  <c r="S91" i="2"/>
  <c r="S104" i="2"/>
  <c r="S314" i="2"/>
  <c r="S496" i="2"/>
  <c r="S541" i="2"/>
  <c r="S351" i="2"/>
  <c r="S183" i="2"/>
  <c r="S187" i="2"/>
  <c r="S61" i="2"/>
  <c r="S229" i="2"/>
  <c r="S117" i="2"/>
  <c r="S567" i="2"/>
  <c r="S645" i="2"/>
  <c r="S396" i="2"/>
  <c r="S348" i="2"/>
  <c r="S166" i="2"/>
  <c r="S136" i="2"/>
  <c r="S99" i="2"/>
  <c r="S549" i="2"/>
  <c r="S516" i="2"/>
  <c r="S381" i="2"/>
  <c r="S475" i="2"/>
  <c r="S654" i="2"/>
  <c r="S398" i="2"/>
  <c r="S422" i="2"/>
  <c r="S324" i="2"/>
  <c r="S361" i="2"/>
  <c r="S130" i="2"/>
  <c r="S263" i="2"/>
  <c r="S241" i="2"/>
  <c r="S129" i="2"/>
  <c r="S106" i="2"/>
  <c r="S195" i="2"/>
  <c r="S443" i="2"/>
  <c r="S342" i="2"/>
  <c r="S87" i="2"/>
  <c r="S153" i="2"/>
  <c r="S277" i="2"/>
  <c r="S354" i="2"/>
  <c r="S482" i="2"/>
  <c r="S264" i="2"/>
  <c r="S411" i="2"/>
  <c r="S188" i="2"/>
  <c r="S489" i="2"/>
  <c r="S673" i="2"/>
  <c r="S570" i="2"/>
  <c r="S637" i="2"/>
  <c r="S196" i="2"/>
  <c r="S69" i="2"/>
  <c r="S181" i="2"/>
  <c r="S258" i="2"/>
  <c r="S442" i="2"/>
  <c r="S6" i="2"/>
  <c r="S10" i="2"/>
  <c r="S596" i="2"/>
  <c r="S345" i="2"/>
  <c r="S454" i="2"/>
  <c r="S352" i="2"/>
  <c r="S67" i="2"/>
  <c r="S252" i="2"/>
  <c r="S141" i="2"/>
  <c r="S234" i="2"/>
  <c r="S448" i="2"/>
  <c r="S265" i="2"/>
  <c r="S286" i="2"/>
  <c r="S251" i="2"/>
  <c r="S163" i="2"/>
  <c r="S143" i="2"/>
  <c r="S122" i="2"/>
  <c r="S176" i="2"/>
  <c r="S50" i="2"/>
  <c r="S444" i="2"/>
  <c r="S487" i="2"/>
  <c r="S376" i="2"/>
  <c r="S259" i="2"/>
  <c r="S382" i="2"/>
  <c r="S465" i="2"/>
  <c r="S185" i="2"/>
  <c r="S59" i="2"/>
  <c r="S168" i="2"/>
  <c r="S723" i="2"/>
  <c r="S453" i="2"/>
  <c r="S687" i="2"/>
  <c r="S159" i="2"/>
  <c r="S664" i="2"/>
  <c r="S160" i="2"/>
  <c r="S32" i="2"/>
  <c r="S40" i="2"/>
  <c r="S144" i="2"/>
  <c r="S299" i="2"/>
  <c r="S24" i="2"/>
  <c r="S276" i="2"/>
  <c r="S167" i="2"/>
  <c r="S406" i="2"/>
  <c r="S681" i="2"/>
  <c r="S236" i="2"/>
  <c r="S508" i="2"/>
  <c r="S333" i="2"/>
  <c r="S590" i="2"/>
  <c r="S624" i="2"/>
  <c r="S11" i="2"/>
  <c r="S698" i="2"/>
  <c r="S410" i="2"/>
  <c r="S316" i="2"/>
  <c r="S294" i="2"/>
  <c r="S272" i="2"/>
  <c r="S297" i="2"/>
  <c r="S269" i="2"/>
  <c r="S383" i="2"/>
  <c r="S246" i="2"/>
  <c r="S84" i="2"/>
  <c r="S365" i="2"/>
  <c r="S133" i="2"/>
  <c r="S397" i="2"/>
  <c r="S271" i="2"/>
  <c r="S105" i="2"/>
  <c r="S334" i="2"/>
  <c r="S325" i="2"/>
  <c r="S119" i="2"/>
  <c r="S610" i="2"/>
  <c r="S114" i="2"/>
  <c r="S486" i="2"/>
  <c r="S519" i="2"/>
  <c r="S619" i="2"/>
  <c r="S493" i="2"/>
  <c r="S520" i="2"/>
  <c r="S609" i="2"/>
  <c r="S566" i="2"/>
  <c r="S538" i="2"/>
  <c r="S20" i="2"/>
  <c r="S239" i="2"/>
  <c r="S657" i="2"/>
  <c r="S474" i="2"/>
  <c r="S494" i="2"/>
  <c r="S705" i="2"/>
  <c r="S554" i="2"/>
  <c r="S16" i="2"/>
  <c r="S469" i="2"/>
  <c r="S150" i="2"/>
  <c r="S684" i="2"/>
  <c r="S273" i="2"/>
  <c r="S599" i="2"/>
  <c r="S423" i="2"/>
  <c r="S92" i="2"/>
  <c r="S555" i="2"/>
  <c r="S644" i="2"/>
  <c r="S298" i="2"/>
  <c r="S221" i="2"/>
  <c r="S224" i="2"/>
  <c r="S634" i="2"/>
  <c r="S51" i="2"/>
  <c r="S30" i="2"/>
  <c r="S676" i="2"/>
  <c r="S470" i="2"/>
  <c r="S322" i="2"/>
  <c r="S621" i="2"/>
  <c r="S15" i="2"/>
  <c r="S149" i="2"/>
  <c r="S546" i="2"/>
  <c r="S431" i="2"/>
  <c r="S326" i="2"/>
  <c r="S517" i="2"/>
  <c r="S420" i="2"/>
  <c r="S686" i="2"/>
  <c r="S371" i="2"/>
  <c r="S76" i="2"/>
  <c r="S540" i="2"/>
  <c r="S527" i="2"/>
  <c r="S200" i="2"/>
  <c r="S424" i="2"/>
  <c r="S278" i="2"/>
  <c r="S416" i="2"/>
  <c r="S131" i="2"/>
  <c r="S121" i="2"/>
  <c r="S466" i="2"/>
  <c r="S53" i="2"/>
  <c r="S109" i="2"/>
  <c r="S652" i="2"/>
  <c r="S501" i="2"/>
  <c r="S79" i="2"/>
  <c r="S462" i="2"/>
  <c r="S547" i="2"/>
  <c r="S7" i="2"/>
  <c r="S146" i="2"/>
  <c r="S64" i="2"/>
  <c r="S441" i="2"/>
  <c r="S528" i="2"/>
  <c r="S137" i="2"/>
  <c r="S403" i="2"/>
  <c r="S419" i="2"/>
  <c r="S253" i="2"/>
  <c r="S86" i="2"/>
  <c r="S429" i="2"/>
  <c r="S463" i="2"/>
  <c r="S243" i="2"/>
  <c r="S689" i="2"/>
  <c r="S151" i="2"/>
  <c r="S280" i="2"/>
  <c r="S732" i="2"/>
  <c r="S672" i="2"/>
  <c r="S576" i="2"/>
  <c r="S244" i="2"/>
  <c r="S203" i="2"/>
  <c r="S407" i="2"/>
  <c r="S328" i="2"/>
  <c r="S57" i="2"/>
  <c r="S12" i="2"/>
  <c r="S319" i="2"/>
  <c r="S311" i="2"/>
  <c r="S362" i="2"/>
  <c r="S4" i="2"/>
  <c r="S55" i="2"/>
  <c r="S722" i="2"/>
  <c r="S65" i="2"/>
  <c r="S192" i="2"/>
  <c r="S558" i="2"/>
  <c r="S480" i="2"/>
  <c r="S509" i="2"/>
  <c r="S574" i="2"/>
  <c r="S26" i="2"/>
  <c r="S702" i="2"/>
  <c r="S186" i="2"/>
  <c r="S198" i="2"/>
  <c r="S274" i="2"/>
  <c r="S43" i="2"/>
  <c r="S551" i="2"/>
  <c r="S73" i="2"/>
  <c r="S34" i="2"/>
  <c r="S433" i="2"/>
  <c r="S343" i="2"/>
  <c r="S75" i="2"/>
  <c r="S414" i="2"/>
  <c r="S523" i="2"/>
  <c r="S349" i="2"/>
  <c r="S399" i="2"/>
  <c r="S358" i="2"/>
  <c r="S340" i="2"/>
  <c r="S484" i="2"/>
  <c r="S212" i="2"/>
  <c r="S191" i="2"/>
  <c r="S367" i="2"/>
  <c r="S49" i="2"/>
  <c r="S390" i="2"/>
  <c r="S467" i="2"/>
  <c r="S458" i="2"/>
  <c r="S591" i="2"/>
  <c r="S217" i="2"/>
  <c r="S235" i="2"/>
  <c r="S704" i="2"/>
  <c r="S439" i="2"/>
  <c r="S476" i="2"/>
  <c r="S85" i="2"/>
  <c r="S115" i="2"/>
  <c r="S125" i="2"/>
  <c r="S302" i="2"/>
  <c r="S123" i="2"/>
  <c r="S692" i="2"/>
  <c r="S616" i="2"/>
  <c r="S513" i="2"/>
  <c r="S201" i="2"/>
  <c r="S353" i="2"/>
  <c r="S98" i="2"/>
  <c r="S452" i="2"/>
  <c r="S565" i="2"/>
  <c r="S388" i="2"/>
  <c r="S331" i="2"/>
  <c r="S315" i="2"/>
  <c r="S204" i="2"/>
  <c r="S220" i="2"/>
  <c r="S47" i="2"/>
  <c r="S5" i="2"/>
  <c r="S81" i="2"/>
  <c r="S101" i="2"/>
  <c r="S488" i="2"/>
  <c r="S455" i="2"/>
  <c r="S598" i="2"/>
  <c r="S577" i="2"/>
  <c r="S427" i="2"/>
  <c r="S90" i="2"/>
  <c r="S237" i="2"/>
  <c r="S341" i="2"/>
  <c r="S313" i="2"/>
  <c r="S248" i="2"/>
  <c r="S210" i="2"/>
  <c r="S307" i="2"/>
  <c r="S97" i="2"/>
  <c r="S157" i="2"/>
  <c r="S460" i="2"/>
  <c r="S257" i="2"/>
  <c r="S178" i="2"/>
  <c r="S318" i="2"/>
  <c r="S132" i="2"/>
  <c r="S716" i="2"/>
  <c r="S389" i="2"/>
  <c r="S240" i="2"/>
  <c r="S256" i="2"/>
  <c r="S25" i="2"/>
  <c r="S709" i="2"/>
  <c r="S197" i="2"/>
  <c r="S638" i="2"/>
  <c r="S29" i="2"/>
  <c r="S309" i="2"/>
  <c r="S83" i="2"/>
  <c r="S595" i="2"/>
  <c r="S8" i="2"/>
  <c r="S155" i="2"/>
  <c r="S78" i="2"/>
  <c r="S483" i="2"/>
  <c r="S93" i="2"/>
  <c r="S223" i="2"/>
  <c r="S31" i="2"/>
  <c r="S323" i="2"/>
  <c r="S189" i="2"/>
  <c r="S48" i="2"/>
  <c r="S281" i="2"/>
  <c r="S111" i="2"/>
  <c r="S725" i="2"/>
  <c r="S13" i="2"/>
  <c r="S112" i="2"/>
  <c r="S640" i="2"/>
  <c r="S573" i="2"/>
  <c r="S199" i="2"/>
  <c r="S671" i="2"/>
  <c r="S154" i="2"/>
  <c r="S408" i="2"/>
  <c r="S247" i="2"/>
  <c r="S561" i="2"/>
  <c r="S585" i="2"/>
  <c r="S582" i="2"/>
  <c r="S3" i="2"/>
  <c r="S533" i="2"/>
  <c r="S60" i="2"/>
  <c r="S96" i="2"/>
  <c r="S208" i="2"/>
  <c r="S438" i="2"/>
  <c r="S38" i="2"/>
  <c r="S592" i="2"/>
  <c r="S391" i="2"/>
  <c r="S597" i="2"/>
  <c r="S266" i="2"/>
  <c r="S2" i="2"/>
  <c r="S225" i="2"/>
  <c r="S118" i="2"/>
  <c r="S190" i="2"/>
  <c r="S635" i="2"/>
  <c r="S449" i="2"/>
  <c r="S275" i="2"/>
  <c r="S254" i="2"/>
  <c r="S586" i="2"/>
  <c r="S384" i="2"/>
  <c r="S394" i="2"/>
  <c r="S14" i="2"/>
  <c r="S169" i="2"/>
  <c r="S507" i="2"/>
  <c r="S233" i="2"/>
  <c r="S715" i="2"/>
  <c r="S292" i="2"/>
  <c r="S230" i="2"/>
  <c r="S148" i="2"/>
  <c r="S227" i="2"/>
  <c r="S440" i="2"/>
  <c r="S194" i="2"/>
  <c r="S697" i="2"/>
  <c r="S165" i="2"/>
  <c r="S320" i="2"/>
  <c r="S22" i="2"/>
  <c r="S140" i="2"/>
  <c r="S35" i="2"/>
  <c r="S602" i="2"/>
  <c r="S156" i="2"/>
  <c r="S375" i="2"/>
  <c r="S58" i="2"/>
  <c r="S17" i="2"/>
  <c r="S245" i="2"/>
  <c r="S548" i="2"/>
  <c r="S502" i="2"/>
  <c r="S88" i="2"/>
  <c r="S402" i="2"/>
  <c r="S238" i="2"/>
  <c r="S464" i="2"/>
  <c r="S545" i="2"/>
  <c r="S260" i="2"/>
  <c r="S28" i="2"/>
  <c r="S46" i="2"/>
  <c r="S303" i="2"/>
  <c r="S147" i="2"/>
  <c r="S651" i="2"/>
  <c r="S588" i="2"/>
  <c r="S287" i="2"/>
  <c r="S335" i="2"/>
  <c r="S300" i="2"/>
  <c r="S603" i="2"/>
  <c r="S71" i="2"/>
  <c r="S138" i="2"/>
  <c r="S680" i="2"/>
  <c r="S589" i="2"/>
  <c r="S27" i="2"/>
  <c r="S387" i="2"/>
  <c r="S172" i="2"/>
  <c r="S614" i="2"/>
  <c r="S742" i="2"/>
  <c r="S68" i="2"/>
  <c r="S255" i="2"/>
  <c r="S479" i="2"/>
  <c r="S126" i="2"/>
  <c r="S202" i="2"/>
  <c r="S544" i="2"/>
  <c r="S100" i="2"/>
  <c r="S66" i="2"/>
  <c r="S312" i="2"/>
  <c r="S615" i="2"/>
  <c r="S653" i="2"/>
  <c r="S279" i="2"/>
  <c r="S412" i="2"/>
  <c r="S733" i="2"/>
  <c r="S360" i="2"/>
  <c r="S289" i="2"/>
  <c r="S355" i="2"/>
  <c r="S717" i="2"/>
  <c r="S530" i="2"/>
  <c r="S52" i="2"/>
  <c r="S579" i="2"/>
  <c r="S293" i="2"/>
  <c r="S503" i="2"/>
  <c r="S261" i="2"/>
  <c r="S583" i="2"/>
  <c r="S677" i="2"/>
  <c r="S41" i="2"/>
  <c r="S182" i="2"/>
  <c r="S521" i="2"/>
  <c r="S404" i="2"/>
  <c r="S296" i="2"/>
  <c r="S364" i="2"/>
  <c r="S267" i="2"/>
  <c r="S447" i="2"/>
  <c r="S559" i="2"/>
  <c r="S171" i="2"/>
  <c r="S522" i="2"/>
  <c r="S304" i="2"/>
  <c r="S33" i="2"/>
  <c r="S377" i="2"/>
  <c r="S226" i="2"/>
  <c r="S249" i="2"/>
  <c r="S54" i="2"/>
  <c r="S456" i="2"/>
  <c r="S701" i="2"/>
  <c r="S158" i="2"/>
  <c r="S492" i="2"/>
  <c r="S392" i="2"/>
  <c r="S142" i="2"/>
  <c r="S128" i="2"/>
  <c r="S23" i="2"/>
  <c r="S379" i="2"/>
  <c r="S284" i="2"/>
  <c r="S688" i="2"/>
  <c r="S734" i="2"/>
  <c r="S572" i="2"/>
  <c r="S497" i="2"/>
  <c r="S127" i="2"/>
  <c r="S368" i="2"/>
  <c r="S660" i="2"/>
  <c r="S336" i="2"/>
  <c r="S180" i="2"/>
  <c r="S571" i="2"/>
  <c r="S18" i="2"/>
  <c r="S327" i="2"/>
  <c r="S536" i="2"/>
  <c r="S669" i="2"/>
  <c r="S173" i="2"/>
  <c r="S374" i="2"/>
  <c r="S623" i="2"/>
  <c r="S357" i="2"/>
  <c r="S490" i="2"/>
  <c r="S211" i="2"/>
  <c r="S19" i="2"/>
  <c r="S525" i="2"/>
  <c r="S622" i="2"/>
  <c r="S430" i="2"/>
  <c r="S461" i="2"/>
  <c r="S301" i="2"/>
  <c r="S44" i="2"/>
  <c r="S512" i="2"/>
  <c r="S587" i="2"/>
  <c r="S471" i="2"/>
  <c r="S498" i="2"/>
  <c r="S485" i="2"/>
  <c r="S120" i="2"/>
  <c r="S434" i="2"/>
  <c r="S524" i="2"/>
  <c r="S164" i="2"/>
  <c r="S575" i="2"/>
  <c r="S21" i="2"/>
  <c r="S344" i="2"/>
  <c r="S70" i="2"/>
  <c r="S477" i="2"/>
  <c r="S56" i="2"/>
  <c r="S737" i="2"/>
  <c r="S170" i="2"/>
  <c r="S72" i="2"/>
  <c r="S42" i="2"/>
  <c r="S601" i="2"/>
  <c r="S366" i="2"/>
  <c r="S735" i="2"/>
  <c r="S437" i="2"/>
  <c r="S675" i="2"/>
  <c r="S563" i="2"/>
  <c r="S107" i="2"/>
  <c r="S618" i="2"/>
  <c r="S63" i="2"/>
  <c r="S600" i="2"/>
  <c r="S636" i="2"/>
  <c r="S659" i="2"/>
  <c r="S350" i="2"/>
  <c r="S526" i="2"/>
  <c r="S285" i="2"/>
  <c r="S736" i="2"/>
  <c r="S321" i="2"/>
  <c r="S515" i="2"/>
  <c r="S209" i="2"/>
  <c r="S499" i="2"/>
  <c r="S666" i="2"/>
  <c r="S207" i="2"/>
  <c r="S36" i="2"/>
  <c r="S205" i="2"/>
  <c r="S373" i="2"/>
  <c r="S218" i="2"/>
  <c r="S720" i="2"/>
  <c r="S611" i="2"/>
  <c r="S386" i="2"/>
  <c r="S500" i="2"/>
  <c r="S667" i="2"/>
  <c r="S409" i="2"/>
  <c r="S45" i="2"/>
  <c r="S110" i="2"/>
  <c r="S378" i="2"/>
  <c r="S174" i="2"/>
  <c r="S569" i="2"/>
  <c r="S139" i="2"/>
  <c r="S179" i="2"/>
  <c r="S679" i="2"/>
  <c r="S369" i="2"/>
  <c r="S135" i="2"/>
  <c r="S731" i="2"/>
  <c r="S694" i="2"/>
  <c r="S268" i="2"/>
  <c r="S695" i="2"/>
  <c r="S552" i="2"/>
  <c r="S39" i="2"/>
  <c r="S450" i="2"/>
  <c r="S446" i="2"/>
  <c r="S604" i="2"/>
  <c r="S711" i="2"/>
  <c r="S510" i="2"/>
  <c r="S175" i="2"/>
  <c r="S308" i="2"/>
  <c r="S80" i="2"/>
  <c r="S37" i="2"/>
  <c r="S102" i="2"/>
  <c r="S116" i="2"/>
  <c r="S215" i="2"/>
  <c r="S445" i="2"/>
  <c r="S232" i="2"/>
  <c r="S625" i="2"/>
  <c r="S356" i="2"/>
  <c r="S177" i="2"/>
  <c r="S564" i="2"/>
  <c r="S665" i="2"/>
  <c r="S562" i="2"/>
  <c r="S432" i="2"/>
  <c r="S543" i="2"/>
  <c r="S400" i="2"/>
  <c r="S113" i="2"/>
  <c r="S459" i="2"/>
  <c r="S724" i="2"/>
  <c r="S708" i="2"/>
  <c r="S250" i="2"/>
  <c r="S661" i="2"/>
  <c r="S506" i="2"/>
  <c r="S668" i="2"/>
  <c r="S161" i="2"/>
  <c r="S347" i="2"/>
  <c r="S283" i="2"/>
  <c r="S219" i="2"/>
  <c r="S228" i="2"/>
  <c r="S108" i="2"/>
  <c r="S145" i="2"/>
  <c r="S270" i="2"/>
  <c r="S415" i="2"/>
  <c r="S103" i="2"/>
  <c r="S421" i="2"/>
  <c r="S643" i="2"/>
  <c r="S184" i="2"/>
  <c r="S82" i="2"/>
  <c r="S714" i="2"/>
  <c r="S514" i="2"/>
  <c r="S727" i="2"/>
  <c r="S683" i="2"/>
  <c r="S649" i="2"/>
  <c r="S89" i="2"/>
  <c r="S222" i="2"/>
  <c r="S584" i="2"/>
  <c r="S617" i="2"/>
  <c r="S626" i="2"/>
  <c r="S606" i="2"/>
  <c r="S700" i="2"/>
  <c r="S741" i="2"/>
  <c r="S152" i="2"/>
  <c r="S594" i="2"/>
  <c r="S395" i="2"/>
  <c r="S305" i="2"/>
  <c r="S650" i="2"/>
  <c r="S231" i="2"/>
  <c r="S639" i="2"/>
  <c r="S556" i="2"/>
  <c r="S663" i="2"/>
  <c r="S372" i="2"/>
  <c r="S306" i="2"/>
  <c r="S468" i="2"/>
  <c r="S282" i="2"/>
  <c r="S94" i="2"/>
  <c r="S627" i="2"/>
  <c r="S491" i="2"/>
  <c r="S346" i="2"/>
  <c r="S401" i="2"/>
  <c r="S553" i="2"/>
  <c r="S435" i="2"/>
  <c r="S95" i="2"/>
  <c r="S413" i="2"/>
  <c r="S682" i="2"/>
  <c r="S290" i="2"/>
  <c r="S531" i="2"/>
  <c r="S216" i="2"/>
  <c r="S730" i="2"/>
  <c r="S329" i="2"/>
  <c r="S288" i="2"/>
  <c r="S529" i="2"/>
  <c r="S385" i="2"/>
  <c r="S560" i="2"/>
  <c r="S685" i="2"/>
  <c r="S537" i="2"/>
  <c r="S291" i="2"/>
  <c r="S213" i="2"/>
  <c r="S206" i="2"/>
  <c r="S593" i="2"/>
  <c r="S481" i="2"/>
  <c r="S310" i="2"/>
  <c r="S370" i="2"/>
  <c r="S504" i="2"/>
  <c r="S295" i="2"/>
  <c r="S647" i="2"/>
  <c r="S193" i="2"/>
  <c r="S539" i="2"/>
  <c r="S534" i="2"/>
  <c r="S451" i="2"/>
  <c r="S670" i="2"/>
  <c r="S632" i="2"/>
  <c r="S710" i="2"/>
  <c r="S425" i="2"/>
  <c r="S332" i="2"/>
  <c r="S726" i="2"/>
  <c r="S417" i="2"/>
  <c r="S457" i="2"/>
  <c r="S473" i="2"/>
  <c r="S337" i="2"/>
  <c r="S478" i="2"/>
  <c r="S655" i="2"/>
  <c r="S612" i="2"/>
  <c r="S620" i="2"/>
  <c r="S628" i="2"/>
  <c r="S578" i="2"/>
  <c r="S706" i="2"/>
  <c r="S495" i="2"/>
  <c r="S641" i="2"/>
  <c r="S532" i="2"/>
  <c r="S317" i="2"/>
  <c r="S607" i="2"/>
  <c r="S729" i="2"/>
  <c r="S605" i="2"/>
  <c r="S428" i="2"/>
  <c r="S674" i="2"/>
  <c r="S690" i="2"/>
  <c r="S703" i="2"/>
  <c r="S629" i="2"/>
  <c r="S568" i="2"/>
  <c r="S740" i="2"/>
  <c r="S699" i="2"/>
  <c r="S608" i="2"/>
  <c r="S580" i="2"/>
  <c r="S426" i="2"/>
  <c r="S658" i="2"/>
  <c r="S646" i="2"/>
  <c r="S678" i="2"/>
  <c r="S721" i="2"/>
  <c r="S739" i="2"/>
  <c r="S719" i="2"/>
  <c r="S707" i="2"/>
  <c r="S738" i="2"/>
  <c r="S693" i="2"/>
  <c r="S728" i="2"/>
  <c r="S696" i="2"/>
  <c r="S662" i="2"/>
  <c r="S712" i="2"/>
  <c r="S718" i="2"/>
  <c r="S713" i="2"/>
  <c r="N613" i="2"/>
  <c r="N630" i="2"/>
  <c r="N633" i="2"/>
  <c r="N134" i="2"/>
  <c r="N359" i="2"/>
  <c r="N542" i="2"/>
  <c r="N436" i="2"/>
  <c r="N557" i="2"/>
  <c r="N505" i="2"/>
  <c r="N380" i="2"/>
  <c r="N405" i="2"/>
  <c r="N550" i="2"/>
  <c r="N656" i="2"/>
  <c r="N242" i="2"/>
  <c r="N124" i="2"/>
  <c r="N511" i="2"/>
  <c r="N472" i="2"/>
  <c r="N691" i="2"/>
  <c r="N363" i="2"/>
  <c r="N339" i="2"/>
  <c r="N418" i="2"/>
  <c r="N535" i="2"/>
  <c r="N77" i="2"/>
  <c r="N393" i="2"/>
  <c r="N518" i="2"/>
  <c r="N74" i="2"/>
  <c r="N648" i="2"/>
  <c r="N214" i="2"/>
  <c r="N338" i="2"/>
  <c r="N330" i="2"/>
  <c r="N581" i="2"/>
  <c r="N262" i="2"/>
  <c r="N62" i="2"/>
  <c r="N642" i="2"/>
  <c r="N9" i="2"/>
  <c r="N162" i="2"/>
  <c r="N631" i="2"/>
  <c r="N91" i="2"/>
  <c r="N104" i="2"/>
  <c r="N314" i="2"/>
  <c r="N496" i="2"/>
  <c r="N541" i="2"/>
  <c r="N351" i="2"/>
  <c r="N183" i="2"/>
  <c r="N187" i="2"/>
  <c r="N61" i="2"/>
  <c r="N229" i="2"/>
  <c r="N117" i="2"/>
  <c r="N567" i="2"/>
  <c r="N645" i="2"/>
  <c r="N396" i="2"/>
  <c r="N348" i="2"/>
  <c r="N166" i="2"/>
  <c r="N136" i="2"/>
  <c r="N99" i="2"/>
  <c r="N549" i="2"/>
  <c r="N516" i="2"/>
  <c r="N381" i="2"/>
  <c r="N475" i="2"/>
  <c r="N654" i="2"/>
  <c r="N398" i="2"/>
  <c r="N422" i="2"/>
  <c r="N324" i="2"/>
  <c r="N361" i="2"/>
  <c r="N130" i="2"/>
  <c r="N263" i="2"/>
  <c r="N241" i="2"/>
  <c r="N129" i="2"/>
  <c r="N106" i="2"/>
  <c r="N195" i="2"/>
  <c r="N443" i="2"/>
  <c r="N342" i="2"/>
  <c r="N87" i="2"/>
  <c r="N153" i="2"/>
  <c r="N277" i="2"/>
  <c r="N354" i="2"/>
  <c r="N482" i="2"/>
  <c r="N264" i="2"/>
  <c r="N411" i="2"/>
  <c r="N188" i="2"/>
  <c r="N489" i="2"/>
  <c r="N673" i="2"/>
  <c r="N570" i="2"/>
  <c r="N637" i="2"/>
  <c r="N196" i="2"/>
  <c r="N69" i="2"/>
  <c r="N181" i="2"/>
  <c r="N258" i="2"/>
  <c r="N442" i="2"/>
  <c r="N6" i="2"/>
  <c r="N10" i="2"/>
  <c r="N596" i="2"/>
  <c r="N345" i="2"/>
  <c r="N454" i="2"/>
  <c r="N352" i="2"/>
  <c r="N67" i="2"/>
  <c r="N252" i="2"/>
  <c r="N141" i="2"/>
  <c r="N234" i="2"/>
  <c r="N448" i="2"/>
  <c r="N265" i="2"/>
  <c r="N286" i="2"/>
  <c r="N251" i="2"/>
  <c r="N163" i="2"/>
  <c r="N143" i="2"/>
  <c r="N122" i="2"/>
  <c r="N176" i="2"/>
  <c r="N50" i="2"/>
  <c r="N444" i="2"/>
  <c r="N487" i="2"/>
  <c r="N376" i="2"/>
  <c r="N259" i="2"/>
  <c r="N382" i="2"/>
  <c r="N465" i="2"/>
  <c r="N185" i="2"/>
  <c r="N59" i="2"/>
  <c r="N168" i="2"/>
  <c r="N723" i="2"/>
  <c r="N453" i="2"/>
  <c r="N687" i="2"/>
  <c r="N159" i="2"/>
  <c r="N664" i="2"/>
  <c r="N160" i="2"/>
  <c r="N32" i="2"/>
  <c r="N40" i="2"/>
  <c r="N144" i="2"/>
  <c r="N299" i="2"/>
  <c r="N24" i="2"/>
  <c r="N276" i="2"/>
  <c r="N167" i="2"/>
  <c r="N406" i="2"/>
  <c r="N681" i="2"/>
  <c r="N236" i="2"/>
  <c r="N508" i="2"/>
  <c r="N333" i="2"/>
  <c r="N590" i="2"/>
  <c r="N624" i="2"/>
  <c r="N11" i="2"/>
  <c r="N698" i="2"/>
  <c r="N410" i="2"/>
  <c r="N316" i="2"/>
  <c r="N294" i="2"/>
  <c r="N272" i="2"/>
  <c r="N297" i="2"/>
  <c r="N269" i="2"/>
  <c r="N383" i="2"/>
  <c r="N246" i="2"/>
  <c r="N84" i="2"/>
  <c r="N365" i="2"/>
  <c r="N133" i="2"/>
  <c r="N397" i="2"/>
  <c r="N271" i="2"/>
  <c r="N105" i="2"/>
  <c r="N334" i="2"/>
  <c r="N325" i="2"/>
  <c r="N119" i="2"/>
  <c r="N610" i="2"/>
  <c r="N114" i="2"/>
  <c r="N486" i="2"/>
  <c r="N519" i="2"/>
  <c r="N619" i="2"/>
  <c r="N493" i="2"/>
  <c r="N520" i="2"/>
  <c r="N609" i="2"/>
  <c r="N566" i="2"/>
  <c r="N538" i="2"/>
  <c r="N20" i="2"/>
  <c r="N239" i="2"/>
  <c r="N657" i="2"/>
  <c r="N474" i="2"/>
  <c r="N494" i="2"/>
  <c r="N705" i="2"/>
  <c r="N554" i="2"/>
  <c r="N16" i="2"/>
  <c r="N469" i="2"/>
  <c r="N150" i="2"/>
  <c r="N684" i="2"/>
  <c r="N273" i="2"/>
  <c r="N599" i="2"/>
  <c r="N423" i="2"/>
  <c r="N92" i="2"/>
  <c r="N555" i="2"/>
  <c r="N644" i="2"/>
  <c r="N298" i="2"/>
  <c r="N221" i="2"/>
  <c r="N224" i="2"/>
  <c r="N634" i="2"/>
  <c r="N51" i="2"/>
  <c r="N30" i="2"/>
  <c r="N676" i="2"/>
  <c r="N470" i="2"/>
  <c r="N322" i="2"/>
  <c r="N621" i="2"/>
  <c r="N15" i="2"/>
  <c r="N149" i="2"/>
  <c r="N546" i="2"/>
  <c r="N431" i="2"/>
  <c r="N326" i="2"/>
  <c r="N517" i="2"/>
  <c r="N420" i="2"/>
  <c r="N686" i="2"/>
  <c r="N371" i="2"/>
  <c r="N76" i="2"/>
  <c r="N540" i="2"/>
  <c r="N527" i="2"/>
  <c r="N200" i="2"/>
  <c r="N424" i="2"/>
  <c r="N278" i="2"/>
  <c r="N416" i="2"/>
  <c r="N131" i="2"/>
  <c r="N121" i="2"/>
  <c r="N466" i="2"/>
  <c r="N53" i="2"/>
  <c r="N109" i="2"/>
  <c r="N652" i="2"/>
  <c r="N501" i="2"/>
  <c r="N79" i="2"/>
  <c r="N462" i="2"/>
  <c r="N547" i="2"/>
  <c r="N7" i="2"/>
  <c r="N146" i="2"/>
  <c r="N64" i="2"/>
  <c r="N441" i="2"/>
  <c r="N528" i="2"/>
  <c r="N137" i="2"/>
  <c r="N403" i="2"/>
  <c r="N419" i="2"/>
  <c r="N253" i="2"/>
  <c r="N86" i="2"/>
  <c r="N429" i="2"/>
  <c r="N463" i="2"/>
  <c r="N243" i="2"/>
  <c r="N689" i="2"/>
  <c r="N151" i="2"/>
  <c r="N280" i="2"/>
  <c r="N732" i="2"/>
  <c r="N672" i="2"/>
  <c r="N576" i="2"/>
  <c r="N244" i="2"/>
  <c r="N203" i="2"/>
  <c r="N407" i="2"/>
  <c r="N328" i="2"/>
  <c r="N57" i="2"/>
  <c r="N12" i="2"/>
  <c r="N319" i="2"/>
  <c r="N311" i="2"/>
  <c r="N362" i="2"/>
  <c r="N4" i="2"/>
  <c r="N55" i="2"/>
  <c r="N722" i="2"/>
  <c r="N65" i="2"/>
  <c r="N192" i="2"/>
  <c r="N558" i="2"/>
  <c r="N480" i="2"/>
  <c r="N509" i="2"/>
  <c r="N574" i="2"/>
  <c r="N26" i="2"/>
  <c r="N702" i="2"/>
  <c r="N186" i="2"/>
  <c r="N198" i="2"/>
  <c r="N274" i="2"/>
  <c r="N43" i="2"/>
  <c r="N551" i="2"/>
  <c r="N73" i="2"/>
  <c r="N34" i="2"/>
  <c r="N433" i="2"/>
  <c r="N343" i="2"/>
  <c r="N75" i="2"/>
  <c r="N414" i="2"/>
  <c r="N523" i="2"/>
  <c r="N349" i="2"/>
  <c r="N399" i="2"/>
  <c r="N358" i="2"/>
  <c r="N340" i="2"/>
  <c r="N484" i="2"/>
  <c r="N212" i="2"/>
  <c r="N191" i="2"/>
  <c r="N367" i="2"/>
  <c r="N49" i="2"/>
  <c r="N390" i="2"/>
  <c r="N467" i="2"/>
  <c r="N458" i="2"/>
  <c r="N591" i="2"/>
  <c r="N217" i="2"/>
  <c r="N235" i="2"/>
  <c r="N704" i="2"/>
  <c r="N439" i="2"/>
  <c r="N476" i="2"/>
  <c r="N85" i="2"/>
  <c r="N115" i="2"/>
  <c r="N125" i="2"/>
  <c r="N302" i="2"/>
  <c r="N123" i="2"/>
  <c r="N692" i="2"/>
  <c r="N616" i="2"/>
  <c r="N513" i="2"/>
  <c r="N201" i="2"/>
  <c r="N353" i="2"/>
  <c r="N98" i="2"/>
  <c r="N452" i="2"/>
  <c r="N565" i="2"/>
  <c r="N388" i="2"/>
  <c r="N331" i="2"/>
  <c r="N315" i="2"/>
  <c r="N204" i="2"/>
  <c r="N220" i="2"/>
  <c r="N47" i="2"/>
  <c r="N5" i="2"/>
  <c r="N81" i="2"/>
  <c r="N101" i="2"/>
  <c r="N488" i="2"/>
  <c r="N455" i="2"/>
  <c r="N598" i="2"/>
  <c r="N577" i="2"/>
  <c r="N427" i="2"/>
  <c r="N90" i="2"/>
  <c r="N237" i="2"/>
  <c r="N341" i="2"/>
  <c r="N313" i="2"/>
  <c r="N248" i="2"/>
  <c r="N210" i="2"/>
  <c r="N307" i="2"/>
  <c r="N97" i="2"/>
  <c r="N157" i="2"/>
  <c r="N460" i="2"/>
  <c r="N257" i="2"/>
  <c r="N178" i="2"/>
  <c r="N318" i="2"/>
  <c r="N132" i="2"/>
  <c r="N716" i="2"/>
  <c r="N389" i="2"/>
  <c r="N240" i="2"/>
  <c r="N256" i="2"/>
  <c r="N25" i="2"/>
  <c r="N709" i="2"/>
  <c r="N197" i="2"/>
  <c r="N638" i="2"/>
  <c r="N29" i="2"/>
  <c r="N309" i="2"/>
  <c r="N83" i="2"/>
  <c r="N595" i="2"/>
  <c r="N8" i="2"/>
  <c r="N155" i="2"/>
  <c r="N78" i="2"/>
  <c r="N483" i="2"/>
  <c r="N93" i="2"/>
  <c r="N223" i="2"/>
  <c r="N31" i="2"/>
  <c r="N323" i="2"/>
  <c r="N189" i="2"/>
  <c r="N48" i="2"/>
  <c r="N281" i="2"/>
  <c r="N111" i="2"/>
  <c r="N725" i="2"/>
  <c r="N13" i="2"/>
  <c r="N112" i="2"/>
  <c r="N640" i="2"/>
  <c r="N573" i="2"/>
  <c r="N199" i="2"/>
  <c r="N671" i="2"/>
  <c r="N154" i="2"/>
  <c r="N408" i="2"/>
  <c r="N247" i="2"/>
  <c r="N561" i="2"/>
  <c r="N585" i="2"/>
  <c r="N582" i="2"/>
  <c r="N3" i="2"/>
  <c r="N533" i="2"/>
  <c r="N60" i="2"/>
  <c r="N96" i="2"/>
  <c r="N208" i="2"/>
  <c r="N438" i="2"/>
  <c r="N38" i="2"/>
  <c r="N592" i="2"/>
  <c r="N391" i="2"/>
  <c r="N597" i="2"/>
  <c r="N266" i="2"/>
  <c r="N2" i="2"/>
  <c r="N225" i="2"/>
  <c r="N118" i="2"/>
  <c r="N190" i="2"/>
  <c r="N635" i="2"/>
  <c r="N449" i="2"/>
  <c r="N275" i="2"/>
  <c r="N254" i="2"/>
  <c r="N586" i="2"/>
  <c r="N384" i="2"/>
  <c r="N394" i="2"/>
  <c r="N14" i="2"/>
  <c r="N169" i="2"/>
  <c r="N507" i="2"/>
  <c r="N233" i="2"/>
  <c r="N715" i="2"/>
  <c r="N292" i="2"/>
  <c r="N230" i="2"/>
  <c r="N148" i="2"/>
  <c r="N227" i="2"/>
  <c r="N440" i="2"/>
  <c r="N194" i="2"/>
  <c r="N697" i="2"/>
  <c r="N165" i="2"/>
  <c r="N320" i="2"/>
  <c r="N22" i="2"/>
  <c r="N140" i="2"/>
  <c r="N35" i="2"/>
  <c r="N602" i="2"/>
  <c r="N156" i="2"/>
  <c r="N375" i="2"/>
  <c r="N58" i="2"/>
  <c r="N17" i="2"/>
  <c r="N245" i="2"/>
  <c r="N548" i="2"/>
  <c r="N502" i="2"/>
  <c r="N88" i="2"/>
  <c r="N402" i="2"/>
  <c r="N238" i="2"/>
  <c r="N464" i="2"/>
  <c r="N545" i="2"/>
  <c r="N260" i="2"/>
  <c r="N28" i="2"/>
  <c r="N46" i="2"/>
  <c r="N303" i="2"/>
  <c r="N147" i="2"/>
  <c r="N651" i="2"/>
  <c r="N588" i="2"/>
  <c r="N287" i="2"/>
  <c r="N335" i="2"/>
  <c r="N300" i="2"/>
  <c r="N603" i="2"/>
  <c r="N71" i="2"/>
  <c r="N138" i="2"/>
  <c r="N680" i="2"/>
  <c r="N589" i="2"/>
  <c r="N27" i="2"/>
  <c r="N387" i="2"/>
  <c r="N172" i="2"/>
  <c r="N614" i="2"/>
  <c r="N742" i="2"/>
  <c r="N68" i="2"/>
  <c r="N255" i="2"/>
  <c r="N479" i="2"/>
  <c r="N126" i="2"/>
  <c r="N202" i="2"/>
  <c r="N544" i="2"/>
  <c r="N100" i="2"/>
  <c r="N66" i="2"/>
  <c r="N312" i="2"/>
  <c r="N615" i="2"/>
  <c r="N653" i="2"/>
  <c r="N279" i="2"/>
  <c r="N412" i="2"/>
  <c r="N733" i="2"/>
  <c r="N360" i="2"/>
  <c r="N289" i="2"/>
  <c r="N355" i="2"/>
  <c r="N717" i="2"/>
  <c r="N530" i="2"/>
  <c r="N52" i="2"/>
  <c r="N579" i="2"/>
  <c r="N293" i="2"/>
  <c r="N503" i="2"/>
  <c r="N261" i="2"/>
  <c r="N583" i="2"/>
  <c r="N677" i="2"/>
  <c r="N41" i="2"/>
  <c r="N182" i="2"/>
  <c r="N521" i="2"/>
  <c r="N404" i="2"/>
  <c r="N296" i="2"/>
  <c r="N364" i="2"/>
  <c r="N267" i="2"/>
  <c r="N447" i="2"/>
  <c r="N559" i="2"/>
  <c r="N171" i="2"/>
  <c r="N522" i="2"/>
  <c r="N304" i="2"/>
  <c r="N33" i="2"/>
  <c r="N377" i="2"/>
  <c r="N226" i="2"/>
  <c r="N249" i="2"/>
  <c r="N54" i="2"/>
  <c r="N456" i="2"/>
  <c r="N701" i="2"/>
  <c r="N158" i="2"/>
  <c r="N492" i="2"/>
  <c r="N392" i="2"/>
  <c r="N142" i="2"/>
  <c r="N128" i="2"/>
  <c r="N23" i="2"/>
  <c r="N379" i="2"/>
  <c r="N284" i="2"/>
  <c r="N688" i="2"/>
  <c r="N734" i="2"/>
  <c r="N572" i="2"/>
  <c r="N497" i="2"/>
  <c r="N127" i="2"/>
  <c r="N368" i="2"/>
  <c r="N660" i="2"/>
  <c r="N336" i="2"/>
  <c r="N180" i="2"/>
  <c r="N571" i="2"/>
  <c r="N18" i="2"/>
  <c r="N327" i="2"/>
  <c r="N536" i="2"/>
  <c r="N669" i="2"/>
  <c r="N173" i="2"/>
  <c r="N374" i="2"/>
  <c r="N623" i="2"/>
  <c r="N357" i="2"/>
  <c r="N490" i="2"/>
  <c r="N211" i="2"/>
  <c r="N19" i="2"/>
  <c r="N525" i="2"/>
  <c r="N622" i="2"/>
  <c r="N430" i="2"/>
  <c r="N461" i="2"/>
  <c r="N301" i="2"/>
  <c r="N44" i="2"/>
  <c r="N512" i="2"/>
  <c r="N587" i="2"/>
  <c r="N471" i="2"/>
  <c r="N498" i="2"/>
  <c r="N485" i="2"/>
  <c r="N120" i="2"/>
  <c r="N434" i="2"/>
  <c r="N524" i="2"/>
  <c r="N164" i="2"/>
  <c r="N575" i="2"/>
  <c r="N21" i="2"/>
  <c r="N344" i="2"/>
  <c r="N70" i="2"/>
  <c r="N477" i="2"/>
  <c r="N56" i="2"/>
  <c r="N737" i="2"/>
  <c r="N170" i="2"/>
  <c r="N72" i="2"/>
  <c r="N42" i="2"/>
  <c r="N601" i="2"/>
  <c r="N366" i="2"/>
  <c r="N735" i="2"/>
  <c r="N437" i="2"/>
  <c r="N675" i="2"/>
  <c r="N563" i="2"/>
  <c r="N107" i="2"/>
  <c r="N618" i="2"/>
  <c r="N63" i="2"/>
  <c r="N600" i="2"/>
  <c r="N636" i="2"/>
  <c r="N659" i="2"/>
  <c r="N350" i="2"/>
  <c r="N526" i="2"/>
  <c r="N285" i="2"/>
  <c r="N736" i="2"/>
  <c r="N321" i="2"/>
  <c r="N515" i="2"/>
  <c r="N209" i="2"/>
  <c r="N499" i="2"/>
  <c r="N666" i="2"/>
  <c r="N207" i="2"/>
  <c r="N36" i="2"/>
  <c r="N205" i="2"/>
  <c r="N373" i="2"/>
  <c r="N218" i="2"/>
  <c r="N720" i="2"/>
  <c r="N611" i="2"/>
  <c r="N386" i="2"/>
  <c r="N500" i="2"/>
  <c r="N667" i="2"/>
  <c r="N409" i="2"/>
  <c r="N45" i="2"/>
  <c r="N110" i="2"/>
  <c r="N378" i="2"/>
  <c r="N174" i="2"/>
  <c r="N569" i="2"/>
  <c r="N139" i="2"/>
  <c r="N179" i="2"/>
  <c r="N679" i="2"/>
  <c r="N369" i="2"/>
  <c r="N135" i="2"/>
  <c r="N731" i="2"/>
  <c r="N694" i="2"/>
  <c r="N268" i="2"/>
  <c r="N695" i="2"/>
  <c r="N552" i="2"/>
  <c r="N39" i="2"/>
  <c r="N450" i="2"/>
  <c r="N446" i="2"/>
  <c r="N604" i="2"/>
  <c r="N711" i="2"/>
  <c r="N510" i="2"/>
  <c r="N175" i="2"/>
  <c r="N308" i="2"/>
  <c r="N80" i="2"/>
  <c r="N37" i="2"/>
  <c r="N102" i="2"/>
  <c r="N116" i="2"/>
  <c r="N215" i="2"/>
  <c r="N445" i="2"/>
  <c r="N232" i="2"/>
  <c r="N625" i="2"/>
  <c r="N356" i="2"/>
  <c r="N177" i="2"/>
  <c r="N564" i="2"/>
  <c r="N665" i="2"/>
  <c r="N562" i="2"/>
  <c r="N432" i="2"/>
  <c r="N543" i="2"/>
  <c r="N400" i="2"/>
  <c r="N113" i="2"/>
  <c r="N459" i="2"/>
  <c r="N724" i="2"/>
  <c r="N708" i="2"/>
  <c r="N250" i="2"/>
  <c r="N661" i="2"/>
  <c r="N506" i="2"/>
  <c r="N668" i="2"/>
  <c r="N161" i="2"/>
  <c r="N347" i="2"/>
  <c r="N283" i="2"/>
  <c r="N219" i="2"/>
  <c r="N228" i="2"/>
  <c r="N108" i="2"/>
  <c r="N145" i="2"/>
  <c r="N270" i="2"/>
  <c r="N415" i="2"/>
  <c r="N103" i="2"/>
  <c r="N421" i="2"/>
  <c r="N643" i="2"/>
  <c r="N184" i="2"/>
  <c r="N82" i="2"/>
  <c r="N714" i="2"/>
  <c r="N514" i="2"/>
  <c r="N727" i="2"/>
  <c r="N683" i="2"/>
  <c r="N649" i="2"/>
  <c r="N89" i="2"/>
  <c r="N222" i="2"/>
  <c r="N584" i="2"/>
  <c r="N617" i="2"/>
  <c r="N626" i="2"/>
  <c r="N606" i="2"/>
  <c r="N700" i="2"/>
  <c r="N741" i="2"/>
  <c r="N152" i="2"/>
  <c r="N594" i="2"/>
  <c r="N395" i="2"/>
  <c r="N305" i="2"/>
  <c r="N650" i="2"/>
  <c r="N231" i="2"/>
  <c r="N639" i="2"/>
  <c r="N556" i="2"/>
  <c r="N663" i="2"/>
  <c r="N372" i="2"/>
  <c r="N306" i="2"/>
  <c r="N468" i="2"/>
  <c r="N282" i="2"/>
  <c r="N94" i="2"/>
  <c r="N627" i="2"/>
  <c r="N491" i="2"/>
  <c r="N346" i="2"/>
  <c r="N401" i="2"/>
  <c r="N553" i="2"/>
  <c r="N435" i="2"/>
  <c r="N95" i="2"/>
  <c r="N413" i="2"/>
  <c r="N682" i="2"/>
  <c r="N290" i="2"/>
  <c r="N531" i="2"/>
  <c r="N216" i="2"/>
  <c r="N730" i="2"/>
  <c r="N329" i="2"/>
  <c r="N288" i="2"/>
  <c r="N529" i="2"/>
  <c r="N385" i="2"/>
  <c r="N560" i="2"/>
  <c r="N685" i="2"/>
  <c r="N537" i="2"/>
  <c r="N291" i="2"/>
  <c r="N213" i="2"/>
  <c r="N206" i="2"/>
  <c r="N593" i="2"/>
  <c r="N481" i="2"/>
  <c r="N310" i="2"/>
  <c r="N370" i="2"/>
  <c r="N504" i="2"/>
  <c r="N295" i="2"/>
  <c r="N647" i="2"/>
  <c r="N193" i="2"/>
  <c r="N539" i="2"/>
  <c r="N534" i="2"/>
  <c r="N451" i="2"/>
  <c r="N670" i="2"/>
  <c r="N632" i="2"/>
  <c r="N710" i="2"/>
  <c r="N425" i="2"/>
  <c r="N332" i="2"/>
  <c r="N726" i="2"/>
  <c r="N417" i="2"/>
  <c r="N457" i="2"/>
  <c r="N473" i="2"/>
  <c r="N337" i="2"/>
  <c r="N478" i="2"/>
  <c r="N655" i="2"/>
  <c r="N612" i="2"/>
  <c r="N620" i="2"/>
  <c r="N628" i="2"/>
  <c r="N578" i="2"/>
  <c r="N706" i="2"/>
  <c r="N495" i="2"/>
  <c r="N641" i="2"/>
  <c r="N532" i="2"/>
  <c r="N317" i="2"/>
  <c r="N607" i="2"/>
  <c r="N729" i="2"/>
  <c r="N605" i="2"/>
  <c r="N428" i="2"/>
  <c r="N674" i="2"/>
  <c r="N690" i="2"/>
  <c r="N703" i="2"/>
  <c r="N629" i="2"/>
  <c r="N568" i="2"/>
  <c r="N740" i="2"/>
  <c r="N699" i="2"/>
  <c r="N608" i="2"/>
  <c r="N580" i="2"/>
  <c r="N426" i="2"/>
  <c r="N658" i="2"/>
  <c r="N646" i="2"/>
  <c r="N678" i="2"/>
  <c r="N721" i="2"/>
  <c r="N739" i="2"/>
  <c r="N719" i="2"/>
  <c r="N707" i="2"/>
  <c r="N738" i="2"/>
  <c r="N693" i="2"/>
  <c r="N728" i="2"/>
  <c r="N696" i="2"/>
  <c r="N662" i="2"/>
  <c r="N712" i="2"/>
  <c r="N718" i="2"/>
  <c r="N713" i="2"/>
  <c r="L613" i="2"/>
  <c r="L630" i="2"/>
  <c r="L633" i="2"/>
  <c r="L134" i="2"/>
  <c r="L359" i="2"/>
  <c r="L542" i="2"/>
  <c r="L436" i="2"/>
  <c r="L557" i="2"/>
  <c r="L505" i="2"/>
  <c r="L380" i="2"/>
  <c r="L405" i="2"/>
  <c r="L550" i="2"/>
  <c r="L656" i="2"/>
  <c r="L242" i="2"/>
  <c r="L124" i="2"/>
  <c r="L511" i="2"/>
  <c r="L472" i="2"/>
  <c r="L691" i="2"/>
  <c r="L363" i="2"/>
  <c r="L339" i="2"/>
  <c r="L418" i="2"/>
  <c r="L535" i="2"/>
  <c r="L77" i="2"/>
  <c r="L393" i="2"/>
  <c r="L518" i="2"/>
  <c r="L74" i="2"/>
  <c r="L648" i="2"/>
  <c r="L214" i="2"/>
  <c r="L338" i="2"/>
  <c r="L330" i="2"/>
  <c r="L581" i="2"/>
  <c r="L262" i="2"/>
  <c r="L62" i="2"/>
  <c r="L642" i="2"/>
  <c r="L9" i="2"/>
  <c r="L162" i="2"/>
  <c r="L631" i="2"/>
  <c r="L91" i="2"/>
  <c r="L104" i="2"/>
  <c r="L314" i="2"/>
  <c r="L496" i="2"/>
  <c r="L541" i="2"/>
  <c r="L351" i="2"/>
  <c r="L183" i="2"/>
  <c r="L187" i="2"/>
  <c r="L61" i="2"/>
  <c r="L229" i="2"/>
  <c r="L117" i="2"/>
  <c r="L567" i="2"/>
  <c r="L645" i="2"/>
  <c r="L396" i="2"/>
  <c r="L348" i="2"/>
  <c r="L166" i="2"/>
  <c r="L136" i="2"/>
  <c r="L99" i="2"/>
  <c r="L549" i="2"/>
  <c r="L516" i="2"/>
  <c r="L381" i="2"/>
  <c r="L475" i="2"/>
  <c r="L654" i="2"/>
  <c r="L398" i="2"/>
  <c r="L422" i="2"/>
  <c r="L324" i="2"/>
  <c r="L361" i="2"/>
  <c r="L130" i="2"/>
  <c r="L263" i="2"/>
  <c r="L241" i="2"/>
  <c r="L129" i="2"/>
  <c r="L106" i="2"/>
  <c r="L195" i="2"/>
  <c r="L443" i="2"/>
  <c r="L342" i="2"/>
  <c r="L87" i="2"/>
  <c r="L153" i="2"/>
  <c r="L277" i="2"/>
  <c r="L354" i="2"/>
  <c r="L482" i="2"/>
  <c r="L264" i="2"/>
  <c r="L411" i="2"/>
  <c r="L188" i="2"/>
  <c r="L489" i="2"/>
  <c r="L673" i="2"/>
  <c r="L570" i="2"/>
  <c r="L637" i="2"/>
  <c r="L196" i="2"/>
  <c r="L69" i="2"/>
  <c r="L181" i="2"/>
  <c r="L258" i="2"/>
  <c r="L442" i="2"/>
  <c r="L6" i="2"/>
  <c r="L10" i="2"/>
  <c r="L596" i="2"/>
  <c r="L345" i="2"/>
  <c r="L454" i="2"/>
  <c r="L352" i="2"/>
  <c r="L67" i="2"/>
  <c r="L252" i="2"/>
  <c r="L141" i="2"/>
  <c r="L234" i="2"/>
  <c r="L448" i="2"/>
  <c r="L265" i="2"/>
  <c r="L286" i="2"/>
  <c r="L251" i="2"/>
  <c r="L163" i="2"/>
  <c r="L143" i="2"/>
  <c r="L122" i="2"/>
  <c r="L176" i="2"/>
  <c r="L50" i="2"/>
  <c r="L444" i="2"/>
  <c r="L487" i="2"/>
  <c r="L376" i="2"/>
  <c r="L259" i="2"/>
  <c r="L382" i="2"/>
  <c r="L465" i="2"/>
  <c r="L185" i="2"/>
  <c r="L59" i="2"/>
  <c r="L168" i="2"/>
  <c r="L723" i="2"/>
  <c r="L453" i="2"/>
  <c r="L687" i="2"/>
  <c r="L159" i="2"/>
  <c r="L664" i="2"/>
  <c r="L160" i="2"/>
  <c r="L32" i="2"/>
  <c r="L40" i="2"/>
  <c r="L144" i="2"/>
  <c r="L299" i="2"/>
  <c r="L24" i="2"/>
  <c r="L276" i="2"/>
  <c r="L167" i="2"/>
  <c r="L406" i="2"/>
  <c r="L681" i="2"/>
  <c r="L236" i="2"/>
  <c r="L508" i="2"/>
  <c r="L333" i="2"/>
  <c r="L590" i="2"/>
  <c r="L624" i="2"/>
  <c r="L11" i="2"/>
  <c r="L698" i="2"/>
  <c r="L410" i="2"/>
  <c r="L316" i="2"/>
  <c r="L294" i="2"/>
  <c r="L272" i="2"/>
  <c r="L297" i="2"/>
  <c r="L269" i="2"/>
  <c r="L383" i="2"/>
  <c r="L246" i="2"/>
  <c r="L84" i="2"/>
  <c r="L365" i="2"/>
  <c r="L133" i="2"/>
  <c r="L397" i="2"/>
  <c r="L271" i="2"/>
  <c r="L105" i="2"/>
  <c r="L334" i="2"/>
  <c r="L325" i="2"/>
  <c r="L119" i="2"/>
  <c r="L610" i="2"/>
  <c r="L114" i="2"/>
  <c r="L486" i="2"/>
  <c r="L519" i="2"/>
  <c r="L619" i="2"/>
  <c r="L493" i="2"/>
  <c r="L520" i="2"/>
  <c r="L609" i="2"/>
  <c r="L566" i="2"/>
  <c r="L538" i="2"/>
  <c r="L20" i="2"/>
  <c r="L239" i="2"/>
  <c r="L657" i="2"/>
  <c r="L474" i="2"/>
  <c r="L494" i="2"/>
  <c r="L705" i="2"/>
  <c r="L554" i="2"/>
  <c r="L16" i="2"/>
  <c r="L469" i="2"/>
  <c r="L150" i="2"/>
  <c r="L684" i="2"/>
  <c r="L273" i="2"/>
  <c r="L599" i="2"/>
  <c r="L423" i="2"/>
  <c r="L92" i="2"/>
  <c r="L555" i="2"/>
  <c r="L644" i="2"/>
  <c r="L298" i="2"/>
  <c r="L221" i="2"/>
  <c r="L224" i="2"/>
  <c r="L634" i="2"/>
  <c r="L51" i="2"/>
  <c r="L30" i="2"/>
  <c r="L676" i="2"/>
  <c r="L470" i="2"/>
  <c r="L322" i="2"/>
  <c r="L621" i="2"/>
  <c r="L15" i="2"/>
  <c r="L149" i="2"/>
  <c r="L546" i="2"/>
  <c r="L431" i="2"/>
  <c r="L326" i="2"/>
  <c r="L517" i="2"/>
  <c r="L420" i="2"/>
  <c r="L686" i="2"/>
  <c r="L371" i="2"/>
  <c r="L76" i="2"/>
  <c r="L540" i="2"/>
  <c r="L527" i="2"/>
  <c r="L200" i="2"/>
  <c r="L424" i="2"/>
  <c r="L278" i="2"/>
  <c r="L416" i="2"/>
  <c r="L131" i="2"/>
  <c r="L121" i="2"/>
  <c r="L466" i="2"/>
  <c r="L53" i="2"/>
  <c r="L109" i="2"/>
  <c r="L652" i="2"/>
  <c r="L501" i="2"/>
  <c r="L79" i="2"/>
  <c r="L462" i="2"/>
  <c r="L547" i="2"/>
  <c r="L7" i="2"/>
  <c r="L146" i="2"/>
  <c r="L64" i="2"/>
  <c r="L441" i="2"/>
  <c r="L528" i="2"/>
  <c r="L137" i="2"/>
  <c r="L403" i="2"/>
  <c r="L419" i="2"/>
  <c r="L253" i="2"/>
  <c r="L86" i="2"/>
  <c r="L429" i="2"/>
  <c r="L463" i="2"/>
  <c r="L243" i="2"/>
  <c r="L689" i="2"/>
  <c r="L151" i="2"/>
  <c r="L280" i="2"/>
  <c r="L732" i="2"/>
  <c r="L672" i="2"/>
  <c r="L576" i="2"/>
  <c r="L244" i="2"/>
  <c r="L203" i="2"/>
  <c r="L407" i="2"/>
  <c r="L328" i="2"/>
  <c r="L57" i="2"/>
  <c r="L12" i="2"/>
  <c r="L319" i="2"/>
  <c r="L311" i="2"/>
  <c r="L362" i="2"/>
  <c r="L4" i="2"/>
  <c r="L55" i="2"/>
  <c r="L722" i="2"/>
  <c r="L65" i="2"/>
  <c r="L192" i="2"/>
  <c r="L558" i="2"/>
  <c r="L480" i="2"/>
  <c r="L509" i="2"/>
  <c r="L574" i="2"/>
  <c r="L26" i="2"/>
  <c r="L702" i="2"/>
  <c r="L186" i="2"/>
  <c r="L198" i="2"/>
  <c r="L274" i="2"/>
  <c r="L43" i="2"/>
  <c r="L551" i="2"/>
  <c r="L73" i="2"/>
  <c r="L34" i="2"/>
  <c r="L433" i="2"/>
  <c r="L343" i="2"/>
  <c r="L75" i="2"/>
  <c r="L414" i="2"/>
  <c r="L523" i="2"/>
  <c r="L349" i="2"/>
  <c r="L399" i="2"/>
  <c r="L358" i="2"/>
  <c r="L340" i="2"/>
  <c r="L484" i="2"/>
  <c r="L212" i="2"/>
  <c r="L191" i="2"/>
  <c r="L367" i="2"/>
  <c r="L49" i="2"/>
  <c r="L390" i="2"/>
  <c r="L467" i="2"/>
  <c r="L458" i="2"/>
  <c r="L591" i="2"/>
  <c r="L217" i="2"/>
  <c r="L235" i="2"/>
  <c r="L704" i="2"/>
  <c r="L439" i="2"/>
  <c r="L476" i="2"/>
  <c r="L85" i="2"/>
  <c r="L115" i="2"/>
  <c r="L125" i="2"/>
  <c r="L302" i="2"/>
  <c r="L123" i="2"/>
  <c r="L692" i="2"/>
  <c r="L616" i="2"/>
  <c r="L513" i="2"/>
  <c r="L201" i="2"/>
  <c r="L353" i="2"/>
  <c r="L98" i="2"/>
  <c r="L452" i="2"/>
  <c r="L565" i="2"/>
  <c r="L388" i="2"/>
  <c r="L331" i="2"/>
  <c r="L315" i="2"/>
  <c r="L204" i="2"/>
  <c r="L220" i="2"/>
  <c r="L47" i="2"/>
  <c r="L5" i="2"/>
  <c r="L81" i="2"/>
  <c r="L101" i="2"/>
  <c r="L488" i="2"/>
  <c r="L455" i="2"/>
  <c r="L598" i="2"/>
  <c r="L577" i="2"/>
  <c r="L427" i="2"/>
  <c r="L90" i="2"/>
  <c r="L237" i="2"/>
  <c r="L341" i="2"/>
  <c r="L313" i="2"/>
  <c r="L248" i="2"/>
  <c r="L210" i="2"/>
  <c r="L307" i="2"/>
  <c r="L97" i="2"/>
  <c r="L157" i="2"/>
  <c r="L460" i="2"/>
  <c r="L257" i="2"/>
  <c r="L178" i="2"/>
  <c r="L318" i="2"/>
  <c r="L132" i="2"/>
  <c r="L716" i="2"/>
  <c r="L389" i="2"/>
  <c r="L240" i="2"/>
  <c r="L256" i="2"/>
  <c r="L25" i="2"/>
  <c r="L709" i="2"/>
  <c r="L197" i="2"/>
  <c r="L638" i="2"/>
  <c r="L29" i="2"/>
  <c r="L309" i="2"/>
  <c r="L83" i="2"/>
  <c r="L595" i="2"/>
  <c r="L8" i="2"/>
  <c r="L155" i="2"/>
  <c r="L78" i="2"/>
  <c r="L483" i="2"/>
  <c r="L93" i="2"/>
  <c r="L223" i="2"/>
  <c r="L31" i="2"/>
  <c r="L323" i="2"/>
  <c r="L189" i="2"/>
  <c r="L48" i="2"/>
  <c r="L281" i="2"/>
  <c r="L111" i="2"/>
  <c r="L725" i="2"/>
  <c r="L13" i="2"/>
  <c r="L112" i="2"/>
  <c r="L640" i="2"/>
  <c r="L573" i="2"/>
  <c r="L199" i="2"/>
  <c r="L671" i="2"/>
  <c r="L154" i="2"/>
  <c r="L408" i="2"/>
  <c r="L247" i="2"/>
  <c r="L561" i="2"/>
  <c r="L585" i="2"/>
  <c r="L582" i="2"/>
  <c r="L3" i="2"/>
  <c r="L533" i="2"/>
  <c r="L60" i="2"/>
  <c r="L96" i="2"/>
  <c r="L208" i="2"/>
  <c r="L438" i="2"/>
  <c r="L38" i="2"/>
  <c r="L592" i="2"/>
  <c r="L391" i="2"/>
  <c r="L597" i="2"/>
  <c r="L266" i="2"/>
  <c r="L2" i="2"/>
  <c r="L225" i="2"/>
  <c r="L118" i="2"/>
  <c r="L190" i="2"/>
  <c r="L635" i="2"/>
  <c r="L449" i="2"/>
  <c r="L275" i="2"/>
  <c r="L254" i="2"/>
  <c r="L586" i="2"/>
  <c r="L384" i="2"/>
  <c r="L394" i="2"/>
  <c r="L14" i="2"/>
  <c r="L169" i="2"/>
  <c r="L507" i="2"/>
  <c r="L233" i="2"/>
  <c r="L715" i="2"/>
  <c r="L292" i="2"/>
  <c r="L230" i="2"/>
  <c r="L148" i="2"/>
  <c r="L227" i="2"/>
  <c r="L440" i="2"/>
  <c r="L194" i="2"/>
  <c r="L697" i="2"/>
  <c r="L165" i="2"/>
  <c r="L320" i="2"/>
  <c r="L22" i="2"/>
  <c r="L140" i="2"/>
  <c r="L35" i="2"/>
  <c r="L602" i="2"/>
  <c r="L156" i="2"/>
  <c r="L375" i="2"/>
  <c r="L58" i="2"/>
  <c r="L17" i="2"/>
  <c r="L245" i="2"/>
  <c r="L548" i="2"/>
  <c r="L502" i="2"/>
  <c r="L88" i="2"/>
  <c r="L402" i="2"/>
  <c r="L238" i="2"/>
  <c r="L464" i="2"/>
  <c r="L545" i="2"/>
  <c r="L260" i="2"/>
  <c r="L28" i="2"/>
  <c r="L46" i="2"/>
  <c r="L303" i="2"/>
  <c r="L147" i="2"/>
  <c r="L651" i="2"/>
  <c r="L588" i="2"/>
  <c r="L287" i="2"/>
  <c r="L335" i="2"/>
  <c r="L300" i="2"/>
  <c r="L603" i="2"/>
  <c r="L71" i="2"/>
  <c r="L138" i="2"/>
  <c r="L680" i="2"/>
  <c r="L589" i="2"/>
  <c r="L27" i="2"/>
  <c r="L387" i="2"/>
  <c r="L172" i="2"/>
  <c r="L614" i="2"/>
  <c r="L742" i="2"/>
  <c r="L68" i="2"/>
  <c r="L255" i="2"/>
  <c r="L479" i="2"/>
  <c r="L126" i="2"/>
  <c r="L202" i="2"/>
  <c r="L544" i="2"/>
  <c r="L100" i="2"/>
  <c r="L66" i="2"/>
  <c r="L312" i="2"/>
  <c r="L615" i="2"/>
  <c r="L653" i="2"/>
  <c r="L279" i="2"/>
  <c r="L412" i="2"/>
  <c r="L733" i="2"/>
  <c r="L360" i="2"/>
  <c r="L289" i="2"/>
  <c r="L355" i="2"/>
  <c r="L717" i="2"/>
  <c r="L530" i="2"/>
  <c r="L52" i="2"/>
  <c r="L579" i="2"/>
  <c r="L293" i="2"/>
  <c r="L503" i="2"/>
  <c r="L261" i="2"/>
  <c r="L583" i="2"/>
  <c r="L677" i="2"/>
  <c r="L41" i="2"/>
  <c r="L182" i="2"/>
  <c r="L521" i="2"/>
  <c r="L404" i="2"/>
  <c r="L296" i="2"/>
  <c r="L364" i="2"/>
  <c r="L267" i="2"/>
  <c r="L447" i="2"/>
  <c r="L559" i="2"/>
  <c r="L171" i="2"/>
  <c r="L522" i="2"/>
  <c r="L304" i="2"/>
  <c r="L33" i="2"/>
  <c r="L377" i="2"/>
  <c r="L226" i="2"/>
  <c r="L249" i="2"/>
  <c r="L54" i="2"/>
  <c r="L456" i="2"/>
  <c r="L701" i="2"/>
  <c r="L158" i="2"/>
  <c r="L492" i="2"/>
  <c r="L392" i="2"/>
  <c r="L142" i="2"/>
  <c r="L128" i="2"/>
  <c r="L23" i="2"/>
  <c r="L379" i="2"/>
  <c r="L284" i="2"/>
  <c r="L688" i="2"/>
  <c r="L734" i="2"/>
  <c r="L572" i="2"/>
  <c r="L497" i="2"/>
  <c r="L127" i="2"/>
  <c r="L368" i="2"/>
  <c r="L660" i="2"/>
  <c r="L336" i="2"/>
  <c r="L180" i="2"/>
  <c r="L571" i="2"/>
  <c r="L18" i="2"/>
  <c r="L327" i="2"/>
  <c r="L536" i="2"/>
  <c r="L669" i="2"/>
  <c r="L173" i="2"/>
  <c r="L374" i="2"/>
  <c r="L623" i="2"/>
  <c r="L357" i="2"/>
  <c r="L490" i="2"/>
  <c r="L211" i="2"/>
  <c r="L19" i="2"/>
  <c r="L525" i="2"/>
  <c r="L622" i="2"/>
  <c r="L430" i="2"/>
  <c r="L461" i="2"/>
  <c r="L301" i="2"/>
  <c r="L44" i="2"/>
  <c r="L512" i="2"/>
  <c r="L587" i="2"/>
  <c r="L471" i="2"/>
  <c r="L498" i="2"/>
  <c r="L485" i="2"/>
  <c r="L120" i="2"/>
  <c r="L434" i="2"/>
  <c r="L524" i="2"/>
  <c r="L164" i="2"/>
  <c r="L575" i="2"/>
  <c r="L21" i="2"/>
  <c r="L344" i="2"/>
  <c r="L70" i="2"/>
  <c r="L477" i="2"/>
  <c r="L56" i="2"/>
  <c r="L737" i="2"/>
  <c r="L170" i="2"/>
  <c r="L72" i="2"/>
  <c r="L42" i="2"/>
  <c r="L601" i="2"/>
  <c r="L366" i="2"/>
  <c r="L735" i="2"/>
  <c r="L437" i="2"/>
  <c r="L675" i="2"/>
  <c r="L563" i="2"/>
  <c r="L107" i="2"/>
  <c r="L618" i="2"/>
  <c r="L63" i="2"/>
  <c r="L600" i="2"/>
  <c r="L636" i="2"/>
  <c r="L659" i="2"/>
  <c r="L350" i="2"/>
  <c r="L526" i="2"/>
  <c r="L285" i="2"/>
  <c r="L736" i="2"/>
  <c r="L321" i="2"/>
  <c r="L515" i="2"/>
  <c r="L209" i="2"/>
  <c r="L499" i="2"/>
  <c r="L666" i="2"/>
  <c r="L207" i="2"/>
  <c r="L36" i="2"/>
  <c r="L205" i="2"/>
  <c r="L373" i="2"/>
  <c r="L218" i="2"/>
  <c r="L720" i="2"/>
  <c r="L611" i="2"/>
  <c r="L386" i="2"/>
  <c r="L500" i="2"/>
  <c r="L667" i="2"/>
  <c r="L409" i="2"/>
  <c r="L45" i="2"/>
  <c r="L110" i="2"/>
  <c r="L378" i="2"/>
  <c r="L174" i="2"/>
  <c r="L569" i="2"/>
  <c r="L139" i="2"/>
  <c r="L179" i="2"/>
  <c r="L679" i="2"/>
  <c r="L369" i="2"/>
  <c r="L135" i="2"/>
  <c r="L731" i="2"/>
  <c r="L694" i="2"/>
  <c r="L268" i="2"/>
  <c r="L695" i="2"/>
  <c r="L552" i="2"/>
  <c r="L39" i="2"/>
  <c r="L450" i="2"/>
  <c r="L446" i="2"/>
  <c r="L604" i="2"/>
  <c r="L711" i="2"/>
  <c r="L510" i="2"/>
  <c r="L175" i="2"/>
  <c r="L308" i="2"/>
  <c r="L80" i="2"/>
  <c r="L37" i="2"/>
  <c r="L102" i="2"/>
  <c r="L116" i="2"/>
  <c r="L215" i="2"/>
  <c r="L445" i="2"/>
  <c r="L232" i="2"/>
  <c r="L625" i="2"/>
  <c r="L356" i="2"/>
  <c r="L177" i="2"/>
  <c r="L564" i="2"/>
  <c r="L665" i="2"/>
  <c r="L562" i="2"/>
  <c r="L432" i="2"/>
  <c r="L543" i="2"/>
  <c r="L400" i="2"/>
  <c r="L113" i="2"/>
  <c r="L459" i="2"/>
  <c r="L724" i="2"/>
  <c r="L708" i="2"/>
  <c r="L250" i="2"/>
  <c r="L661" i="2"/>
  <c r="L506" i="2"/>
  <c r="L668" i="2"/>
  <c r="L161" i="2"/>
  <c r="L347" i="2"/>
  <c r="L283" i="2"/>
  <c r="L219" i="2"/>
  <c r="L228" i="2"/>
  <c r="L108" i="2"/>
  <c r="L145" i="2"/>
  <c r="L270" i="2"/>
  <c r="L415" i="2"/>
  <c r="L103" i="2"/>
  <c r="L421" i="2"/>
  <c r="L643" i="2"/>
  <c r="L184" i="2"/>
  <c r="L82" i="2"/>
  <c r="L714" i="2"/>
  <c r="L514" i="2"/>
  <c r="L727" i="2"/>
  <c r="L683" i="2"/>
  <c r="L649" i="2"/>
  <c r="L89" i="2"/>
  <c r="L222" i="2"/>
  <c r="L584" i="2"/>
  <c r="L617" i="2"/>
  <c r="L626" i="2"/>
  <c r="L606" i="2"/>
  <c r="L700" i="2"/>
  <c r="L741" i="2"/>
  <c r="L152" i="2"/>
  <c r="L594" i="2"/>
  <c r="L395" i="2"/>
  <c r="L305" i="2"/>
  <c r="L650" i="2"/>
  <c r="L231" i="2"/>
  <c r="L639" i="2"/>
  <c r="L556" i="2"/>
  <c r="L663" i="2"/>
  <c r="L372" i="2"/>
  <c r="L306" i="2"/>
  <c r="L468" i="2"/>
  <c r="L282" i="2"/>
  <c r="L94" i="2"/>
  <c r="L627" i="2"/>
  <c r="L491" i="2"/>
  <c r="L346" i="2"/>
  <c r="L401" i="2"/>
  <c r="L553" i="2"/>
  <c r="L435" i="2"/>
  <c r="L95" i="2"/>
  <c r="L413" i="2"/>
  <c r="L682" i="2"/>
  <c r="L290" i="2"/>
  <c r="L531" i="2"/>
  <c r="L216" i="2"/>
  <c r="L730" i="2"/>
  <c r="L329" i="2"/>
  <c r="L288" i="2"/>
  <c r="L529" i="2"/>
  <c r="L385" i="2"/>
  <c r="L560" i="2"/>
  <c r="L685" i="2"/>
  <c r="L537" i="2"/>
  <c r="L291" i="2"/>
  <c r="L213" i="2"/>
  <c r="L206" i="2"/>
  <c r="L593" i="2"/>
  <c r="L481" i="2"/>
  <c r="L310" i="2"/>
  <c r="L370" i="2"/>
  <c r="L504" i="2"/>
  <c r="L295" i="2"/>
  <c r="L647" i="2"/>
  <c r="L193" i="2"/>
  <c r="L539" i="2"/>
  <c r="L534" i="2"/>
  <c r="L451" i="2"/>
  <c r="L670" i="2"/>
  <c r="L632" i="2"/>
  <c r="L710" i="2"/>
  <c r="L425" i="2"/>
  <c r="L332" i="2"/>
  <c r="L726" i="2"/>
  <c r="L417" i="2"/>
  <c r="L457" i="2"/>
  <c r="L473" i="2"/>
  <c r="L337" i="2"/>
  <c r="L478" i="2"/>
  <c r="L655" i="2"/>
  <c r="L612" i="2"/>
  <c r="L620" i="2"/>
  <c r="L628" i="2"/>
  <c r="L578" i="2"/>
  <c r="L706" i="2"/>
  <c r="L495" i="2"/>
  <c r="L641" i="2"/>
  <c r="L532" i="2"/>
  <c r="L317" i="2"/>
  <c r="L607" i="2"/>
  <c r="L729" i="2"/>
  <c r="L605" i="2"/>
  <c r="L428" i="2"/>
  <c r="L674" i="2"/>
  <c r="L690" i="2"/>
  <c r="L703" i="2"/>
  <c r="L629" i="2"/>
  <c r="L568" i="2"/>
  <c r="L740" i="2"/>
  <c r="L699" i="2"/>
  <c r="L608" i="2"/>
  <c r="L580" i="2"/>
  <c r="L426" i="2"/>
  <c r="L658" i="2"/>
  <c r="L646" i="2"/>
  <c r="L678" i="2"/>
  <c r="L721" i="2"/>
  <c r="L739" i="2"/>
  <c r="L719" i="2"/>
  <c r="L707" i="2"/>
  <c r="L738" i="2"/>
  <c r="L693" i="2"/>
  <c r="L728" i="2"/>
  <c r="L696" i="2"/>
  <c r="L662" i="2"/>
  <c r="L712" i="2"/>
  <c r="L718" i="2"/>
  <c r="L713" i="2"/>
  <c r="J613" i="2"/>
  <c r="J630" i="2"/>
  <c r="J633" i="2"/>
  <c r="J134" i="2"/>
  <c r="J359" i="2"/>
  <c r="J542" i="2"/>
  <c r="J436" i="2"/>
  <c r="J557" i="2"/>
  <c r="J505" i="2"/>
  <c r="J380" i="2"/>
  <c r="J405" i="2"/>
  <c r="J550" i="2"/>
  <c r="J656" i="2"/>
  <c r="J242" i="2"/>
  <c r="J124" i="2"/>
  <c r="J511" i="2"/>
  <c r="J472" i="2"/>
  <c r="J691" i="2"/>
  <c r="J363" i="2"/>
  <c r="J339" i="2"/>
  <c r="J418" i="2"/>
  <c r="J535" i="2"/>
  <c r="J77" i="2"/>
  <c r="J393" i="2"/>
  <c r="J518" i="2"/>
  <c r="J74" i="2"/>
  <c r="J648" i="2"/>
  <c r="J214" i="2"/>
  <c r="J338" i="2"/>
  <c r="J330" i="2"/>
  <c r="J581" i="2"/>
  <c r="J262" i="2"/>
  <c r="J62" i="2"/>
  <c r="J642" i="2"/>
  <c r="J9" i="2"/>
  <c r="J162" i="2"/>
  <c r="J631" i="2"/>
  <c r="J91" i="2"/>
  <c r="J104" i="2"/>
  <c r="J314" i="2"/>
  <c r="J496" i="2"/>
  <c r="J541" i="2"/>
  <c r="J351" i="2"/>
  <c r="J183" i="2"/>
  <c r="J187" i="2"/>
  <c r="J61" i="2"/>
  <c r="J229" i="2"/>
  <c r="J117" i="2"/>
  <c r="J567" i="2"/>
  <c r="J645" i="2"/>
  <c r="J396" i="2"/>
  <c r="J348" i="2"/>
  <c r="J166" i="2"/>
  <c r="J136" i="2"/>
  <c r="J99" i="2"/>
  <c r="J549" i="2"/>
  <c r="J516" i="2"/>
  <c r="J381" i="2"/>
  <c r="J475" i="2"/>
  <c r="J654" i="2"/>
  <c r="J398" i="2"/>
  <c r="J422" i="2"/>
  <c r="J324" i="2"/>
  <c r="J361" i="2"/>
  <c r="J130" i="2"/>
  <c r="J263" i="2"/>
  <c r="J241" i="2"/>
  <c r="J129" i="2"/>
  <c r="J106" i="2"/>
  <c r="J195" i="2"/>
  <c r="J443" i="2"/>
  <c r="J342" i="2"/>
  <c r="J87" i="2"/>
  <c r="J153" i="2"/>
  <c r="J277" i="2"/>
  <c r="J354" i="2"/>
  <c r="J482" i="2"/>
  <c r="J264" i="2"/>
  <c r="J411" i="2"/>
  <c r="J188" i="2"/>
  <c r="J489" i="2"/>
  <c r="J673" i="2"/>
  <c r="J570" i="2"/>
  <c r="J637" i="2"/>
  <c r="J196" i="2"/>
  <c r="J69" i="2"/>
  <c r="J181" i="2"/>
  <c r="J258" i="2"/>
  <c r="J442" i="2"/>
  <c r="J6" i="2"/>
  <c r="J10" i="2"/>
  <c r="J596" i="2"/>
  <c r="J345" i="2"/>
  <c r="J454" i="2"/>
  <c r="J352" i="2"/>
  <c r="J67" i="2"/>
  <c r="J252" i="2"/>
  <c r="J141" i="2"/>
  <c r="J234" i="2"/>
  <c r="J448" i="2"/>
  <c r="J265" i="2"/>
  <c r="J286" i="2"/>
  <c r="J251" i="2"/>
  <c r="J163" i="2"/>
  <c r="J143" i="2"/>
  <c r="J122" i="2"/>
  <c r="J176" i="2"/>
  <c r="J50" i="2"/>
  <c r="J444" i="2"/>
  <c r="J487" i="2"/>
  <c r="J376" i="2"/>
  <c r="J259" i="2"/>
  <c r="J382" i="2"/>
  <c r="J465" i="2"/>
  <c r="J185" i="2"/>
  <c r="J59" i="2"/>
  <c r="J168" i="2"/>
  <c r="J723" i="2"/>
  <c r="J453" i="2"/>
  <c r="J687" i="2"/>
  <c r="J159" i="2"/>
  <c r="J664" i="2"/>
  <c r="J160" i="2"/>
  <c r="J32" i="2"/>
  <c r="J40" i="2"/>
  <c r="J144" i="2"/>
  <c r="J299" i="2"/>
  <c r="J24" i="2"/>
  <c r="J276" i="2"/>
  <c r="J167" i="2"/>
  <c r="J406" i="2"/>
  <c r="J681" i="2"/>
  <c r="J236" i="2"/>
  <c r="J508" i="2"/>
  <c r="J333" i="2"/>
  <c r="J590" i="2"/>
  <c r="J624" i="2"/>
  <c r="J11" i="2"/>
  <c r="J698" i="2"/>
  <c r="J410" i="2"/>
  <c r="J316" i="2"/>
  <c r="J294" i="2"/>
  <c r="J272" i="2"/>
  <c r="J297" i="2"/>
  <c r="J269" i="2"/>
  <c r="J383" i="2"/>
  <c r="J246" i="2"/>
  <c r="J84" i="2"/>
  <c r="J365" i="2"/>
  <c r="J133" i="2"/>
  <c r="J397" i="2"/>
  <c r="J271" i="2"/>
  <c r="J105" i="2"/>
  <c r="J334" i="2"/>
  <c r="J325" i="2"/>
  <c r="J119" i="2"/>
  <c r="J610" i="2"/>
  <c r="J114" i="2"/>
  <c r="J486" i="2"/>
  <c r="J519" i="2"/>
  <c r="J619" i="2"/>
  <c r="J493" i="2"/>
  <c r="J520" i="2"/>
  <c r="J609" i="2"/>
  <c r="J566" i="2"/>
  <c r="J538" i="2"/>
  <c r="J20" i="2"/>
  <c r="J239" i="2"/>
  <c r="J657" i="2"/>
  <c r="J474" i="2"/>
  <c r="J494" i="2"/>
  <c r="J705" i="2"/>
  <c r="J554" i="2"/>
  <c r="J16" i="2"/>
  <c r="J469" i="2"/>
  <c r="J150" i="2"/>
  <c r="J684" i="2"/>
  <c r="J273" i="2"/>
  <c r="J599" i="2"/>
  <c r="J423" i="2"/>
  <c r="J92" i="2"/>
  <c r="J555" i="2"/>
  <c r="J644" i="2"/>
  <c r="J298" i="2"/>
  <c r="J221" i="2"/>
  <c r="J224" i="2"/>
  <c r="J634" i="2"/>
  <c r="J51" i="2"/>
  <c r="J30" i="2"/>
  <c r="J676" i="2"/>
  <c r="J470" i="2"/>
  <c r="J322" i="2"/>
  <c r="J621" i="2"/>
  <c r="J15" i="2"/>
  <c r="J149" i="2"/>
  <c r="J546" i="2"/>
  <c r="J431" i="2"/>
  <c r="J326" i="2"/>
  <c r="J517" i="2"/>
  <c r="J420" i="2"/>
  <c r="J686" i="2"/>
  <c r="J371" i="2"/>
  <c r="J76" i="2"/>
  <c r="J540" i="2"/>
  <c r="J527" i="2"/>
  <c r="J200" i="2"/>
  <c r="J424" i="2"/>
  <c r="J278" i="2"/>
  <c r="J416" i="2"/>
  <c r="J131" i="2"/>
  <c r="J121" i="2"/>
  <c r="J466" i="2"/>
  <c r="J53" i="2"/>
  <c r="J109" i="2"/>
  <c r="J652" i="2"/>
  <c r="J501" i="2"/>
  <c r="J79" i="2"/>
  <c r="J462" i="2"/>
  <c r="J547" i="2"/>
  <c r="J7" i="2"/>
  <c r="J146" i="2"/>
  <c r="J64" i="2"/>
  <c r="J441" i="2"/>
  <c r="J528" i="2"/>
  <c r="J137" i="2"/>
  <c r="J403" i="2"/>
  <c r="J419" i="2"/>
  <c r="J253" i="2"/>
  <c r="J86" i="2"/>
  <c r="J429" i="2"/>
  <c r="J463" i="2"/>
  <c r="J243" i="2"/>
  <c r="J689" i="2"/>
  <c r="J151" i="2"/>
  <c r="J280" i="2"/>
  <c r="J732" i="2"/>
  <c r="J672" i="2"/>
  <c r="J576" i="2"/>
  <c r="J244" i="2"/>
  <c r="J203" i="2"/>
  <c r="J407" i="2"/>
  <c r="J328" i="2"/>
  <c r="J57" i="2"/>
  <c r="J12" i="2"/>
  <c r="J319" i="2"/>
  <c r="J311" i="2"/>
  <c r="J362" i="2"/>
  <c r="J4" i="2"/>
  <c r="J55" i="2"/>
  <c r="J722" i="2"/>
  <c r="J65" i="2"/>
  <c r="J192" i="2"/>
  <c r="J558" i="2"/>
  <c r="J480" i="2"/>
  <c r="J509" i="2"/>
  <c r="J574" i="2"/>
  <c r="J26" i="2"/>
  <c r="J702" i="2"/>
  <c r="J186" i="2"/>
  <c r="J198" i="2"/>
  <c r="J274" i="2"/>
  <c r="J43" i="2"/>
  <c r="J551" i="2"/>
  <c r="J73" i="2"/>
  <c r="J34" i="2"/>
  <c r="J433" i="2"/>
  <c r="J343" i="2"/>
  <c r="J75" i="2"/>
  <c r="J414" i="2"/>
  <c r="J523" i="2"/>
  <c r="J349" i="2"/>
  <c r="J399" i="2"/>
  <c r="J358" i="2"/>
  <c r="J340" i="2"/>
  <c r="J484" i="2"/>
  <c r="J212" i="2"/>
  <c r="J191" i="2"/>
  <c r="J367" i="2"/>
  <c r="J49" i="2"/>
  <c r="J390" i="2"/>
  <c r="J467" i="2"/>
  <c r="J458" i="2"/>
  <c r="J591" i="2"/>
  <c r="J217" i="2"/>
  <c r="J235" i="2"/>
  <c r="J704" i="2"/>
  <c r="J439" i="2"/>
  <c r="J476" i="2"/>
  <c r="J85" i="2"/>
  <c r="J115" i="2"/>
  <c r="J125" i="2"/>
  <c r="J302" i="2"/>
  <c r="J123" i="2"/>
  <c r="J692" i="2"/>
  <c r="J616" i="2"/>
  <c r="J513" i="2"/>
  <c r="J201" i="2"/>
  <c r="J353" i="2"/>
  <c r="J98" i="2"/>
  <c r="J452" i="2"/>
  <c r="J565" i="2"/>
  <c r="J388" i="2"/>
  <c r="J331" i="2"/>
  <c r="J315" i="2"/>
  <c r="J204" i="2"/>
  <c r="J220" i="2"/>
  <c r="J47" i="2"/>
  <c r="J5" i="2"/>
  <c r="J81" i="2"/>
  <c r="J101" i="2"/>
  <c r="J488" i="2"/>
  <c r="J455" i="2"/>
  <c r="J598" i="2"/>
  <c r="J577" i="2"/>
  <c r="J427" i="2"/>
  <c r="J90" i="2"/>
  <c r="J237" i="2"/>
  <c r="J341" i="2"/>
  <c r="J313" i="2"/>
  <c r="J248" i="2"/>
  <c r="J210" i="2"/>
  <c r="J307" i="2"/>
  <c r="J97" i="2"/>
  <c r="J157" i="2"/>
  <c r="J460" i="2"/>
  <c r="J257" i="2"/>
  <c r="J178" i="2"/>
  <c r="J318" i="2"/>
  <c r="J132" i="2"/>
  <c r="J716" i="2"/>
  <c r="J389" i="2"/>
  <c r="J240" i="2"/>
  <c r="J256" i="2"/>
  <c r="J25" i="2"/>
  <c r="J709" i="2"/>
  <c r="J197" i="2"/>
  <c r="J638" i="2"/>
  <c r="J29" i="2"/>
  <c r="J309" i="2"/>
  <c r="J83" i="2"/>
  <c r="J595" i="2"/>
  <c r="J8" i="2"/>
  <c r="J155" i="2"/>
  <c r="J78" i="2"/>
  <c r="J483" i="2"/>
  <c r="J93" i="2"/>
  <c r="J223" i="2"/>
  <c r="J31" i="2"/>
  <c r="J323" i="2"/>
  <c r="J189" i="2"/>
  <c r="J48" i="2"/>
  <c r="J281" i="2"/>
  <c r="J111" i="2"/>
  <c r="J725" i="2"/>
  <c r="J13" i="2"/>
  <c r="J112" i="2"/>
  <c r="J640" i="2"/>
  <c r="J573" i="2"/>
  <c r="J199" i="2"/>
  <c r="J671" i="2"/>
  <c r="J154" i="2"/>
  <c r="J408" i="2"/>
  <c r="J247" i="2"/>
  <c r="J561" i="2"/>
  <c r="J585" i="2"/>
  <c r="J582" i="2"/>
  <c r="J3" i="2"/>
  <c r="J533" i="2"/>
  <c r="J60" i="2"/>
  <c r="J96" i="2"/>
  <c r="J208" i="2"/>
  <c r="J438" i="2"/>
  <c r="J38" i="2"/>
  <c r="J592" i="2"/>
  <c r="J391" i="2"/>
  <c r="J597" i="2"/>
  <c r="J266" i="2"/>
  <c r="J2" i="2"/>
  <c r="J225" i="2"/>
  <c r="J118" i="2"/>
  <c r="J190" i="2"/>
  <c r="J635" i="2"/>
  <c r="J449" i="2"/>
  <c r="J275" i="2"/>
  <c r="J254" i="2"/>
  <c r="J586" i="2"/>
  <c r="J384" i="2"/>
  <c r="J394" i="2"/>
  <c r="J14" i="2"/>
  <c r="J169" i="2"/>
  <c r="J507" i="2"/>
  <c r="J233" i="2"/>
  <c r="J715" i="2"/>
  <c r="J292" i="2"/>
  <c r="J230" i="2"/>
  <c r="J148" i="2"/>
  <c r="J227" i="2"/>
  <c r="J440" i="2"/>
  <c r="J194" i="2"/>
  <c r="J697" i="2"/>
  <c r="J165" i="2"/>
  <c r="J320" i="2"/>
  <c r="J22" i="2"/>
  <c r="J140" i="2"/>
  <c r="J35" i="2"/>
  <c r="J602" i="2"/>
  <c r="J156" i="2"/>
  <c r="J375" i="2"/>
  <c r="J58" i="2"/>
  <c r="J17" i="2"/>
  <c r="J245" i="2"/>
  <c r="J548" i="2"/>
  <c r="J502" i="2"/>
  <c r="J88" i="2"/>
  <c r="J402" i="2"/>
  <c r="J238" i="2"/>
  <c r="J464" i="2"/>
  <c r="J545" i="2"/>
  <c r="J260" i="2"/>
  <c r="J28" i="2"/>
  <c r="J46" i="2"/>
  <c r="J303" i="2"/>
  <c r="J147" i="2"/>
  <c r="J651" i="2"/>
  <c r="J588" i="2"/>
  <c r="J287" i="2"/>
  <c r="J335" i="2"/>
  <c r="J300" i="2"/>
  <c r="J603" i="2"/>
  <c r="J71" i="2"/>
  <c r="J138" i="2"/>
  <c r="J680" i="2"/>
  <c r="J589" i="2"/>
  <c r="J27" i="2"/>
  <c r="J387" i="2"/>
  <c r="J172" i="2"/>
  <c r="J614" i="2"/>
  <c r="J742" i="2"/>
  <c r="J68" i="2"/>
  <c r="J255" i="2"/>
  <c r="J479" i="2"/>
  <c r="J126" i="2"/>
  <c r="J202" i="2"/>
  <c r="J544" i="2"/>
  <c r="J100" i="2"/>
  <c r="J66" i="2"/>
  <c r="J312" i="2"/>
  <c r="J615" i="2"/>
  <c r="J653" i="2"/>
  <c r="J279" i="2"/>
  <c r="J412" i="2"/>
  <c r="J733" i="2"/>
  <c r="J360" i="2"/>
  <c r="J289" i="2"/>
  <c r="J355" i="2"/>
  <c r="J717" i="2"/>
  <c r="J530" i="2"/>
  <c r="J52" i="2"/>
  <c r="J579" i="2"/>
  <c r="J293" i="2"/>
  <c r="J503" i="2"/>
  <c r="J261" i="2"/>
  <c r="J583" i="2"/>
  <c r="J677" i="2"/>
  <c r="J41" i="2"/>
  <c r="J182" i="2"/>
  <c r="J521" i="2"/>
  <c r="J404" i="2"/>
  <c r="J296" i="2"/>
  <c r="J364" i="2"/>
  <c r="J267" i="2"/>
  <c r="J447" i="2"/>
  <c r="J559" i="2"/>
  <c r="J171" i="2"/>
  <c r="J522" i="2"/>
  <c r="J304" i="2"/>
  <c r="J33" i="2"/>
  <c r="J377" i="2"/>
  <c r="J226" i="2"/>
  <c r="J249" i="2"/>
  <c r="J54" i="2"/>
  <c r="J456" i="2"/>
  <c r="J701" i="2"/>
  <c r="J158" i="2"/>
  <c r="J492" i="2"/>
  <c r="J392" i="2"/>
  <c r="J142" i="2"/>
  <c r="J128" i="2"/>
  <c r="J23" i="2"/>
  <c r="J379" i="2"/>
  <c r="J284" i="2"/>
  <c r="J688" i="2"/>
  <c r="J734" i="2"/>
  <c r="J572" i="2"/>
  <c r="J497" i="2"/>
  <c r="J127" i="2"/>
  <c r="J368" i="2"/>
  <c r="J660" i="2"/>
  <c r="J336" i="2"/>
  <c r="J180" i="2"/>
  <c r="J571" i="2"/>
  <c r="J18" i="2"/>
  <c r="J327" i="2"/>
  <c r="J536" i="2"/>
  <c r="J669" i="2"/>
  <c r="J173" i="2"/>
  <c r="J374" i="2"/>
  <c r="J623" i="2"/>
  <c r="J357" i="2"/>
  <c r="J490" i="2"/>
  <c r="J211" i="2"/>
  <c r="J19" i="2"/>
  <c r="J525" i="2"/>
  <c r="J622" i="2"/>
  <c r="J430" i="2"/>
  <c r="J461" i="2"/>
  <c r="J301" i="2"/>
  <c r="J44" i="2"/>
  <c r="J512" i="2"/>
  <c r="J587" i="2"/>
  <c r="J471" i="2"/>
  <c r="J498" i="2"/>
  <c r="J485" i="2"/>
  <c r="J120" i="2"/>
  <c r="J434" i="2"/>
  <c r="J524" i="2"/>
  <c r="J164" i="2"/>
  <c r="J575" i="2"/>
  <c r="J21" i="2"/>
  <c r="J344" i="2"/>
  <c r="J70" i="2"/>
  <c r="J477" i="2"/>
  <c r="J56" i="2"/>
  <c r="J737" i="2"/>
  <c r="J170" i="2"/>
  <c r="J72" i="2"/>
  <c r="J42" i="2"/>
  <c r="J601" i="2"/>
  <c r="J366" i="2"/>
  <c r="J735" i="2"/>
  <c r="J437" i="2"/>
  <c r="J675" i="2"/>
  <c r="J563" i="2"/>
  <c r="J107" i="2"/>
  <c r="J618" i="2"/>
  <c r="J63" i="2"/>
  <c r="J600" i="2"/>
  <c r="J636" i="2"/>
  <c r="J659" i="2"/>
  <c r="J350" i="2"/>
  <c r="J526" i="2"/>
  <c r="J285" i="2"/>
  <c r="J736" i="2"/>
  <c r="J321" i="2"/>
  <c r="J515" i="2"/>
  <c r="J209" i="2"/>
  <c r="J499" i="2"/>
  <c r="J666" i="2"/>
  <c r="J207" i="2"/>
  <c r="J36" i="2"/>
  <c r="J205" i="2"/>
  <c r="J373" i="2"/>
  <c r="J218" i="2"/>
  <c r="J720" i="2"/>
  <c r="J611" i="2"/>
  <c r="J386" i="2"/>
  <c r="J500" i="2"/>
  <c r="J667" i="2"/>
  <c r="J409" i="2"/>
  <c r="J45" i="2"/>
  <c r="J110" i="2"/>
  <c r="J378" i="2"/>
  <c r="J174" i="2"/>
  <c r="J569" i="2"/>
  <c r="J139" i="2"/>
  <c r="J179" i="2"/>
  <c r="J679" i="2"/>
  <c r="J369" i="2"/>
  <c r="J135" i="2"/>
  <c r="J731" i="2"/>
  <c r="J694" i="2"/>
  <c r="J268" i="2"/>
  <c r="J695" i="2"/>
  <c r="J552" i="2"/>
  <c r="J39" i="2"/>
  <c r="J450" i="2"/>
  <c r="J446" i="2"/>
  <c r="J604" i="2"/>
  <c r="J711" i="2"/>
  <c r="J510" i="2"/>
  <c r="J175" i="2"/>
  <c r="J308" i="2"/>
  <c r="J80" i="2"/>
  <c r="J37" i="2"/>
  <c r="J102" i="2"/>
  <c r="J116" i="2"/>
  <c r="J215" i="2"/>
  <c r="J445" i="2"/>
  <c r="J232" i="2"/>
  <c r="J625" i="2"/>
  <c r="J356" i="2"/>
  <c r="J177" i="2"/>
  <c r="J564" i="2"/>
  <c r="J665" i="2"/>
  <c r="J562" i="2"/>
  <c r="J432" i="2"/>
  <c r="J543" i="2"/>
  <c r="J400" i="2"/>
  <c r="J113" i="2"/>
  <c r="J459" i="2"/>
  <c r="J724" i="2"/>
  <c r="J708" i="2"/>
  <c r="J250" i="2"/>
  <c r="J661" i="2"/>
  <c r="J506" i="2"/>
  <c r="J668" i="2"/>
  <c r="J161" i="2"/>
  <c r="J347" i="2"/>
  <c r="J283" i="2"/>
  <c r="J219" i="2"/>
  <c r="J228" i="2"/>
  <c r="J108" i="2"/>
  <c r="J145" i="2"/>
  <c r="J270" i="2"/>
  <c r="J415" i="2"/>
  <c r="J103" i="2"/>
  <c r="J421" i="2"/>
  <c r="J643" i="2"/>
  <c r="J184" i="2"/>
  <c r="J82" i="2"/>
  <c r="J714" i="2"/>
  <c r="J514" i="2"/>
  <c r="J727" i="2"/>
  <c r="J683" i="2"/>
  <c r="J649" i="2"/>
  <c r="J89" i="2"/>
  <c r="J222" i="2"/>
  <c r="J584" i="2"/>
  <c r="J617" i="2"/>
  <c r="J626" i="2"/>
  <c r="J606" i="2"/>
  <c r="J700" i="2"/>
  <c r="J741" i="2"/>
  <c r="J152" i="2"/>
  <c r="J594" i="2"/>
  <c r="J395" i="2"/>
  <c r="J305" i="2"/>
  <c r="J650" i="2"/>
  <c r="J231" i="2"/>
  <c r="J639" i="2"/>
  <c r="J556" i="2"/>
  <c r="J663" i="2"/>
  <c r="J372" i="2"/>
  <c r="J306" i="2"/>
  <c r="J468" i="2"/>
  <c r="J282" i="2"/>
  <c r="J94" i="2"/>
  <c r="J627" i="2"/>
  <c r="J491" i="2"/>
  <c r="J346" i="2"/>
  <c r="J401" i="2"/>
  <c r="J553" i="2"/>
  <c r="J435" i="2"/>
  <c r="J95" i="2"/>
  <c r="J413" i="2"/>
  <c r="J682" i="2"/>
  <c r="J290" i="2"/>
  <c r="J531" i="2"/>
  <c r="J216" i="2"/>
  <c r="J730" i="2"/>
  <c r="J329" i="2"/>
  <c r="J288" i="2"/>
  <c r="J529" i="2"/>
  <c r="J385" i="2"/>
  <c r="J560" i="2"/>
  <c r="J685" i="2"/>
  <c r="J537" i="2"/>
  <c r="J291" i="2"/>
  <c r="J213" i="2"/>
  <c r="J206" i="2"/>
  <c r="J593" i="2"/>
  <c r="J481" i="2"/>
  <c r="J310" i="2"/>
  <c r="J370" i="2"/>
  <c r="J504" i="2"/>
  <c r="J295" i="2"/>
  <c r="J647" i="2"/>
  <c r="J193" i="2"/>
  <c r="J539" i="2"/>
  <c r="J534" i="2"/>
  <c r="J451" i="2"/>
  <c r="J670" i="2"/>
  <c r="J632" i="2"/>
  <c r="J710" i="2"/>
  <c r="J425" i="2"/>
  <c r="J332" i="2"/>
  <c r="J726" i="2"/>
  <c r="J417" i="2"/>
  <c r="J457" i="2"/>
  <c r="J473" i="2"/>
  <c r="J337" i="2"/>
  <c r="J478" i="2"/>
  <c r="J655" i="2"/>
  <c r="J612" i="2"/>
  <c r="J620" i="2"/>
  <c r="J628" i="2"/>
  <c r="J578" i="2"/>
  <c r="J706" i="2"/>
  <c r="J495" i="2"/>
  <c r="J641" i="2"/>
  <c r="J532" i="2"/>
  <c r="J317" i="2"/>
  <c r="J607" i="2"/>
  <c r="J729" i="2"/>
  <c r="J605" i="2"/>
  <c r="J428" i="2"/>
  <c r="J674" i="2"/>
  <c r="J690" i="2"/>
  <c r="J703" i="2"/>
  <c r="J629" i="2"/>
  <c r="J568" i="2"/>
  <c r="J740" i="2"/>
  <c r="J699" i="2"/>
  <c r="J608" i="2"/>
  <c r="J580" i="2"/>
  <c r="J426" i="2"/>
  <c r="J658" i="2"/>
  <c r="J646" i="2"/>
  <c r="J678" i="2"/>
  <c r="J721" i="2"/>
  <c r="J739" i="2"/>
  <c r="J719" i="2"/>
  <c r="J707" i="2"/>
  <c r="J738" i="2"/>
  <c r="J693" i="2"/>
  <c r="J728" i="2"/>
  <c r="J696" i="2"/>
  <c r="J662" i="2"/>
  <c r="J712" i="2"/>
  <c r="J718" i="2"/>
  <c r="J713" i="2"/>
  <c r="H613" i="2"/>
  <c r="H630" i="2"/>
  <c r="H633" i="2"/>
  <c r="H134" i="2"/>
  <c r="H359" i="2"/>
  <c r="H542" i="2"/>
  <c r="H436" i="2"/>
  <c r="H557" i="2"/>
  <c r="H505" i="2"/>
  <c r="H380" i="2"/>
  <c r="H405" i="2"/>
  <c r="H550" i="2"/>
  <c r="H656" i="2"/>
  <c r="H242" i="2"/>
  <c r="H124" i="2"/>
  <c r="H511" i="2"/>
  <c r="H472" i="2"/>
  <c r="H691" i="2"/>
  <c r="H363" i="2"/>
  <c r="H339" i="2"/>
  <c r="H418" i="2"/>
  <c r="H535" i="2"/>
  <c r="H77" i="2"/>
  <c r="H393" i="2"/>
  <c r="H518" i="2"/>
  <c r="H74" i="2"/>
  <c r="H648" i="2"/>
  <c r="H214" i="2"/>
  <c r="H338" i="2"/>
  <c r="H330" i="2"/>
  <c r="H581" i="2"/>
  <c r="H262" i="2"/>
  <c r="H62" i="2"/>
  <c r="H642" i="2"/>
  <c r="H9" i="2"/>
  <c r="H162" i="2"/>
  <c r="H631" i="2"/>
  <c r="H91" i="2"/>
  <c r="H104" i="2"/>
  <c r="H314" i="2"/>
  <c r="H496" i="2"/>
  <c r="H541" i="2"/>
  <c r="H351" i="2"/>
  <c r="H183" i="2"/>
  <c r="H187" i="2"/>
  <c r="H61" i="2"/>
  <c r="H229" i="2"/>
  <c r="H117" i="2"/>
  <c r="H567" i="2"/>
  <c r="H645" i="2"/>
  <c r="H396" i="2"/>
  <c r="H348" i="2"/>
  <c r="H166" i="2"/>
  <c r="H136" i="2"/>
  <c r="H99" i="2"/>
  <c r="H549" i="2"/>
  <c r="H516" i="2"/>
  <c r="H381" i="2"/>
  <c r="H475" i="2"/>
  <c r="H654" i="2"/>
  <c r="H398" i="2"/>
  <c r="H422" i="2"/>
  <c r="H324" i="2"/>
  <c r="H361" i="2"/>
  <c r="H130" i="2"/>
  <c r="H263" i="2"/>
  <c r="H241" i="2"/>
  <c r="H129" i="2"/>
  <c r="H106" i="2"/>
  <c r="H195" i="2"/>
  <c r="H443" i="2"/>
  <c r="H342" i="2"/>
  <c r="H87" i="2"/>
  <c r="H153" i="2"/>
  <c r="H277" i="2"/>
  <c r="H354" i="2"/>
  <c r="H482" i="2"/>
  <c r="H264" i="2"/>
  <c r="H411" i="2"/>
  <c r="H188" i="2"/>
  <c r="H489" i="2"/>
  <c r="H673" i="2"/>
  <c r="H570" i="2"/>
  <c r="H637" i="2"/>
  <c r="H196" i="2"/>
  <c r="H69" i="2"/>
  <c r="H181" i="2"/>
  <c r="H258" i="2"/>
  <c r="H442" i="2"/>
  <c r="H6" i="2"/>
  <c r="H10" i="2"/>
  <c r="H596" i="2"/>
  <c r="H345" i="2"/>
  <c r="H454" i="2"/>
  <c r="H352" i="2"/>
  <c r="H67" i="2"/>
  <c r="H252" i="2"/>
  <c r="H141" i="2"/>
  <c r="H234" i="2"/>
  <c r="H448" i="2"/>
  <c r="H265" i="2"/>
  <c r="H286" i="2"/>
  <c r="H251" i="2"/>
  <c r="H163" i="2"/>
  <c r="H143" i="2"/>
  <c r="H122" i="2"/>
  <c r="H176" i="2"/>
  <c r="H50" i="2"/>
  <c r="H444" i="2"/>
  <c r="H487" i="2"/>
  <c r="H376" i="2"/>
  <c r="H259" i="2"/>
  <c r="H382" i="2"/>
  <c r="H465" i="2"/>
  <c r="H185" i="2"/>
  <c r="H59" i="2"/>
  <c r="H168" i="2"/>
  <c r="H723" i="2"/>
  <c r="H453" i="2"/>
  <c r="H687" i="2"/>
  <c r="H159" i="2"/>
  <c r="H664" i="2"/>
  <c r="H160" i="2"/>
  <c r="H32" i="2"/>
  <c r="H40" i="2"/>
  <c r="H144" i="2"/>
  <c r="H299" i="2"/>
  <c r="H24" i="2"/>
  <c r="H276" i="2"/>
  <c r="H167" i="2"/>
  <c r="H406" i="2"/>
  <c r="H681" i="2"/>
  <c r="H236" i="2"/>
  <c r="H508" i="2"/>
  <c r="H333" i="2"/>
  <c r="H590" i="2"/>
  <c r="H624" i="2"/>
  <c r="H11" i="2"/>
  <c r="H698" i="2"/>
  <c r="H410" i="2"/>
  <c r="H316" i="2"/>
  <c r="H294" i="2"/>
  <c r="H272" i="2"/>
  <c r="H297" i="2"/>
  <c r="H269" i="2"/>
  <c r="H383" i="2"/>
  <c r="H246" i="2"/>
  <c r="H84" i="2"/>
  <c r="H365" i="2"/>
  <c r="H133" i="2"/>
  <c r="H397" i="2"/>
  <c r="H271" i="2"/>
  <c r="H105" i="2"/>
  <c r="H334" i="2"/>
  <c r="H325" i="2"/>
  <c r="H119" i="2"/>
  <c r="H610" i="2"/>
  <c r="H114" i="2"/>
  <c r="H486" i="2"/>
  <c r="H519" i="2"/>
  <c r="H619" i="2"/>
  <c r="H493" i="2"/>
  <c r="H520" i="2"/>
  <c r="H609" i="2"/>
  <c r="H566" i="2"/>
  <c r="H538" i="2"/>
  <c r="H20" i="2"/>
  <c r="H239" i="2"/>
  <c r="H657" i="2"/>
  <c r="H474" i="2"/>
  <c r="H494" i="2"/>
  <c r="H705" i="2"/>
  <c r="H554" i="2"/>
  <c r="H16" i="2"/>
  <c r="H469" i="2"/>
  <c r="H150" i="2"/>
  <c r="H684" i="2"/>
  <c r="H273" i="2"/>
  <c r="H599" i="2"/>
  <c r="H423" i="2"/>
  <c r="H92" i="2"/>
  <c r="H555" i="2"/>
  <c r="H644" i="2"/>
  <c r="H298" i="2"/>
  <c r="H221" i="2"/>
  <c r="H224" i="2"/>
  <c r="H634" i="2"/>
  <c r="H51" i="2"/>
  <c r="H30" i="2"/>
  <c r="H676" i="2"/>
  <c r="H470" i="2"/>
  <c r="H322" i="2"/>
  <c r="H621" i="2"/>
  <c r="H15" i="2"/>
  <c r="H149" i="2"/>
  <c r="H546" i="2"/>
  <c r="H431" i="2"/>
  <c r="H326" i="2"/>
  <c r="H517" i="2"/>
  <c r="H420" i="2"/>
  <c r="H686" i="2"/>
  <c r="H371" i="2"/>
  <c r="H76" i="2"/>
  <c r="H540" i="2"/>
  <c r="H527" i="2"/>
  <c r="H200" i="2"/>
  <c r="H424" i="2"/>
  <c r="H278" i="2"/>
  <c r="H416" i="2"/>
  <c r="H131" i="2"/>
  <c r="H121" i="2"/>
  <c r="H466" i="2"/>
  <c r="H53" i="2"/>
  <c r="H109" i="2"/>
  <c r="H652" i="2"/>
  <c r="H501" i="2"/>
  <c r="H79" i="2"/>
  <c r="H462" i="2"/>
  <c r="H547" i="2"/>
  <c r="H7" i="2"/>
  <c r="H146" i="2"/>
  <c r="H64" i="2"/>
  <c r="H441" i="2"/>
  <c r="H528" i="2"/>
  <c r="H137" i="2"/>
  <c r="H403" i="2"/>
  <c r="H419" i="2"/>
  <c r="H253" i="2"/>
  <c r="H86" i="2"/>
  <c r="H429" i="2"/>
  <c r="H463" i="2"/>
  <c r="H243" i="2"/>
  <c r="H689" i="2"/>
  <c r="H151" i="2"/>
  <c r="H280" i="2"/>
  <c r="H732" i="2"/>
  <c r="H672" i="2"/>
  <c r="H576" i="2"/>
  <c r="H244" i="2"/>
  <c r="H203" i="2"/>
  <c r="H407" i="2"/>
  <c r="H328" i="2"/>
  <c r="H57" i="2"/>
  <c r="H12" i="2"/>
  <c r="H319" i="2"/>
  <c r="H311" i="2"/>
  <c r="H362" i="2"/>
  <c r="H4" i="2"/>
  <c r="H55" i="2"/>
  <c r="H722" i="2"/>
  <c r="H65" i="2"/>
  <c r="H192" i="2"/>
  <c r="H558" i="2"/>
  <c r="H480" i="2"/>
  <c r="H509" i="2"/>
  <c r="H574" i="2"/>
  <c r="H26" i="2"/>
  <c r="H702" i="2"/>
  <c r="H186" i="2"/>
  <c r="H198" i="2"/>
  <c r="H274" i="2"/>
  <c r="H43" i="2"/>
  <c r="H551" i="2"/>
  <c r="H73" i="2"/>
  <c r="H34" i="2"/>
  <c r="H433" i="2"/>
  <c r="H343" i="2"/>
  <c r="H75" i="2"/>
  <c r="H414" i="2"/>
  <c r="H523" i="2"/>
  <c r="H349" i="2"/>
  <c r="H399" i="2"/>
  <c r="H358" i="2"/>
  <c r="H340" i="2"/>
  <c r="H484" i="2"/>
  <c r="H212" i="2"/>
  <c r="H191" i="2"/>
  <c r="H367" i="2"/>
  <c r="H49" i="2"/>
  <c r="H390" i="2"/>
  <c r="H467" i="2"/>
  <c r="H458" i="2"/>
  <c r="H591" i="2"/>
  <c r="H217" i="2"/>
  <c r="H235" i="2"/>
  <c r="H704" i="2"/>
  <c r="H439" i="2"/>
  <c r="H476" i="2"/>
  <c r="H85" i="2"/>
  <c r="H115" i="2"/>
  <c r="H125" i="2"/>
  <c r="H302" i="2"/>
  <c r="H123" i="2"/>
  <c r="H692" i="2"/>
  <c r="H616" i="2"/>
  <c r="H513" i="2"/>
  <c r="H201" i="2"/>
  <c r="H353" i="2"/>
  <c r="H98" i="2"/>
  <c r="H452" i="2"/>
  <c r="H565" i="2"/>
  <c r="H388" i="2"/>
  <c r="H331" i="2"/>
  <c r="H315" i="2"/>
  <c r="H204" i="2"/>
  <c r="H220" i="2"/>
  <c r="H47" i="2"/>
  <c r="H5" i="2"/>
  <c r="H81" i="2"/>
  <c r="H101" i="2"/>
  <c r="H488" i="2"/>
  <c r="H455" i="2"/>
  <c r="H598" i="2"/>
  <c r="H577" i="2"/>
  <c r="H427" i="2"/>
  <c r="H90" i="2"/>
  <c r="H237" i="2"/>
  <c r="H341" i="2"/>
  <c r="H313" i="2"/>
  <c r="H248" i="2"/>
  <c r="H210" i="2"/>
  <c r="H307" i="2"/>
  <c r="H97" i="2"/>
  <c r="H157" i="2"/>
  <c r="H460" i="2"/>
  <c r="H257" i="2"/>
  <c r="H178" i="2"/>
  <c r="H318" i="2"/>
  <c r="H132" i="2"/>
  <c r="H716" i="2"/>
  <c r="H389" i="2"/>
  <c r="H240" i="2"/>
  <c r="H256" i="2"/>
  <c r="H25" i="2"/>
  <c r="H709" i="2"/>
  <c r="H197" i="2"/>
  <c r="H638" i="2"/>
  <c r="H29" i="2"/>
  <c r="H309" i="2"/>
  <c r="H83" i="2"/>
  <c r="H595" i="2"/>
  <c r="H8" i="2"/>
  <c r="H155" i="2"/>
  <c r="H78" i="2"/>
  <c r="H483" i="2"/>
  <c r="H93" i="2"/>
  <c r="H223" i="2"/>
  <c r="H31" i="2"/>
  <c r="H323" i="2"/>
  <c r="H189" i="2"/>
  <c r="H48" i="2"/>
  <c r="H281" i="2"/>
  <c r="H111" i="2"/>
  <c r="H725" i="2"/>
  <c r="H13" i="2"/>
  <c r="H112" i="2"/>
  <c r="H640" i="2"/>
  <c r="H573" i="2"/>
  <c r="H199" i="2"/>
  <c r="H671" i="2"/>
  <c r="H154" i="2"/>
  <c r="H408" i="2"/>
  <c r="H247" i="2"/>
  <c r="H561" i="2"/>
  <c r="H585" i="2"/>
  <c r="H582" i="2"/>
  <c r="H3" i="2"/>
  <c r="H533" i="2"/>
  <c r="H60" i="2"/>
  <c r="H96" i="2"/>
  <c r="H208" i="2"/>
  <c r="H438" i="2"/>
  <c r="H38" i="2"/>
  <c r="H592" i="2"/>
  <c r="H391" i="2"/>
  <c r="H597" i="2"/>
  <c r="H266" i="2"/>
  <c r="H2" i="2"/>
  <c r="H225" i="2"/>
  <c r="H118" i="2"/>
  <c r="H190" i="2"/>
  <c r="H635" i="2"/>
  <c r="H449" i="2"/>
  <c r="H275" i="2"/>
  <c r="H254" i="2"/>
  <c r="H586" i="2"/>
  <c r="H384" i="2"/>
  <c r="H394" i="2"/>
  <c r="H14" i="2"/>
  <c r="H169" i="2"/>
  <c r="H507" i="2"/>
  <c r="H233" i="2"/>
  <c r="H715" i="2"/>
  <c r="H292" i="2"/>
  <c r="H230" i="2"/>
  <c r="H148" i="2"/>
  <c r="H227" i="2"/>
  <c r="H440" i="2"/>
  <c r="H194" i="2"/>
  <c r="H697" i="2"/>
  <c r="H165" i="2"/>
  <c r="H320" i="2"/>
  <c r="H22" i="2"/>
  <c r="H140" i="2"/>
  <c r="H35" i="2"/>
  <c r="H602" i="2"/>
  <c r="H156" i="2"/>
  <c r="H375" i="2"/>
  <c r="H58" i="2"/>
  <c r="H17" i="2"/>
  <c r="H245" i="2"/>
  <c r="H548" i="2"/>
  <c r="H502" i="2"/>
  <c r="H88" i="2"/>
  <c r="H402" i="2"/>
  <c r="H238" i="2"/>
  <c r="H464" i="2"/>
  <c r="H545" i="2"/>
  <c r="H260" i="2"/>
  <c r="H28" i="2"/>
  <c r="H46" i="2"/>
  <c r="H303" i="2"/>
  <c r="H147" i="2"/>
  <c r="H651" i="2"/>
  <c r="H588" i="2"/>
  <c r="H287" i="2"/>
  <c r="H335" i="2"/>
  <c r="H300" i="2"/>
  <c r="H603" i="2"/>
  <c r="H71" i="2"/>
  <c r="H138" i="2"/>
  <c r="H680" i="2"/>
  <c r="H589" i="2"/>
  <c r="H27" i="2"/>
  <c r="H387" i="2"/>
  <c r="H172" i="2"/>
  <c r="H614" i="2"/>
  <c r="H742" i="2"/>
  <c r="H68" i="2"/>
  <c r="H255" i="2"/>
  <c r="H479" i="2"/>
  <c r="H126" i="2"/>
  <c r="H202" i="2"/>
  <c r="H544" i="2"/>
  <c r="H100" i="2"/>
  <c r="H66" i="2"/>
  <c r="H312" i="2"/>
  <c r="H615" i="2"/>
  <c r="H653" i="2"/>
  <c r="H279" i="2"/>
  <c r="H412" i="2"/>
  <c r="H733" i="2"/>
  <c r="H360" i="2"/>
  <c r="H289" i="2"/>
  <c r="H355" i="2"/>
  <c r="H717" i="2"/>
  <c r="H530" i="2"/>
  <c r="H52" i="2"/>
  <c r="H579" i="2"/>
  <c r="H293" i="2"/>
  <c r="H503" i="2"/>
  <c r="H261" i="2"/>
  <c r="H583" i="2"/>
  <c r="H677" i="2"/>
  <c r="H41" i="2"/>
  <c r="H182" i="2"/>
  <c r="H521" i="2"/>
  <c r="H404" i="2"/>
  <c r="H296" i="2"/>
  <c r="H364" i="2"/>
  <c r="H267" i="2"/>
  <c r="H447" i="2"/>
  <c r="H559" i="2"/>
  <c r="H171" i="2"/>
  <c r="H522" i="2"/>
  <c r="H304" i="2"/>
  <c r="H33" i="2"/>
  <c r="H377" i="2"/>
  <c r="H226" i="2"/>
  <c r="H249" i="2"/>
  <c r="H54" i="2"/>
  <c r="H456" i="2"/>
  <c r="H701" i="2"/>
  <c r="H158" i="2"/>
  <c r="H492" i="2"/>
  <c r="H392" i="2"/>
  <c r="H142" i="2"/>
  <c r="H128" i="2"/>
  <c r="H23" i="2"/>
  <c r="H379" i="2"/>
  <c r="H284" i="2"/>
  <c r="H688" i="2"/>
  <c r="H734" i="2"/>
  <c r="H572" i="2"/>
  <c r="H497" i="2"/>
  <c r="H127" i="2"/>
  <c r="H368" i="2"/>
  <c r="H660" i="2"/>
  <c r="H336" i="2"/>
  <c r="H180" i="2"/>
  <c r="H571" i="2"/>
  <c r="H18" i="2"/>
  <c r="H327" i="2"/>
  <c r="H536" i="2"/>
  <c r="H669" i="2"/>
  <c r="H173" i="2"/>
  <c r="H374" i="2"/>
  <c r="H623" i="2"/>
  <c r="H357" i="2"/>
  <c r="H490" i="2"/>
  <c r="H211" i="2"/>
  <c r="H19" i="2"/>
  <c r="H525" i="2"/>
  <c r="H622" i="2"/>
  <c r="H430" i="2"/>
  <c r="H461" i="2"/>
  <c r="H301" i="2"/>
  <c r="H44" i="2"/>
  <c r="H512" i="2"/>
  <c r="H587" i="2"/>
  <c r="H471" i="2"/>
  <c r="H498" i="2"/>
  <c r="H485" i="2"/>
  <c r="H120" i="2"/>
  <c r="H434" i="2"/>
  <c r="H524" i="2"/>
  <c r="H164" i="2"/>
  <c r="H575" i="2"/>
  <c r="H21" i="2"/>
  <c r="H344" i="2"/>
  <c r="H70" i="2"/>
  <c r="H477" i="2"/>
  <c r="H56" i="2"/>
  <c r="H737" i="2"/>
  <c r="H170" i="2"/>
  <c r="H72" i="2"/>
  <c r="H42" i="2"/>
  <c r="H601" i="2"/>
  <c r="H366" i="2"/>
  <c r="H735" i="2"/>
  <c r="H437" i="2"/>
  <c r="H675" i="2"/>
  <c r="H563" i="2"/>
  <c r="H107" i="2"/>
  <c r="H618" i="2"/>
  <c r="H63" i="2"/>
  <c r="H600" i="2"/>
  <c r="H636" i="2"/>
  <c r="H659" i="2"/>
  <c r="H350" i="2"/>
  <c r="H526" i="2"/>
  <c r="H285" i="2"/>
  <c r="H736" i="2"/>
  <c r="H321" i="2"/>
  <c r="H515" i="2"/>
  <c r="H209" i="2"/>
  <c r="H499" i="2"/>
  <c r="H666" i="2"/>
  <c r="H207" i="2"/>
  <c r="H36" i="2"/>
  <c r="H205" i="2"/>
  <c r="H373" i="2"/>
  <c r="H218" i="2"/>
  <c r="H720" i="2"/>
  <c r="H611" i="2"/>
  <c r="H386" i="2"/>
  <c r="H500" i="2"/>
  <c r="H667" i="2"/>
  <c r="H409" i="2"/>
  <c r="H45" i="2"/>
  <c r="H110" i="2"/>
  <c r="H378" i="2"/>
  <c r="H174" i="2"/>
  <c r="H569" i="2"/>
  <c r="H139" i="2"/>
  <c r="H179" i="2"/>
  <c r="H679" i="2"/>
  <c r="H369" i="2"/>
  <c r="H135" i="2"/>
  <c r="H731" i="2"/>
  <c r="H694" i="2"/>
  <c r="H268" i="2"/>
  <c r="H695" i="2"/>
  <c r="H552" i="2"/>
  <c r="H39" i="2"/>
  <c r="H450" i="2"/>
  <c r="H446" i="2"/>
  <c r="H604" i="2"/>
  <c r="H711" i="2"/>
  <c r="H510" i="2"/>
  <c r="H175" i="2"/>
  <c r="H308" i="2"/>
  <c r="H80" i="2"/>
  <c r="H37" i="2"/>
  <c r="H102" i="2"/>
  <c r="H116" i="2"/>
  <c r="H215" i="2"/>
  <c r="H445" i="2"/>
  <c r="H232" i="2"/>
  <c r="H625" i="2"/>
  <c r="H356" i="2"/>
  <c r="H177" i="2"/>
  <c r="H564" i="2"/>
  <c r="H665" i="2"/>
  <c r="H562" i="2"/>
  <c r="H432" i="2"/>
  <c r="H543" i="2"/>
  <c r="H400" i="2"/>
  <c r="H113" i="2"/>
  <c r="H459" i="2"/>
  <c r="H724" i="2"/>
  <c r="H708" i="2"/>
  <c r="H250" i="2"/>
  <c r="H661" i="2"/>
  <c r="H506" i="2"/>
  <c r="H668" i="2"/>
  <c r="H161" i="2"/>
  <c r="H347" i="2"/>
  <c r="H283" i="2"/>
  <c r="H219" i="2"/>
  <c r="H228" i="2"/>
  <c r="H108" i="2"/>
  <c r="H145" i="2"/>
  <c r="H270" i="2"/>
  <c r="H415" i="2"/>
  <c r="H103" i="2"/>
  <c r="H421" i="2"/>
  <c r="H643" i="2"/>
  <c r="H184" i="2"/>
  <c r="H82" i="2"/>
  <c r="H714" i="2"/>
  <c r="H514" i="2"/>
  <c r="H727" i="2"/>
  <c r="H683" i="2"/>
  <c r="H649" i="2"/>
  <c r="H89" i="2"/>
  <c r="H222" i="2"/>
  <c r="H584" i="2"/>
  <c r="H617" i="2"/>
  <c r="H626" i="2"/>
  <c r="H606" i="2"/>
  <c r="H700" i="2"/>
  <c r="H741" i="2"/>
  <c r="H152" i="2"/>
  <c r="H594" i="2"/>
  <c r="H395" i="2"/>
  <c r="H305" i="2"/>
  <c r="H650" i="2"/>
  <c r="H231" i="2"/>
  <c r="H639" i="2"/>
  <c r="H556" i="2"/>
  <c r="H663" i="2"/>
  <c r="H372" i="2"/>
  <c r="H306" i="2"/>
  <c r="H468" i="2"/>
  <c r="H282" i="2"/>
  <c r="H94" i="2"/>
  <c r="H627" i="2"/>
  <c r="H491" i="2"/>
  <c r="H346" i="2"/>
  <c r="H401" i="2"/>
  <c r="H553" i="2"/>
  <c r="H435" i="2"/>
  <c r="H95" i="2"/>
  <c r="H413" i="2"/>
  <c r="H682" i="2"/>
  <c r="H290" i="2"/>
  <c r="H531" i="2"/>
  <c r="H216" i="2"/>
  <c r="H730" i="2"/>
  <c r="H329" i="2"/>
  <c r="H288" i="2"/>
  <c r="H529" i="2"/>
  <c r="H385" i="2"/>
  <c r="H560" i="2"/>
  <c r="H685" i="2"/>
  <c r="H537" i="2"/>
  <c r="H291" i="2"/>
  <c r="H213" i="2"/>
  <c r="H206" i="2"/>
  <c r="H593" i="2"/>
  <c r="H481" i="2"/>
  <c r="H310" i="2"/>
  <c r="H370" i="2"/>
  <c r="H504" i="2"/>
  <c r="H295" i="2"/>
  <c r="H647" i="2"/>
  <c r="H193" i="2"/>
  <c r="H539" i="2"/>
  <c r="H534" i="2"/>
  <c r="H451" i="2"/>
  <c r="H670" i="2"/>
  <c r="H632" i="2"/>
  <c r="H710" i="2"/>
  <c r="H425" i="2"/>
  <c r="H332" i="2"/>
  <c r="H726" i="2"/>
  <c r="H417" i="2"/>
  <c r="H457" i="2"/>
  <c r="H473" i="2"/>
  <c r="H337" i="2"/>
  <c r="H478" i="2"/>
  <c r="H655" i="2"/>
  <c r="H612" i="2"/>
  <c r="H620" i="2"/>
  <c r="H628" i="2"/>
  <c r="H578" i="2"/>
  <c r="H706" i="2"/>
  <c r="H495" i="2"/>
  <c r="H641" i="2"/>
  <c r="H532" i="2"/>
  <c r="H317" i="2"/>
  <c r="H607" i="2"/>
  <c r="H729" i="2"/>
  <c r="H605" i="2"/>
  <c r="H428" i="2"/>
  <c r="H674" i="2"/>
  <c r="H690" i="2"/>
  <c r="H703" i="2"/>
  <c r="H629" i="2"/>
  <c r="H568" i="2"/>
  <c r="H740" i="2"/>
  <c r="H699" i="2"/>
  <c r="H608" i="2"/>
  <c r="H580" i="2"/>
  <c r="H426" i="2"/>
  <c r="H658" i="2"/>
  <c r="H646" i="2"/>
  <c r="H678" i="2"/>
  <c r="H721" i="2"/>
  <c r="H739" i="2"/>
  <c r="H719" i="2"/>
  <c r="H707" i="2"/>
  <c r="H738" i="2"/>
  <c r="H693" i="2"/>
  <c r="H728" i="2"/>
  <c r="H696" i="2"/>
  <c r="H662" i="2"/>
  <c r="H712" i="2"/>
  <c r="H718" i="2"/>
  <c r="H713" i="2"/>
  <c r="D17" i="3" l="1"/>
  <c r="C83" i="3"/>
  <c r="D85" i="3"/>
  <c r="C88" i="3"/>
  <c r="E87" i="3"/>
  <c r="E96" i="3"/>
  <c r="E7" i="3"/>
  <c r="E16" i="3"/>
  <c r="C106" i="3"/>
  <c r="D113" i="3"/>
  <c r="E113" i="3"/>
  <c r="K62" i="3"/>
  <c r="D117" i="3"/>
  <c r="D44" i="3"/>
  <c r="D19" i="3"/>
  <c r="G105" i="3"/>
  <c r="J59" i="3"/>
  <c r="D28" i="3"/>
  <c r="D108" i="3"/>
  <c r="E119" i="3"/>
  <c r="C49" i="3"/>
  <c r="D122" i="3"/>
  <c r="E107" i="3"/>
  <c r="H16" i="3"/>
  <c r="K8" i="3"/>
  <c r="L85" i="3"/>
  <c r="D105" i="3"/>
  <c r="I108" i="3"/>
  <c r="H2" i="3"/>
  <c r="J9" i="3"/>
  <c r="J57" i="3"/>
  <c r="L7" i="3"/>
  <c r="C23" i="3"/>
  <c r="D88" i="3"/>
  <c r="D84" i="3"/>
  <c r="E93" i="3"/>
  <c r="H28" i="3"/>
  <c r="N92" i="3"/>
  <c r="I88" i="3"/>
  <c r="C34" i="3"/>
  <c r="D56" i="3"/>
  <c r="D96" i="3"/>
  <c r="E28" i="3"/>
  <c r="G7" i="3"/>
  <c r="I83" i="3"/>
  <c r="M39" i="3"/>
  <c r="D20" i="3"/>
  <c r="G87" i="3"/>
  <c r="C92" i="3"/>
  <c r="L61" i="3"/>
  <c r="C67" i="3"/>
  <c r="D77" i="3"/>
  <c r="D34" i="3"/>
  <c r="E111" i="3"/>
  <c r="F57" i="3"/>
  <c r="G9" i="3"/>
  <c r="I80" i="3"/>
  <c r="C60" i="3"/>
  <c r="J100" i="3"/>
  <c r="D73" i="3"/>
  <c r="E86" i="3"/>
  <c r="F88" i="3"/>
  <c r="H119" i="3"/>
  <c r="K65" i="3"/>
  <c r="C96" i="3"/>
  <c r="D119" i="3"/>
  <c r="D16" i="3"/>
  <c r="E55" i="3"/>
  <c r="F86" i="3"/>
  <c r="H83" i="3"/>
  <c r="I26" i="3"/>
  <c r="J30" i="3"/>
  <c r="J97" i="3"/>
  <c r="C46" i="3"/>
  <c r="D76" i="3"/>
  <c r="F21" i="3"/>
  <c r="H77" i="3"/>
  <c r="F37" i="3"/>
  <c r="K79" i="3"/>
  <c r="C55" i="3"/>
  <c r="D15" i="3"/>
  <c r="D92" i="3"/>
  <c r="D37" i="3"/>
  <c r="F84" i="3"/>
  <c r="H55" i="3"/>
  <c r="C112" i="3"/>
  <c r="AR437" i="2"/>
  <c r="AR299" i="2"/>
  <c r="J14" i="3"/>
  <c r="J80" i="3"/>
  <c r="K89" i="3"/>
  <c r="K100" i="3"/>
  <c r="L41" i="3"/>
  <c r="M4" i="3"/>
  <c r="N65" i="3"/>
  <c r="C5" i="3"/>
  <c r="C80" i="3"/>
  <c r="C89" i="3"/>
  <c r="C29" i="3"/>
  <c r="C31" i="3"/>
  <c r="C65" i="3"/>
  <c r="C6" i="3"/>
  <c r="C41" i="3"/>
  <c r="C82" i="3"/>
  <c r="C18" i="3"/>
  <c r="C43" i="3"/>
  <c r="D69" i="3"/>
  <c r="D26" i="3"/>
  <c r="E15" i="3"/>
  <c r="E53" i="3"/>
  <c r="G61" i="3"/>
  <c r="H101" i="3"/>
  <c r="J15" i="3"/>
  <c r="M47" i="3"/>
  <c r="C104" i="3"/>
  <c r="AR356" i="2"/>
  <c r="AR445" i="2"/>
  <c r="R99" i="3"/>
  <c r="R117" i="3"/>
  <c r="T64" i="3"/>
  <c r="J40" i="3"/>
  <c r="K44" i="3"/>
  <c r="C44" i="3"/>
  <c r="C86" i="3"/>
  <c r="C115" i="3"/>
  <c r="C64" i="3"/>
  <c r="C74" i="3"/>
  <c r="J110" i="3"/>
  <c r="R81" i="3"/>
  <c r="C118" i="3"/>
  <c r="C7" i="3"/>
  <c r="D11" i="3"/>
  <c r="G102" i="3"/>
  <c r="D36" i="3"/>
  <c r="R72" i="3"/>
  <c r="R98" i="3"/>
  <c r="L116" i="3"/>
  <c r="M81" i="3"/>
  <c r="C22" i="3"/>
  <c r="C35" i="3"/>
  <c r="C30" i="3"/>
  <c r="C47" i="3"/>
  <c r="S12" i="3"/>
  <c r="C122" i="3"/>
  <c r="D110" i="3"/>
  <c r="D55" i="3"/>
  <c r="E122" i="3"/>
  <c r="E32" i="3"/>
  <c r="F92" i="3"/>
  <c r="G109" i="3"/>
  <c r="I122" i="3"/>
  <c r="C61" i="3"/>
  <c r="C110" i="3"/>
  <c r="D42" i="3"/>
  <c r="AR480" i="2"/>
  <c r="S3" i="3"/>
  <c r="C109" i="3"/>
  <c r="D81" i="3"/>
  <c r="D64" i="3"/>
  <c r="E110" i="3"/>
  <c r="E21" i="3"/>
  <c r="E9" i="3"/>
  <c r="F3" i="3"/>
  <c r="G89" i="3"/>
  <c r="H108" i="3"/>
  <c r="P119" i="3"/>
  <c r="C25" i="3"/>
  <c r="C97" i="3"/>
  <c r="C98" i="3"/>
  <c r="C51" i="3"/>
  <c r="G72" i="3"/>
  <c r="F34" i="3"/>
  <c r="H122" i="3"/>
  <c r="H102" i="3"/>
  <c r="I55" i="3"/>
  <c r="M122" i="3"/>
  <c r="M84" i="3"/>
  <c r="D61" i="3"/>
  <c r="D116" i="3"/>
  <c r="D53" i="3"/>
  <c r="E88" i="3"/>
  <c r="E84" i="3"/>
  <c r="P16" i="3"/>
  <c r="C105" i="3"/>
  <c r="C119" i="3"/>
  <c r="D104" i="3"/>
  <c r="E72" i="3"/>
  <c r="E3" i="3"/>
  <c r="H86" i="3"/>
  <c r="I92" i="3"/>
  <c r="C50" i="3"/>
  <c r="C40" i="3"/>
  <c r="I4" i="3"/>
  <c r="C99" i="3"/>
  <c r="C28" i="3"/>
  <c r="F47" i="3"/>
  <c r="C42" i="3"/>
  <c r="L22" i="3"/>
  <c r="C33" i="3"/>
  <c r="E48" i="3"/>
  <c r="AR509" i="2"/>
  <c r="K18" i="3"/>
  <c r="C56" i="3"/>
  <c r="C84" i="3"/>
  <c r="F50" i="3"/>
  <c r="I14" i="3"/>
  <c r="AT52" i="2"/>
  <c r="C102" i="3"/>
  <c r="I78" i="3"/>
  <c r="C13" i="3"/>
  <c r="C94" i="3"/>
  <c r="AS36" i="2"/>
  <c r="C69" i="3"/>
  <c r="M6" i="3"/>
  <c r="J21" i="3"/>
  <c r="AU54" i="2"/>
  <c r="L103" i="3"/>
  <c r="L70" i="3"/>
  <c r="R96" i="3"/>
  <c r="T16" i="3"/>
  <c r="C81" i="3"/>
  <c r="E90" i="3"/>
  <c r="F70" i="3"/>
  <c r="AR48" i="2"/>
  <c r="AR536" i="2"/>
  <c r="C71" i="3"/>
  <c r="E25" i="3"/>
  <c r="AT579" i="2"/>
  <c r="AU112" i="2"/>
  <c r="C32" i="3"/>
  <c r="C16" i="3"/>
  <c r="E78" i="3"/>
  <c r="E70" i="3"/>
  <c r="L38" i="3"/>
  <c r="N120" i="3"/>
  <c r="T120" i="3"/>
  <c r="V120" i="3"/>
  <c r="S120" i="3"/>
  <c r="R120" i="3"/>
  <c r="U120" i="3"/>
  <c r="Q120" i="3"/>
  <c r="P120" i="3"/>
  <c r="K120" i="3"/>
  <c r="M120" i="3"/>
  <c r="G120" i="3"/>
  <c r="E120" i="3"/>
  <c r="I120" i="3"/>
  <c r="J120" i="3"/>
  <c r="T23" i="3"/>
  <c r="S23" i="3"/>
  <c r="N23" i="3"/>
  <c r="R23" i="3"/>
  <c r="P23" i="3"/>
  <c r="U23" i="3"/>
  <c r="V23" i="3"/>
  <c r="K23" i="3"/>
  <c r="L23" i="3"/>
  <c r="M23" i="3"/>
  <c r="G23" i="3"/>
  <c r="E23" i="3"/>
  <c r="J23" i="3"/>
  <c r="H23" i="3"/>
  <c r="Q23" i="3"/>
  <c r="F23" i="3"/>
  <c r="V106" i="3"/>
  <c r="U106" i="3"/>
  <c r="N106" i="3"/>
  <c r="S106" i="3"/>
  <c r="P106" i="3"/>
  <c r="R106" i="3"/>
  <c r="J106" i="3"/>
  <c r="T106" i="3"/>
  <c r="F106" i="3"/>
  <c r="Q106" i="3"/>
  <c r="E106" i="3"/>
  <c r="L106" i="3"/>
  <c r="G106" i="3"/>
  <c r="I106" i="3"/>
  <c r="V2" i="3"/>
  <c r="N2" i="3"/>
  <c r="M2" i="3"/>
  <c r="U2" i="3"/>
  <c r="S2" i="3"/>
  <c r="R2" i="3"/>
  <c r="T2" i="3"/>
  <c r="Q2" i="3"/>
  <c r="P2" i="3"/>
  <c r="J2" i="3"/>
  <c r="F2" i="3"/>
  <c r="K2" i="3"/>
  <c r="L2" i="3"/>
  <c r="G2" i="3"/>
  <c r="E2" i="3"/>
  <c r="H106" i="3"/>
  <c r="K106" i="3"/>
  <c r="V112" i="3"/>
  <c r="U112" i="3"/>
  <c r="S112" i="3"/>
  <c r="T112" i="3"/>
  <c r="M112" i="3"/>
  <c r="Q112" i="3"/>
  <c r="L112" i="3"/>
  <c r="R112" i="3"/>
  <c r="N112" i="3"/>
  <c r="K112" i="3"/>
  <c r="F112" i="3"/>
  <c r="J112" i="3"/>
  <c r="H112" i="3"/>
  <c r="F24" i="3"/>
  <c r="U94" i="3"/>
  <c r="S94" i="3"/>
  <c r="T94" i="3"/>
  <c r="P94" i="3"/>
  <c r="M94" i="3"/>
  <c r="L94" i="3"/>
  <c r="N94" i="3"/>
  <c r="R94" i="3"/>
  <c r="Q94" i="3"/>
  <c r="K94" i="3"/>
  <c r="V94" i="3"/>
  <c r="I94" i="3"/>
  <c r="D94" i="3"/>
  <c r="H94" i="3"/>
  <c r="U27" i="3"/>
  <c r="T27" i="3"/>
  <c r="N27" i="3"/>
  <c r="M27" i="3"/>
  <c r="L27" i="3"/>
  <c r="S27" i="3"/>
  <c r="P27" i="3"/>
  <c r="K27" i="3"/>
  <c r="R27" i="3"/>
  <c r="I27" i="3"/>
  <c r="D27" i="3"/>
  <c r="J27" i="3"/>
  <c r="G27" i="3"/>
  <c r="Q27" i="3"/>
  <c r="U49" i="3"/>
  <c r="T49" i="3"/>
  <c r="V49" i="3"/>
  <c r="S49" i="3"/>
  <c r="M49" i="3"/>
  <c r="L49" i="3"/>
  <c r="P49" i="3"/>
  <c r="N49" i="3"/>
  <c r="R49" i="3"/>
  <c r="I49" i="3"/>
  <c r="K49" i="3"/>
  <c r="F49" i="3"/>
  <c r="D49" i="3"/>
  <c r="G49" i="3"/>
  <c r="J49" i="3"/>
  <c r="H49" i="3"/>
  <c r="D120" i="3"/>
  <c r="D101" i="3"/>
  <c r="D12" i="3"/>
  <c r="D23" i="3"/>
  <c r="E14" i="3"/>
  <c r="E75" i="3"/>
  <c r="F27" i="3"/>
  <c r="G94" i="3"/>
  <c r="G98" i="3"/>
  <c r="H69" i="3"/>
  <c r="I23" i="3"/>
  <c r="K50" i="3"/>
  <c r="L29" i="3"/>
  <c r="M70" i="3"/>
  <c r="N20" i="3"/>
  <c r="S20" i="3"/>
  <c r="V20" i="3"/>
  <c r="R20" i="3"/>
  <c r="P20" i="3"/>
  <c r="T20" i="3"/>
  <c r="K20" i="3"/>
  <c r="L20" i="3"/>
  <c r="G20" i="3"/>
  <c r="Q20" i="3"/>
  <c r="M20" i="3"/>
  <c r="E20" i="3"/>
  <c r="U20" i="3"/>
  <c r="H20" i="3"/>
  <c r="V79" i="3"/>
  <c r="N79" i="3"/>
  <c r="T79" i="3"/>
  <c r="R79" i="3"/>
  <c r="Q79" i="3"/>
  <c r="P79" i="3"/>
  <c r="S79" i="3"/>
  <c r="J79" i="3"/>
  <c r="U79" i="3"/>
  <c r="F79" i="3"/>
  <c r="M79" i="3"/>
  <c r="H79" i="3"/>
  <c r="I79" i="3"/>
  <c r="V5" i="3"/>
  <c r="U5" i="3"/>
  <c r="T5" i="3"/>
  <c r="N5" i="3"/>
  <c r="R5" i="3"/>
  <c r="Q5" i="3"/>
  <c r="P5" i="3"/>
  <c r="M5" i="3"/>
  <c r="E5" i="3"/>
  <c r="J5" i="3"/>
  <c r="S5" i="3"/>
  <c r="D5" i="3"/>
  <c r="I5" i="3"/>
  <c r="F5" i="3"/>
  <c r="L5" i="3"/>
  <c r="K5" i="3"/>
  <c r="U115" i="3"/>
  <c r="V115" i="3"/>
  <c r="S115" i="3"/>
  <c r="N115" i="3"/>
  <c r="R115" i="3"/>
  <c r="Q115" i="3"/>
  <c r="T115" i="3"/>
  <c r="M115" i="3"/>
  <c r="L115" i="3"/>
  <c r="P115" i="3"/>
  <c r="K115" i="3"/>
  <c r="I115" i="3"/>
  <c r="F115" i="3"/>
  <c r="E115" i="3"/>
  <c r="D115" i="3"/>
  <c r="G115" i="3"/>
  <c r="J115" i="3"/>
  <c r="H115" i="3"/>
  <c r="U59" i="3"/>
  <c r="T59" i="3"/>
  <c r="V59" i="3"/>
  <c r="R59" i="3"/>
  <c r="Q59" i="3"/>
  <c r="S59" i="3"/>
  <c r="P59" i="3"/>
  <c r="M59" i="3"/>
  <c r="L59" i="3"/>
  <c r="N59" i="3"/>
  <c r="I59" i="3"/>
  <c r="D59" i="3"/>
  <c r="H59" i="3"/>
  <c r="K59" i="3"/>
  <c r="E59" i="3"/>
  <c r="U74" i="3"/>
  <c r="T74" i="3"/>
  <c r="S74" i="3"/>
  <c r="N74" i="3"/>
  <c r="R74" i="3"/>
  <c r="Q74" i="3"/>
  <c r="P74" i="3"/>
  <c r="M74" i="3"/>
  <c r="L74" i="3"/>
  <c r="J74" i="3"/>
  <c r="V74" i="3"/>
  <c r="K74" i="3"/>
  <c r="I74" i="3"/>
  <c r="D74" i="3"/>
  <c r="E74" i="3"/>
  <c r="G74" i="3"/>
  <c r="U3" i="3"/>
  <c r="T3" i="3"/>
  <c r="V3" i="3"/>
  <c r="M3" i="3"/>
  <c r="N3" i="3"/>
  <c r="L3" i="3"/>
  <c r="R3" i="3"/>
  <c r="P3" i="3"/>
  <c r="Q3" i="3"/>
  <c r="J3" i="3"/>
  <c r="D3" i="3"/>
  <c r="H3" i="3"/>
  <c r="K3" i="3"/>
  <c r="I3" i="3"/>
  <c r="V95" i="3"/>
  <c r="U95" i="3"/>
  <c r="T95" i="3"/>
  <c r="S95" i="3"/>
  <c r="Q95" i="3"/>
  <c r="P95" i="3"/>
  <c r="M95" i="3"/>
  <c r="R95" i="3"/>
  <c r="L95" i="3"/>
  <c r="J95" i="3"/>
  <c r="I95" i="3"/>
  <c r="K95" i="3"/>
  <c r="F95" i="3"/>
  <c r="D95" i="3"/>
  <c r="N95" i="3"/>
  <c r="G95" i="3"/>
  <c r="H95" i="3"/>
  <c r="V18" i="3"/>
  <c r="U18" i="3"/>
  <c r="T18" i="3"/>
  <c r="R18" i="3"/>
  <c r="S18" i="3"/>
  <c r="N18" i="3"/>
  <c r="M18" i="3"/>
  <c r="L18" i="3"/>
  <c r="P18" i="3"/>
  <c r="J18" i="3"/>
  <c r="D18" i="3"/>
  <c r="Q18" i="3"/>
  <c r="E18" i="3"/>
  <c r="I18" i="3"/>
  <c r="G18" i="3"/>
  <c r="V30" i="3"/>
  <c r="U30" i="3"/>
  <c r="T30" i="3"/>
  <c r="S30" i="3"/>
  <c r="R30" i="3"/>
  <c r="Q30" i="3"/>
  <c r="P30" i="3"/>
  <c r="L30" i="3"/>
  <c r="N30" i="3"/>
  <c r="D30" i="3"/>
  <c r="M30" i="3"/>
  <c r="H30" i="3"/>
  <c r="I30" i="3"/>
  <c r="K30" i="3"/>
  <c r="E30" i="3"/>
  <c r="C77" i="3"/>
  <c r="C75" i="3"/>
  <c r="V58" i="3"/>
  <c r="T58" i="3"/>
  <c r="S58" i="3"/>
  <c r="R58" i="3"/>
  <c r="P58" i="3"/>
  <c r="M58" i="3"/>
  <c r="L58" i="3"/>
  <c r="K58" i="3"/>
  <c r="N58" i="3"/>
  <c r="J58" i="3"/>
  <c r="Q58" i="3"/>
  <c r="H58" i="3"/>
  <c r="C58" i="3"/>
  <c r="U58" i="3"/>
  <c r="I58" i="3"/>
  <c r="F58" i="3"/>
  <c r="V57" i="3"/>
  <c r="T57" i="3"/>
  <c r="S57" i="3"/>
  <c r="R57" i="3"/>
  <c r="U57" i="3"/>
  <c r="Q57" i="3"/>
  <c r="M57" i="3"/>
  <c r="L57" i="3"/>
  <c r="P57" i="3"/>
  <c r="K57" i="3"/>
  <c r="H57" i="3"/>
  <c r="C57" i="3"/>
  <c r="G57" i="3"/>
  <c r="V111" i="3"/>
  <c r="T111" i="3"/>
  <c r="U111" i="3"/>
  <c r="R111" i="3"/>
  <c r="S111" i="3"/>
  <c r="M111" i="3"/>
  <c r="L111" i="3"/>
  <c r="K111" i="3"/>
  <c r="P111" i="3"/>
  <c r="N111" i="3"/>
  <c r="H111" i="3"/>
  <c r="C111" i="3"/>
  <c r="J111" i="3"/>
  <c r="I111" i="3"/>
  <c r="G111" i="3"/>
  <c r="Q111" i="3"/>
  <c r="V73" i="3"/>
  <c r="T73" i="3"/>
  <c r="R73" i="3"/>
  <c r="U73" i="3"/>
  <c r="Q73" i="3"/>
  <c r="S73" i="3"/>
  <c r="P73" i="3"/>
  <c r="M73" i="3"/>
  <c r="L73" i="3"/>
  <c r="N73" i="3"/>
  <c r="K73" i="3"/>
  <c r="J73" i="3"/>
  <c r="H73" i="3"/>
  <c r="C73" i="3"/>
  <c r="I73" i="3"/>
  <c r="F73" i="3"/>
  <c r="V21" i="3"/>
  <c r="T21" i="3"/>
  <c r="S21" i="3"/>
  <c r="U21" i="3"/>
  <c r="R21" i="3"/>
  <c r="M21" i="3"/>
  <c r="L21" i="3"/>
  <c r="K21" i="3"/>
  <c r="Q21" i="3"/>
  <c r="H21" i="3"/>
  <c r="C21" i="3"/>
  <c r="G21" i="3"/>
  <c r="P21" i="3"/>
  <c r="N21" i="3"/>
  <c r="V91" i="3"/>
  <c r="T91" i="3"/>
  <c r="S91" i="3"/>
  <c r="R91" i="3"/>
  <c r="Q91" i="3"/>
  <c r="P91" i="3"/>
  <c r="M91" i="3"/>
  <c r="L91" i="3"/>
  <c r="K91" i="3"/>
  <c r="U91" i="3"/>
  <c r="J91" i="3"/>
  <c r="N91" i="3"/>
  <c r="H91" i="3"/>
  <c r="E91" i="3"/>
  <c r="C91" i="3"/>
  <c r="I91" i="3"/>
  <c r="G91" i="3"/>
  <c r="V87" i="3"/>
  <c r="T87" i="3"/>
  <c r="U87" i="3"/>
  <c r="M87" i="3"/>
  <c r="N87" i="3"/>
  <c r="L87" i="3"/>
  <c r="K87" i="3"/>
  <c r="R87" i="3"/>
  <c r="Q87" i="3"/>
  <c r="P87" i="3"/>
  <c r="I87" i="3"/>
  <c r="H87" i="3"/>
  <c r="C87" i="3"/>
  <c r="F87" i="3"/>
  <c r="V93" i="3"/>
  <c r="T93" i="3"/>
  <c r="U93" i="3"/>
  <c r="S93" i="3"/>
  <c r="Q93" i="3"/>
  <c r="P93" i="3"/>
  <c r="M93" i="3"/>
  <c r="R93" i="3"/>
  <c r="L93" i="3"/>
  <c r="K93" i="3"/>
  <c r="N93" i="3"/>
  <c r="H93" i="3"/>
  <c r="C93" i="3"/>
  <c r="I93" i="3"/>
  <c r="G93" i="3"/>
  <c r="J93" i="3"/>
  <c r="V52" i="3"/>
  <c r="T52" i="3"/>
  <c r="U52" i="3"/>
  <c r="R52" i="3"/>
  <c r="N52" i="3"/>
  <c r="M52" i="3"/>
  <c r="L52" i="3"/>
  <c r="K52" i="3"/>
  <c r="I52" i="3"/>
  <c r="P52" i="3"/>
  <c r="H52" i="3"/>
  <c r="Q52" i="3"/>
  <c r="E52" i="3"/>
  <c r="C52" i="3"/>
  <c r="G52" i="3"/>
  <c r="S52" i="3"/>
  <c r="V9" i="3"/>
  <c r="T9" i="3"/>
  <c r="S9" i="3"/>
  <c r="R9" i="3"/>
  <c r="U9" i="3"/>
  <c r="Q9" i="3"/>
  <c r="P9" i="3"/>
  <c r="L9" i="3"/>
  <c r="K9" i="3"/>
  <c r="N9" i="3"/>
  <c r="H9" i="3"/>
  <c r="C9" i="3"/>
  <c r="M9" i="3"/>
  <c r="I9" i="3"/>
  <c r="F9" i="3"/>
  <c r="C116" i="3"/>
  <c r="D66" i="3"/>
  <c r="D79" i="3"/>
  <c r="D29" i="3"/>
  <c r="E66" i="3"/>
  <c r="E95" i="3"/>
  <c r="F111" i="3"/>
  <c r="F90" i="3"/>
  <c r="G58" i="3"/>
  <c r="G100" i="3"/>
  <c r="H46" i="3"/>
  <c r="H75" i="3"/>
  <c r="I112" i="3"/>
  <c r="L51" i="3"/>
  <c r="N57" i="3"/>
  <c r="P112" i="3"/>
  <c r="S87" i="3"/>
  <c r="U67" i="3"/>
  <c r="N67" i="3"/>
  <c r="S67" i="3"/>
  <c r="P67" i="3"/>
  <c r="K67" i="3"/>
  <c r="G67" i="3"/>
  <c r="T67" i="3"/>
  <c r="R67" i="3"/>
  <c r="J67" i="3"/>
  <c r="M67" i="3"/>
  <c r="V67" i="3"/>
  <c r="L67" i="3"/>
  <c r="H67" i="3"/>
  <c r="R24" i="3"/>
  <c r="N24" i="3"/>
  <c r="U24" i="3"/>
  <c r="T24" i="3"/>
  <c r="S24" i="3"/>
  <c r="Q24" i="3"/>
  <c r="V24" i="3"/>
  <c r="K24" i="3"/>
  <c r="P24" i="3"/>
  <c r="G24" i="3"/>
  <c r="J24" i="3"/>
  <c r="I24" i="3"/>
  <c r="E24" i="3"/>
  <c r="L24" i="3"/>
  <c r="M24" i="3"/>
  <c r="V32" i="3"/>
  <c r="N32" i="3"/>
  <c r="U32" i="3"/>
  <c r="S32" i="3"/>
  <c r="R32" i="3"/>
  <c r="J32" i="3"/>
  <c r="K32" i="3"/>
  <c r="F32" i="3"/>
  <c r="L32" i="3"/>
  <c r="M32" i="3"/>
  <c r="P32" i="3"/>
  <c r="Q32" i="3"/>
  <c r="G32" i="3"/>
  <c r="T32" i="3"/>
  <c r="V62" i="3"/>
  <c r="U62" i="3"/>
  <c r="S62" i="3"/>
  <c r="T62" i="3"/>
  <c r="M62" i="3"/>
  <c r="Q62" i="3"/>
  <c r="I62" i="3"/>
  <c r="N62" i="3"/>
  <c r="L62" i="3"/>
  <c r="R62" i="3"/>
  <c r="E62" i="3"/>
  <c r="P62" i="3"/>
  <c r="G62" i="3"/>
  <c r="D62" i="3"/>
  <c r="H62" i="3"/>
  <c r="D72" i="3"/>
  <c r="C20" i="3"/>
  <c r="D22" i="3"/>
  <c r="E79" i="3"/>
  <c r="F67" i="3"/>
  <c r="G112" i="3"/>
  <c r="H120" i="3"/>
  <c r="H32" i="3"/>
  <c r="I66" i="3"/>
  <c r="I2" i="3"/>
  <c r="J20" i="3"/>
  <c r="L120" i="3"/>
  <c r="U12" i="3"/>
  <c r="N12" i="3"/>
  <c r="T12" i="3"/>
  <c r="V12" i="3"/>
  <c r="R12" i="3"/>
  <c r="Q12" i="3"/>
  <c r="K12" i="3"/>
  <c r="G12" i="3"/>
  <c r="E12" i="3"/>
  <c r="P12" i="3"/>
  <c r="L12" i="3"/>
  <c r="J12" i="3"/>
  <c r="H12" i="3"/>
  <c r="M12" i="3"/>
  <c r="F12" i="3"/>
  <c r="D99" i="3"/>
  <c r="F46" i="3"/>
  <c r="V39" i="3"/>
  <c r="N39" i="3"/>
  <c r="U39" i="3"/>
  <c r="T39" i="3"/>
  <c r="P39" i="3"/>
  <c r="R39" i="3"/>
  <c r="J39" i="3"/>
  <c r="Q39" i="3"/>
  <c r="S39" i="3"/>
  <c r="F39" i="3"/>
  <c r="K39" i="3"/>
  <c r="L39" i="3"/>
  <c r="H39" i="3"/>
  <c r="I39" i="3"/>
  <c r="V29" i="3"/>
  <c r="N29" i="3"/>
  <c r="M29" i="3"/>
  <c r="R29" i="3"/>
  <c r="T29" i="3"/>
  <c r="U29" i="3"/>
  <c r="S29" i="3"/>
  <c r="J29" i="3"/>
  <c r="F29" i="3"/>
  <c r="Q29" i="3"/>
  <c r="H29" i="3"/>
  <c r="P29" i="3"/>
  <c r="V97" i="3"/>
  <c r="U97" i="3"/>
  <c r="R97" i="3"/>
  <c r="Q97" i="3"/>
  <c r="S97" i="3"/>
  <c r="P97" i="3"/>
  <c r="M97" i="3"/>
  <c r="T97" i="3"/>
  <c r="N97" i="3"/>
  <c r="L97" i="3"/>
  <c r="G97" i="3"/>
  <c r="H97" i="3"/>
  <c r="I97" i="3"/>
  <c r="E97" i="3"/>
  <c r="F74" i="3"/>
  <c r="V108" i="3"/>
  <c r="U108" i="3"/>
  <c r="T108" i="3"/>
  <c r="R108" i="3"/>
  <c r="Q108" i="3"/>
  <c r="N108" i="3"/>
  <c r="K108" i="3"/>
  <c r="J108" i="3"/>
  <c r="P108" i="3"/>
  <c r="L108" i="3"/>
  <c r="M108" i="3"/>
  <c r="F108" i="3"/>
  <c r="S108" i="3"/>
  <c r="G108" i="3"/>
  <c r="V43" i="3"/>
  <c r="U43" i="3"/>
  <c r="T43" i="3"/>
  <c r="S43" i="3"/>
  <c r="R43" i="3"/>
  <c r="Q43" i="3"/>
  <c r="P43" i="3"/>
  <c r="K43" i="3"/>
  <c r="J43" i="3"/>
  <c r="N43" i="3"/>
  <c r="F43" i="3"/>
  <c r="M43" i="3"/>
  <c r="G43" i="3"/>
  <c r="I43" i="3"/>
  <c r="V17" i="3"/>
  <c r="U17" i="3"/>
  <c r="T17" i="3"/>
  <c r="R17" i="3"/>
  <c r="Q17" i="3"/>
  <c r="P17" i="3"/>
  <c r="S17" i="3"/>
  <c r="N17" i="3"/>
  <c r="K17" i="3"/>
  <c r="J17" i="3"/>
  <c r="M17" i="3"/>
  <c r="F17" i="3"/>
  <c r="H17" i="3"/>
  <c r="L17" i="3"/>
  <c r="I17" i="3"/>
  <c r="V82" i="3"/>
  <c r="U82" i="3"/>
  <c r="T82" i="3"/>
  <c r="R82" i="3"/>
  <c r="S82" i="3"/>
  <c r="Q82" i="3"/>
  <c r="P82" i="3"/>
  <c r="K82" i="3"/>
  <c r="J82" i="3"/>
  <c r="N82" i="3"/>
  <c r="F82" i="3"/>
  <c r="M82" i="3"/>
  <c r="G82" i="3"/>
  <c r="L82" i="3"/>
  <c r="V7" i="3"/>
  <c r="U7" i="3"/>
  <c r="T7" i="3"/>
  <c r="R7" i="3"/>
  <c r="Q7" i="3"/>
  <c r="P7" i="3"/>
  <c r="N7" i="3"/>
  <c r="K7" i="3"/>
  <c r="J7" i="3"/>
  <c r="S7" i="3"/>
  <c r="I7" i="3"/>
  <c r="M7" i="3"/>
  <c r="F7" i="3"/>
  <c r="H7" i="3"/>
  <c r="V19" i="3"/>
  <c r="U19" i="3"/>
  <c r="T19" i="3"/>
  <c r="R19" i="3"/>
  <c r="S19" i="3"/>
  <c r="Q19" i="3"/>
  <c r="P19" i="3"/>
  <c r="K19" i="3"/>
  <c r="J19" i="3"/>
  <c r="I19" i="3"/>
  <c r="L19" i="3"/>
  <c r="M19" i="3"/>
  <c r="F19" i="3"/>
  <c r="N19" i="3"/>
  <c r="G19" i="3"/>
  <c r="E19" i="3"/>
  <c r="V71" i="3"/>
  <c r="U71" i="3"/>
  <c r="T71" i="3"/>
  <c r="R71" i="3"/>
  <c r="Q71" i="3"/>
  <c r="P71" i="3"/>
  <c r="N71" i="3"/>
  <c r="K71" i="3"/>
  <c r="J71" i="3"/>
  <c r="I71" i="3"/>
  <c r="S71" i="3"/>
  <c r="L71" i="3"/>
  <c r="F71" i="3"/>
  <c r="M71" i="3"/>
  <c r="G71" i="3"/>
  <c r="C39" i="3"/>
  <c r="C90" i="3"/>
  <c r="D67" i="3"/>
  <c r="D57" i="3"/>
  <c r="E73" i="3"/>
  <c r="F14" i="3"/>
  <c r="F91" i="3"/>
  <c r="F100" i="3"/>
  <c r="G29" i="3"/>
  <c r="H51" i="3"/>
  <c r="I22" i="3"/>
  <c r="J62" i="3"/>
  <c r="K97" i="3"/>
  <c r="N50" i="3"/>
  <c r="V27" i="3"/>
  <c r="T13" i="3"/>
  <c r="S13" i="3"/>
  <c r="N13" i="3"/>
  <c r="U13" i="3"/>
  <c r="V13" i="3"/>
  <c r="R13" i="3"/>
  <c r="Q13" i="3"/>
  <c r="K13" i="3"/>
  <c r="M13" i="3"/>
  <c r="G13" i="3"/>
  <c r="E13" i="3"/>
  <c r="H13" i="3"/>
  <c r="P13" i="3"/>
  <c r="V77" i="3"/>
  <c r="T77" i="3"/>
  <c r="S77" i="3"/>
  <c r="N77" i="3"/>
  <c r="U77" i="3"/>
  <c r="R77" i="3"/>
  <c r="Q77" i="3"/>
  <c r="J77" i="3"/>
  <c r="F77" i="3"/>
  <c r="K77" i="3"/>
  <c r="G77" i="3"/>
  <c r="L77" i="3"/>
  <c r="P77" i="3"/>
  <c r="M77" i="3"/>
  <c r="I77" i="3"/>
  <c r="I13" i="3"/>
  <c r="L79" i="3"/>
  <c r="V22" i="3"/>
  <c r="U22" i="3"/>
  <c r="T22" i="3"/>
  <c r="S22" i="3"/>
  <c r="N22" i="3"/>
  <c r="R22" i="3"/>
  <c r="Q22" i="3"/>
  <c r="M22" i="3"/>
  <c r="P22" i="3"/>
  <c r="J22" i="3"/>
  <c r="K22" i="3"/>
  <c r="F22" i="3"/>
  <c r="E22" i="3"/>
  <c r="H22" i="3"/>
  <c r="V40" i="3"/>
  <c r="U40" i="3"/>
  <c r="M40" i="3"/>
  <c r="S40" i="3"/>
  <c r="R40" i="3"/>
  <c r="T40" i="3"/>
  <c r="Q40" i="3"/>
  <c r="P40" i="3"/>
  <c r="N40" i="3"/>
  <c r="I40" i="3"/>
  <c r="K40" i="3"/>
  <c r="E40" i="3"/>
  <c r="L40" i="3"/>
  <c r="G40" i="3"/>
  <c r="D40" i="3"/>
  <c r="H40" i="3"/>
  <c r="C95" i="3"/>
  <c r="V105" i="3"/>
  <c r="U105" i="3"/>
  <c r="T105" i="3"/>
  <c r="S105" i="3"/>
  <c r="R105" i="3"/>
  <c r="Q105" i="3"/>
  <c r="K105" i="3"/>
  <c r="J105" i="3"/>
  <c r="N105" i="3"/>
  <c r="L105" i="3"/>
  <c r="F105" i="3"/>
  <c r="H105" i="3"/>
  <c r="M105" i="3"/>
  <c r="I105" i="3"/>
  <c r="P105" i="3"/>
  <c r="V83" i="3"/>
  <c r="U83" i="3"/>
  <c r="T83" i="3"/>
  <c r="R83" i="3"/>
  <c r="Q83" i="3"/>
  <c r="S83" i="3"/>
  <c r="N83" i="3"/>
  <c r="K83" i="3"/>
  <c r="J83" i="3"/>
  <c r="P83" i="3"/>
  <c r="L83" i="3"/>
  <c r="M83" i="3"/>
  <c r="F83" i="3"/>
  <c r="E83" i="3"/>
  <c r="G83" i="3"/>
  <c r="V116" i="3"/>
  <c r="U116" i="3"/>
  <c r="T116" i="3"/>
  <c r="S116" i="3"/>
  <c r="R116" i="3"/>
  <c r="Q116" i="3"/>
  <c r="P116" i="3"/>
  <c r="K116" i="3"/>
  <c r="J116" i="3"/>
  <c r="M116" i="3"/>
  <c r="F116" i="3"/>
  <c r="G116" i="3"/>
  <c r="N116" i="3"/>
  <c r="E116" i="3"/>
  <c r="I116" i="3"/>
  <c r="V61" i="3"/>
  <c r="U61" i="3"/>
  <c r="T61" i="3"/>
  <c r="S61" i="3"/>
  <c r="R61" i="3"/>
  <c r="Q61" i="3"/>
  <c r="P61" i="3"/>
  <c r="M61" i="3"/>
  <c r="J61" i="3"/>
  <c r="N61" i="3"/>
  <c r="I61" i="3"/>
  <c r="F61" i="3"/>
  <c r="K61" i="3"/>
  <c r="H61" i="3"/>
  <c r="E61" i="3"/>
  <c r="V69" i="3"/>
  <c r="U69" i="3"/>
  <c r="T69" i="3"/>
  <c r="S69" i="3"/>
  <c r="R69" i="3"/>
  <c r="Q69" i="3"/>
  <c r="P69" i="3"/>
  <c r="M69" i="3"/>
  <c r="J69" i="3"/>
  <c r="N69" i="3"/>
  <c r="K69" i="3"/>
  <c r="L69" i="3"/>
  <c r="I69" i="3"/>
  <c r="F69" i="3"/>
  <c r="E69" i="3"/>
  <c r="V65" i="3"/>
  <c r="U65" i="3"/>
  <c r="T65" i="3"/>
  <c r="S65" i="3"/>
  <c r="R65" i="3"/>
  <c r="Q65" i="3"/>
  <c r="P65" i="3"/>
  <c r="M65" i="3"/>
  <c r="J65" i="3"/>
  <c r="I65" i="3"/>
  <c r="L65" i="3"/>
  <c r="E65" i="3"/>
  <c r="G65" i="3"/>
  <c r="H65" i="3"/>
  <c r="V89" i="3"/>
  <c r="U89" i="3"/>
  <c r="T89" i="3"/>
  <c r="S89" i="3"/>
  <c r="R89" i="3"/>
  <c r="Q89" i="3"/>
  <c r="P89" i="3"/>
  <c r="M89" i="3"/>
  <c r="J89" i="3"/>
  <c r="L89" i="3"/>
  <c r="N89" i="3"/>
  <c r="I89" i="3"/>
  <c r="E89" i="3"/>
  <c r="F89" i="3"/>
  <c r="H89" i="3"/>
  <c r="V101" i="3"/>
  <c r="U101" i="3"/>
  <c r="T101" i="3"/>
  <c r="S101" i="3"/>
  <c r="R101" i="3"/>
  <c r="Q101" i="3"/>
  <c r="P101" i="3"/>
  <c r="M101" i="3"/>
  <c r="J101" i="3"/>
  <c r="I101" i="3"/>
  <c r="E101" i="3"/>
  <c r="L101" i="3"/>
  <c r="K101" i="3"/>
  <c r="F101" i="3"/>
  <c r="N101" i="3"/>
  <c r="V104" i="3"/>
  <c r="U104" i="3"/>
  <c r="T104" i="3"/>
  <c r="S104" i="3"/>
  <c r="R104" i="3"/>
  <c r="Q104" i="3"/>
  <c r="P104" i="3"/>
  <c r="M104" i="3"/>
  <c r="J104" i="3"/>
  <c r="N104" i="3"/>
  <c r="L104" i="3"/>
  <c r="I104" i="3"/>
  <c r="E104" i="3"/>
  <c r="G104" i="3"/>
  <c r="H104" i="3"/>
  <c r="V35" i="3"/>
  <c r="U35" i="3"/>
  <c r="T35" i="3"/>
  <c r="S35" i="3"/>
  <c r="R35" i="3"/>
  <c r="Q35" i="3"/>
  <c r="P35" i="3"/>
  <c r="M35" i="3"/>
  <c r="J35" i="3"/>
  <c r="N35" i="3"/>
  <c r="K35" i="3"/>
  <c r="L35" i="3"/>
  <c r="I35" i="3"/>
  <c r="E35" i="3"/>
  <c r="F35" i="3"/>
  <c r="H35" i="3"/>
  <c r="V102" i="3"/>
  <c r="U102" i="3"/>
  <c r="T102" i="3"/>
  <c r="S102" i="3"/>
  <c r="Q102" i="3"/>
  <c r="P102" i="3"/>
  <c r="R102" i="3"/>
  <c r="M102" i="3"/>
  <c r="N102" i="3"/>
  <c r="J102" i="3"/>
  <c r="I102" i="3"/>
  <c r="K102" i="3"/>
  <c r="E102" i="3"/>
  <c r="L102" i="3"/>
  <c r="F102" i="3"/>
  <c r="V36" i="3"/>
  <c r="U36" i="3"/>
  <c r="T36" i="3"/>
  <c r="S36" i="3"/>
  <c r="Q36" i="3"/>
  <c r="P36" i="3"/>
  <c r="M36" i="3"/>
  <c r="R36" i="3"/>
  <c r="J36" i="3"/>
  <c r="I36" i="3"/>
  <c r="K36" i="3"/>
  <c r="L36" i="3"/>
  <c r="E36" i="3"/>
  <c r="G36" i="3"/>
  <c r="H36" i="3"/>
  <c r="V41" i="3"/>
  <c r="U41" i="3"/>
  <c r="T41" i="3"/>
  <c r="S41" i="3"/>
  <c r="Q41" i="3"/>
  <c r="P41" i="3"/>
  <c r="M41" i="3"/>
  <c r="J41" i="3"/>
  <c r="I41" i="3"/>
  <c r="R41" i="3"/>
  <c r="E41" i="3"/>
  <c r="F41" i="3"/>
  <c r="K41" i="3"/>
  <c r="H41" i="3"/>
  <c r="C108" i="3"/>
  <c r="C72" i="3"/>
  <c r="C17" i="3"/>
  <c r="C62" i="3"/>
  <c r="C19" i="3"/>
  <c r="D106" i="3"/>
  <c r="D32" i="3"/>
  <c r="D82" i="3"/>
  <c r="D24" i="3"/>
  <c r="D71" i="3"/>
  <c r="E43" i="3"/>
  <c r="E82" i="3"/>
  <c r="F94" i="3"/>
  <c r="F13" i="3"/>
  <c r="F18" i="3"/>
  <c r="G22" i="3"/>
  <c r="H43" i="3"/>
  <c r="H5" i="3"/>
  <c r="H18" i="3"/>
  <c r="I57" i="3"/>
  <c r="I12" i="3"/>
  <c r="J94" i="3"/>
  <c r="J87" i="3"/>
  <c r="K104" i="3"/>
  <c r="L43" i="3"/>
  <c r="M106" i="3"/>
  <c r="Q67" i="3"/>
  <c r="V99" i="3"/>
  <c r="N99" i="3"/>
  <c r="U99" i="3"/>
  <c r="T99" i="3"/>
  <c r="P99" i="3"/>
  <c r="S99" i="3"/>
  <c r="K99" i="3"/>
  <c r="Q99" i="3"/>
  <c r="G99" i="3"/>
  <c r="J99" i="3"/>
  <c r="E99" i="3"/>
  <c r="H99" i="3"/>
  <c r="L99" i="3"/>
  <c r="F99" i="3"/>
  <c r="N37" i="3"/>
  <c r="V37" i="3"/>
  <c r="U37" i="3"/>
  <c r="S37" i="3"/>
  <c r="R37" i="3"/>
  <c r="Q37" i="3"/>
  <c r="T37" i="3"/>
  <c r="K37" i="3"/>
  <c r="J37" i="3"/>
  <c r="G37" i="3"/>
  <c r="E37" i="3"/>
  <c r="L37" i="3"/>
  <c r="M37" i="3"/>
  <c r="I37" i="3"/>
  <c r="H37" i="3"/>
  <c r="J13" i="3"/>
  <c r="V42" i="3"/>
  <c r="N42" i="3"/>
  <c r="S42" i="3"/>
  <c r="U42" i="3"/>
  <c r="T42" i="3"/>
  <c r="J42" i="3"/>
  <c r="R42" i="3"/>
  <c r="Q42" i="3"/>
  <c r="M42" i="3"/>
  <c r="F42" i="3"/>
  <c r="P42" i="3"/>
  <c r="G42" i="3"/>
  <c r="L42" i="3"/>
  <c r="K42" i="3"/>
  <c r="E42" i="3"/>
  <c r="I42" i="3"/>
  <c r="V118" i="3"/>
  <c r="U118" i="3"/>
  <c r="S118" i="3"/>
  <c r="P118" i="3"/>
  <c r="T118" i="3"/>
  <c r="M118" i="3"/>
  <c r="Q118" i="3"/>
  <c r="R118" i="3"/>
  <c r="N118" i="3"/>
  <c r="J118" i="3"/>
  <c r="K118" i="3"/>
  <c r="L118" i="3"/>
  <c r="G118" i="3"/>
  <c r="E118" i="3"/>
  <c r="H118" i="3"/>
  <c r="I118" i="3"/>
  <c r="V98" i="3"/>
  <c r="U98" i="3"/>
  <c r="T98" i="3"/>
  <c r="S98" i="3"/>
  <c r="Q98" i="3"/>
  <c r="P98" i="3"/>
  <c r="M98" i="3"/>
  <c r="I98" i="3"/>
  <c r="E98" i="3"/>
  <c r="J98" i="3"/>
  <c r="K98" i="3"/>
  <c r="L98" i="3"/>
  <c r="F98" i="3"/>
  <c r="D98" i="3"/>
  <c r="N98" i="3"/>
  <c r="H98" i="3"/>
  <c r="C59" i="3"/>
  <c r="V60" i="3"/>
  <c r="U60" i="3"/>
  <c r="T60" i="3"/>
  <c r="S60" i="3"/>
  <c r="R60" i="3"/>
  <c r="Q60" i="3"/>
  <c r="P60" i="3"/>
  <c r="L60" i="3"/>
  <c r="N60" i="3"/>
  <c r="K60" i="3"/>
  <c r="I60" i="3"/>
  <c r="M60" i="3"/>
  <c r="H60" i="3"/>
  <c r="E60" i="3"/>
  <c r="G60" i="3"/>
  <c r="D60" i="3"/>
  <c r="V33" i="3"/>
  <c r="U33" i="3"/>
  <c r="T33" i="3"/>
  <c r="R33" i="3"/>
  <c r="Q33" i="3"/>
  <c r="P33" i="3"/>
  <c r="S33" i="3"/>
  <c r="L33" i="3"/>
  <c r="N33" i="3"/>
  <c r="M33" i="3"/>
  <c r="I33" i="3"/>
  <c r="H33" i="3"/>
  <c r="J33" i="3"/>
  <c r="F33" i="3"/>
  <c r="G33" i="3"/>
  <c r="K33" i="3"/>
  <c r="D33" i="3"/>
  <c r="V90" i="3"/>
  <c r="U90" i="3"/>
  <c r="T90" i="3"/>
  <c r="S90" i="3"/>
  <c r="R90" i="3"/>
  <c r="Q90" i="3"/>
  <c r="P90" i="3"/>
  <c r="L90" i="3"/>
  <c r="N90" i="3"/>
  <c r="M90" i="3"/>
  <c r="I90" i="3"/>
  <c r="H90" i="3"/>
  <c r="J90" i="3"/>
  <c r="D90" i="3"/>
  <c r="V47" i="3"/>
  <c r="U47" i="3"/>
  <c r="T47" i="3"/>
  <c r="S47" i="3"/>
  <c r="R47" i="3"/>
  <c r="Q47" i="3"/>
  <c r="P47" i="3"/>
  <c r="N47" i="3"/>
  <c r="L47" i="3"/>
  <c r="I47" i="3"/>
  <c r="H47" i="3"/>
  <c r="E47" i="3"/>
  <c r="K47" i="3"/>
  <c r="J47" i="3"/>
  <c r="G47" i="3"/>
  <c r="D47" i="3"/>
  <c r="V25" i="3"/>
  <c r="U25" i="3"/>
  <c r="T25" i="3"/>
  <c r="S25" i="3"/>
  <c r="R25" i="3"/>
  <c r="Q25" i="3"/>
  <c r="P25" i="3"/>
  <c r="M25" i="3"/>
  <c r="L25" i="3"/>
  <c r="I25" i="3"/>
  <c r="N25" i="3"/>
  <c r="J25" i="3"/>
  <c r="H25" i="3"/>
  <c r="F25" i="3"/>
  <c r="G25" i="3"/>
  <c r="K25" i="3"/>
  <c r="D25" i="3"/>
  <c r="C120" i="3"/>
  <c r="C27" i="3"/>
  <c r="C101" i="3"/>
  <c r="C12" i="3"/>
  <c r="C3" i="3"/>
  <c r="C36" i="3"/>
  <c r="C37" i="3"/>
  <c r="D118" i="3"/>
  <c r="D43" i="3"/>
  <c r="D112" i="3"/>
  <c r="D35" i="3"/>
  <c r="D41" i="3"/>
  <c r="E67" i="3"/>
  <c r="E50" i="3"/>
  <c r="E17" i="3"/>
  <c r="E29" i="3"/>
  <c r="F60" i="3"/>
  <c r="F97" i="3"/>
  <c r="F52" i="3"/>
  <c r="G79" i="3"/>
  <c r="G41" i="3"/>
  <c r="H74" i="3"/>
  <c r="I82" i="3"/>
  <c r="J60" i="3"/>
  <c r="K90" i="3"/>
  <c r="N36" i="3"/>
  <c r="Q49" i="3"/>
  <c r="N46" i="3"/>
  <c r="V46" i="3"/>
  <c r="U46" i="3"/>
  <c r="S46" i="3"/>
  <c r="P46" i="3"/>
  <c r="K46" i="3"/>
  <c r="G46" i="3"/>
  <c r="L46" i="3"/>
  <c r="E46" i="3"/>
  <c r="M46" i="3"/>
  <c r="I46" i="3"/>
  <c r="R46" i="3"/>
  <c r="Q46" i="3"/>
  <c r="T46" i="3"/>
  <c r="J46" i="3"/>
  <c r="V66" i="3"/>
  <c r="N66" i="3"/>
  <c r="T66" i="3"/>
  <c r="R66" i="3"/>
  <c r="U66" i="3"/>
  <c r="Q66" i="3"/>
  <c r="J66" i="3"/>
  <c r="L66" i="3"/>
  <c r="M66" i="3"/>
  <c r="F66" i="3"/>
  <c r="S66" i="3"/>
  <c r="P66" i="3"/>
  <c r="K66" i="3"/>
  <c r="G66" i="3"/>
  <c r="V75" i="3"/>
  <c r="R75" i="3"/>
  <c r="N75" i="3"/>
  <c r="U75" i="3"/>
  <c r="T75" i="3"/>
  <c r="S75" i="3"/>
  <c r="Q75" i="3"/>
  <c r="P75" i="3"/>
  <c r="J75" i="3"/>
  <c r="F75" i="3"/>
  <c r="K75" i="3"/>
  <c r="L75" i="3"/>
  <c r="I75" i="3"/>
  <c r="G75" i="3"/>
  <c r="M75" i="3"/>
  <c r="D39" i="3"/>
  <c r="V72" i="3"/>
  <c r="U72" i="3"/>
  <c r="T72" i="3"/>
  <c r="P72" i="3"/>
  <c r="N72" i="3"/>
  <c r="M72" i="3"/>
  <c r="Q72" i="3"/>
  <c r="S72" i="3"/>
  <c r="J72" i="3"/>
  <c r="K72" i="3"/>
  <c r="L72" i="3"/>
  <c r="I72" i="3"/>
  <c r="F72" i="3"/>
  <c r="V51" i="3"/>
  <c r="U51" i="3"/>
  <c r="R51" i="3"/>
  <c r="T51" i="3"/>
  <c r="S51" i="3"/>
  <c r="N51" i="3"/>
  <c r="Q51" i="3"/>
  <c r="I51" i="3"/>
  <c r="M51" i="3"/>
  <c r="E51" i="3"/>
  <c r="K51" i="3"/>
  <c r="P51" i="3"/>
  <c r="D51" i="3"/>
  <c r="J51" i="3"/>
  <c r="F51" i="3"/>
  <c r="C24" i="3"/>
  <c r="K29" i="3"/>
  <c r="V114" i="3"/>
  <c r="U114" i="3"/>
  <c r="T114" i="3"/>
  <c r="R114" i="3"/>
  <c r="Q114" i="3"/>
  <c r="P114" i="3"/>
  <c r="L114" i="3"/>
  <c r="N114" i="3"/>
  <c r="M114" i="3"/>
  <c r="I114" i="3"/>
  <c r="H114" i="3"/>
  <c r="K114" i="3"/>
  <c r="F114" i="3"/>
  <c r="S114" i="3"/>
  <c r="J114" i="3"/>
  <c r="G114" i="3"/>
  <c r="E114" i="3"/>
  <c r="D114" i="3"/>
  <c r="V50" i="3"/>
  <c r="U50" i="3"/>
  <c r="T50" i="3"/>
  <c r="R50" i="3"/>
  <c r="S50" i="3"/>
  <c r="Q50" i="3"/>
  <c r="P50" i="3"/>
  <c r="L50" i="3"/>
  <c r="I50" i="3"/>
  <c r="H50" i="3"/>
  <c r="M50" i="3"/>
  <c r="J50" i="3"/>
  <c r="D50" i="3"/>
  <c r="V54" i="3"/>
  <c r="U54" i="3"/>
  <c r="T54" i="3"/>
  <c r="S54" i="3"/>
  <c r="R54" i="3"/>
  <c r="Q54" i="3"/>
  <c r="P54" i="3"/>
  <c r="L54" i="3"/>
  <c r="N54" i="3"/>
  <c r="J54" i="3"/>
  <c r="I54" i="3"/>
  <c r="K54" i="3"/>
  <c r="H54" i="3"/>
  <c r="M54" i="3"/>
  <c r="G54" i="3"/>
  <c r="D54" i="3"/>
  <c r="V6" i="3"/>
  <c r="U6" i="3"/>
  <c r="T6" i="3"/>
  <c r="S6" i="3"/>
  <c r="R6" i="3"/>
  <c r="Q6" i="3"/>
  <c r="P6" i="3"/>
  <c r="L6" i="3"/>
  <c r="N6" i="3"/>
  <c r="J6" i="3"/>
  <c r="K6" i="3"/>
  <c r="I6" i="3"/>
  <c r="H6" i="3"/>
  <c r="F6" i="3"/>
  <c r="G6" i="3"/>
  <c r="D6" i="3"/>
  <c r="V100" i="3"/>
  <c r="U100" i="3"/>
  <c r="T100" i="3"/>
  <c r="S100" i="3"/>
  <c r="R100" i="3"/>
  <c r="Q100" i="3"/>
  <c r="P100" i="3"/>
  <c r="L100" i="3"/>
  <c r="I100" i="3"/>
  <c r="N100" i="3"/>
  <c r="M100" i="3"/>
  <c r="H100" i="3"/>
  <c r="E100" i="3"/>
  <c r="D100" i="3"/>
  <c r="U78" i="3"/>
  <c r="T78" i="3"/>
  <c r="R78" i="3"/>
  <c r="V78" i="3"/>
  <c r="Q78" i="3"/>
  <c r="P78" i="3"/>
  <c r="N78" i="3"/>
  <c r="K78" i="3"/>
  <c r="H78" i="3"/>
  <c r="S78" i="3"/>
  <c r="G78" i="3"/>
  <c r="J78" i="3"/>
  <c r="L78" i="3"/>
  <c r="M78" i="3"/>
  <c r="D78" i="3"/>
  <c r="C78" i="3"/>
  <c r="U121" i="3"/>
  <c r="T121" i="3"/>
  <c r="R121" i="3"/>
  <c r="Q121" i="3"/>
  <c r="P121" i="3"/>
  <c r="K121" i="3"/>
  <c r="S121" i="3"/>
  <c r="N121" i="3"/>
  <c r="V121" i="3"/>
  <c r="L121" i="3"/>
  <c r="M121" i="3"/>
  <c r="H121" i="3"/>
  <c r="G121" i="3"/>
  <c r="I121" i="3"/>
  <c r="D121" i="3"/>
  <c r="C121" i="3"/>
  <c r="U103" i="3"/>
  <c r="T103" i="3"/>
  <c r="R103" i="3"/>
  <c r="S103" i="3"/>
  <c r="Q103" i="3"/>
  <c r="P103" i="3"/>
  <c r="V103" i="3"/>
  <c r="K103" i="3"/>
  <c r="H103" i="3"/>
  <c r="J103" i="3"/>
  <c r="G103" i="3"/>
  <c r="M103" i="3"/>
  <c r="I103" i="3"/>
  <c r="D103" i="3"/>
  <c r="F103" i="3"/>
  <c r="E103" i="3"/>
  <c r="C103" i="3"/>
  <c r="N103" i="3"/>
  <c r="U14" i="3"/>
  <c r="T14" i="3"/>
  <c r="S14" i="3"/>
  <c r="R14" i="3"/>
  <c r="Q14" i="3"/>
  <c r="P14" i="3"/>
  <c r="K14" i="3"/>
  <c r="N14" i="3"/>
  <c r="M14" i="3"/>
  <c r="H14" i="3"/>
  <c r="G14" i="3"/>
  <c r="L14" i="3"/>
  <c r="D14" i="3"/>
  <c r="C14" i="3"/>
  <c r="U68" i="3"/>
  <c r="T68" i="3"/>
  <c r="S68" i="3"/>
  <c r="R68" i="3"/>
  <c r="Q68" i="3"/>
  <c r="P68" i="3"/>
  <c r="V68" i="3"/>
  <c r="N68" i="3"/>
  <c r="K68" i="3"/>
  <c r="J68" i="3"/>
  <c r="H68" i="3"/>
  <c r="G68" i="3"/>
  <c r="L68" i="3"/>
  <c r="E68" i="3"/>
  <c r="I68" i="3"/>
  <c r="M68" i="3"/>
  <c r="D68" i="3"/>
  <c r="C68" i="3"/>
  <c r="U38" i="3"/>
  <c r="T38" i="3"/>
  <c r="S38" i="3"/>
  <c r="V38" i="3"/>
  <c r="R38" i="3"/>
  <c r="Q38" i="3"/>
  <c r="P38" i="3"/>
  <c r="K38" i="3"/>
  <c r="N38" i="3"/>
  <c r="M38" i="3"/>
  <c r="H38" i="3"/>
  <c r="G38" i="3"/>
  <c r="J38" i="3"/>
  <c r="I38" i="3"/>
  <c r="D38" i="3"/>
  <c r="F38" i="3"/>
  <c r="C38" i="3"/>
  <c r="U45" i="3"/>
  <c r="T45" i="3"/>
  <c r="S45" i="3"/>
  <c r="Q45" i="3"/>
  <c r="R45" i="3"/>
  <c r="P45" i="3"/>
  <c r="N45" i="3"/>
  <c r="K45" i="3"/>
  <c r="V45" i="3"/>
  <c r="L45" i="3"/>
  <c r="H45" i="3"/>
  <c r="M45" i="3"/>
  <c r="G45" i="3"/>
  <c r="J45" i="3"/>
  <c r="D45" i="3"/>
  <c r="C45" i="3"/>
  <c r="U4" i="3"/>
  <c r="T4" i="3"/>
  <c r="S4" i="3"/>
  <c r="Q4" i="3"/>
  <c r="V4" i="3"/>
  <c r="P4" i="3"/>
  <c r="R4" i="3"/>
  <c r="N4" i="3"/>
  <c r="K4" i="3"/>
  <c r="H4" i="3"/>
  <c r="G4" i="3"/>
  <c r="L4" i="3"/>
  <c r="E4" i="3"/>
  <c r="J4" i="3"/>
  <c r="D4" i="3"/>
  <c r="C4" i="3"/>
  <c r="U48" i="3"/>
  <c r="T48" i="3"/>
  <c r="S48" i="3"/>
  <c r="Q48" i="3"/>
  <c r="P48" i="3"/>
  <c r="N48" i="3"/>
  <c r="R48" i="3"/>
  <c r="K48" i="3"/>
  <c r="L48" i="3"/>
  <c r="V48" i="3"/>
  <c r="M48" i="3"/>
  <c r="H48" i="3"/>
  <c r="G48" i="3"/>
  <c r="J48" i="3"/>
  <c r="D48" i="3"/>
  <c r="F48" i="3"/>
  <c r="C48" i="3"/>
  <c r="U70" i="3"/>
  <c r="T70" i="3"/>
  <c r="S70" i="3"/>
  <c r="Q70" i="3"/>
  <c r="P70" i="3"/>
  <c r="N70" i="3"/>
  <c r="V70" i="3"/>
  <c r="K70" i="3"/>
  <c r="J70" i="3"/>
  <c r="H70" i="3"/>
  <c r="G70" i="3"/>
  <c r="R70" i="3"/>
  <c r="I70" i="3"/>
  <c r="D70" i="3"/>
  <c r="C70" i="3"/>
  <c r="C114" i="3"/>
  <c r="C66" i="3"/>
  <c r="C54" i="3"/>
  <c r="C79" i="3"/>
  <c r="C100" i="3"/>
  <c r="C2" i="3"/>
  <c r="D58" i="3"/>
  <c r="D65" i="3"/>
  <c r="D13" i="3"/>
  <c r="D21" i="3"/>
  <c r="D93" i="3"/>
  <c r="E94" i="3"/>
  <c r="E39" i="3"/>
  <c r="E54" i="3"/>
  <c r="E45" i="3"/>
  <c r="F121" i="3"/>
  <c r="F59" i="3"/>
  <c r="F20" i="3"/>
  <c r="G5" i="3"/>
  <c r="G30" i="3"/>
  <c r="H27" i="3"/>
  <c r="H71" i="3"/>
  <c r="I99" i="3"/>
  <c r="I45" i="3"/>
  <c r="J121" i="3"/>
  <c r="J52" i="3"/>
  <c r="L13" i="3"/>
  <c r="M99" i="3"/>
  <c r="N41" i="3"/>
  <c r="V107" i="3"/>
  <c r="Q107" i="3"/>
  <c r="P107" i="3"/>
  <c r="U107" i="3"/>
  <c r="N107" i="3"/>
  <c r="R107" i="3"/>
  <c r="J107" i="3"/>
  <c r="S107" i="3"/>
  <c r="T107" i="3"/>
  <c r="M107" i="3"/>
  <c r="I107" i="3"/>
  <c r="G107" i="3"/>
  <c r="F107" i="3"/>
  <c r="L107" i="3"/>
  <c r="Q113" i="3"/>
  <c r="P113" i="3"/>
  <c r="N113" i="3"/>
  <c r="T113" i="3"/>
  <c r="J113" i="3"/>
  <c r="S113" i="3"/>
  <c r="M113" i="3"/>
  <c r="R113" i="3"/>
  <c r="L113" i="3"/>
  <c r="I113" i="3"/>
  <c r="G113" i="3"/>
  <c r="U113" i="3"/>
  <c r="F113" i="3"/>
  <c r="S8" i="3"/>
  <c r="Q8" i="3"/>
  <c r="P8" i="3"/>
  <c r="V8" i="3"/>
  <c r="N8" i="3"/>
  <c r="U8" i="3"/>
  <c r="R8" i="3"/>
  <c r="J8" i="3"/>
  <c r="T8" i="3"/>
  <c r="M8" i="3"/>
  <c r="I8" i="3"/>
  <c r="G8" i="3"/>
  <c r="F8" i="3"/>
  <c r="T117" i="3"/>
  <c r="U117" i="3"/>
  <c r="Q117" i="3"/>
  <c r="P117" i="3"/>
  <c r="S117" i="3"/>
  <c r="N117" i="3"/>
  <c r="J117" i="3"/>
  <c r="V117" i="3"/>
  <c r="M117" i="3"/>
  <c r="L117" i="3"/>
  <c r="I117" i="3"/>
  <c r="G117" i="3"/>
  <c r="F117" i="3"/>
  <c r="T76" i="3"/>
  <c r="Q76" i="3"/>
  <c r="P76" i="3"/>
  <c r="N76" i="3"/>
  <c r="V76" i="3"/>
  <c r="R76" i="3"/>
  <c r="J76" i="3"/>
  <c r="S76" i="3"/>
  <c r="M76" i="3"/>
  <c r="I76" i="3"/>
  <c r="U76" i="3"/>
  <c r="K76" i="3"/>
  <c r="G76" i="3"/>
  <c r="L76" i="3"/>
  <c r="F76" i="3"/>
  <c r="T85" i="3"/>
  <c r="Q85" i="3"/>
  <c r="P85" i="3"/>
  <c r="U85" i="3"/>
  <c r="N85" i="3"/>
  <c r="S85" i="3"/>
  <c r="J85" i="3"/>
  <c r="V85" i="3"/>
  <c r="M85" i="3"/>
  <c r="I85" i="3"/>
  <c r="R85" i="3"/>
  <c r="G85" i="3"/>
  <c r="F85" i="3"/>
  <c r="K85" i="3"/>
  <c r="T63" i="3"/>
  <c r="S63" i="3"/>
  <c r="Q63" i="3"/>
  <c r="R63" i="3"/>
  <c r="P63" i="3"/>
  <c r="N63" i="3"/>
  <c r="V63" i="3"/>
  <c r="J63" i="3"/>
  <c r="M63" i="3"/>
  <c r="U63" i="3"/>
  <c r="K63" i="3"/>
  <c r="I63" i="3"/>
  <c r="L63" i="3"/>
  <c r="G63" i="3"/>
  <c r="F63" i="3"/>
  <c r="T53" i="3"/>
  <c r="S53" i="3"/>
  <c r="Q53" i="3"/>
  <c r="V53" i="3"/>
  <c r="P53" i="3"/>
  <c r="R53" i="3"/>
  <c r="N53" i="3"/>
  <c r="U53" i="3"/>
  <c r="J53" i="3"/>
  <c r="M53" i="3"/>
  <c r="G53" i="3"/>
  <c r="F53" i="3"/>
  <c r="T26" i="3"/>
  <c r="S26" i="3"/>
  <c r="Q26" i="3"/>
  <c r="P26" i="3"/>
  <c r="N26" i="3"/>
  <c r="R26" i="3"/>
  <c r="J26" i="3"/>
  <c r="U26" i="3"/>
  <c r="M26" i="3"/>
  <c r="K26" i="3"/>
  <c r="L26" i="3"/>
  <c r="V26" i="3"/>
  <c r="G26" i="3"/>
  <c r="F26" i="3"/>
  <c r="T10" i="3"/>
  <c r="S10" i="3"/>
  <c r="Q10" i="3"/>
  <c r="P10" i="3"/>
  <c r="N10" i="3"/>
  <c r="V10" i="3"/>
  <c r="U10" i="3"/>
  <c r="J10" i="3"/>
  <c r="R10" i="3"/>
  <c r="I10" i="3"/>
  <c r="G10" i="3"/>
  <c r="K10" i="3"/>
  <c r="F10" i="3"/>
  <c r="M10" i="3"/>
  <c r="E92" i="3"/>
  <c r="E63" i="3"/>
  <c r="E34" i="3"/>
  <c r="E10" i="3"/>
  <c r="L8" i="3"/>
  <c r="L10" i="3"/>
  <c r="M55" i="3"/>
  <c r="P15" i="3"/>
  <c r="U15" i="3"/>
  <c r="V15" i="3"/>
  <c r="Q15" i="3"/>
  <c r="S15" i="3"/>
  <c r="L15" i="3"/>
  <c r="H15" i="3"/>
  <c r="T15" i="3"/>
  <c r="N15" i="3"/>
  <c r="F15" i="3"/>
  <c r="R15" i="3"/>
  <c r="P110" i="3"/>
  <c r="T110" i="3"/>
  <c r="V110" i="3"/>
  <c r="S110" i="3"/>
  <c r="R110" i="3"/>
  <c r="L110" i="3"/>
  <c r="Q110" i="3"/>
  <c r="H110" i="3"/>
  <c r="M110" i="3"/>
  <c r="U110" i="3"/>
  <c r="F110" i="3"/>
  <c r="P109" i="3"/>
  <c r="V109" i="3"/>
  <c r="U109" i="3"/>
  <c r="Q109" i="3"/>
  <c r="T109" i="3"/>
  <c r="N109" i="3"/>
  <c r="L109" i="3"/>
  <c r="R109" i="3"/>
  <c r="H109" i="3"/>
  <c r="S109" i="3"/>
  <c r="J109" i="3"/>
  <c r="F109" i="3"/>
  <c r="K109" i="3"/>
  <c r="E109" i="3"/>
  <c r="P56" i="3"/>
  <c r="T56" i="3"/>
  <c r="S56" i="3"/>
  <c r="U56" i="3"/>
  <c r="V56" i="3"/>
  <c r="R56" i="3"/>
  <c r="L56" i="3"/>
  <c r="M56" i="3"/>
  <c r="N56" i="3"/>
  <c r="H56" i="3"/>
  <c r="F56" i="3"/>
  <c r="E56" i="3"/>
  <c r="Q56" i="3"/>
  <c r="J56" i="3"/>
  <c r="P81" i="3"/>
  <c r="V81" i="3"/>
  <c r="U81" i="3"/>
  <c r="S81" i="3"/>
  <c r="Q81" i="3"/>
  <c r="T81" i="3"/>
  <c r="L81" i="3"/>
  <c r="J81" i="3"/>
  <c r="H81" i="3"/>
  <c r="K81" i="3"/>
  <c r="F81" i="3"/>
  <c r="E81" i="3"/>
  <c r="P44" i="3"/>
  <c r="U44" i="3"/>
  <c r="T44" i="3"/>
  <c r="V44" i="3"/>
  <c r="R44" i="3"/>
  <c r="L44" i="3"/>
  <c r="H44" i="3"/>
  <c r="Q44" i="3"/>
  <c r="F44" i="3"/>
  <c r="N44" i="3"/>
  <c r="E44" i="3"/>
  <c r="R80" i="3"/>
  <c r="P80" i="3"/>
  <c r="N80" i="3"/>
  <c r="S80" i="3"/>
  <c r="V80" i="3"/>
  <c r="Q80" i="3"/>
  <c r="L80" i="3"/>
  <c r="U80" i="3"/>
  <c r="H80" i="3"/>
  <c r="M80" i="3"/>
  <c r="F80" i="3"/>
  <c r="E80" i="3"/>
  <c r="T80" i="3"/>
  <c r="V31" i="3"/>
  <c r="P31" i="3"/>
  <c r="R31" i="3"/>
  <c r="N31" i="3"/>
  <c r="U31" i="3"/>
  <c r="T31" i="3"/>
  <c r="S31" i="3"/>
  <c r="L31" i="3"/>
  <c r="H31" i="3"/>
  <c r="F31" i="3"/>
  <c r="J31" i="3"/>
  <c r="I31" i="3"/>
  <c r="E31" i="3"/>
  <c r="M31" i="3"/>
  <c r="P11" i="3"/>
  <c r="T11" i="3"/>
  <c r="S11" i="3"/>
  <c r="N11" i="3"/>
  <c r="R11" i="3"/>
  <c r="Q11" i="3"/>
  <c r="U11" i="3"/>
  <c r="L11" i="3"/>
  <c r="V11" i="3"/>
  <c r="M11" i="3"/>
  <c r="H11" i="3"/>
  <c r="F11" i="3"/>
  <c r="E11" i="3"/>
  <c r="I11" i="3"/>
  <c r="P64" i="3"/>
  <c r="N64" i="3"/>
  <c r="V64" i="3"/>
  <c r="U64" i="3"/>
  <c r="S64" i="3"/>
  <c r="R64" i="3"/>
  <c r="I64" i="3"/>
  <c r="M64" i="3"/>
  <c r="L64" i="3"/>
  <c r="H64" i="3"/>
  <c r="J64" i="3"/>
  <c r="K64" i="3"/>
  <c r="F64" i="3"/>
  <c r="E64" i="3"/>
  <c r="C107" i="3"/>
  <c r="C113" i="3"/>
  <c r="C8" i="3"/>
  <c r="C117" i="3"/>
  <c r="C76" i="3"/>
  <c r="C85" i="3"/>
  <c r="C63" i="3"/>
  <c r="C53" i="3"/>
  <c r="C26" i="3"/>
  <c r="C10" i="3"/>
  <c r="E8" i="3"/>
  <c r="F122" i="3"/>
  <c r="F96" i="3"/>
  <c r="G110" i="3"/>
  <c r="G81" i="3"/>
  <c r="G31" i="3"/>
  <c r="H107" i="3"/>
  <c r="H117" i="3"/>
  <c r="H63" i="3"/>
  <c r="H10" i="3"/>
  <c r="K107" i="3"/>
  <c r="K117" i="3"/>
  <c r="K80" i="3"/>
  <c r="M34" i="3"/>
  <c r="N81" i="3"/>
  <c r="H92" i="3"/>
  <c r="I109" i="3"/>
  <c r="I44" i="3"/>
  <c r="I96" i="3"/>
  <c r="K15" i="3"/>
  <c r="K56" i="3"/>
  <c r="M15" i="3"/>
  <c r="I53" i="3"/>
  <c r="K113" i="3"/>
  <c r="M44" i="3"/>
  <c r="Q31" i="3"/>
  <c r="G15" i="3"/>
  <c r="G56" i="3"/>
  <c r="G80" i="3"/>
  <c r="G64" i="3"/>
  <c r="H8" i="3"/>
  <c r="H85" i="3"/>
  <c r="H26" i="3"/>
  <c r="J44" i="3"/>
  <c r="J11" i="3"/>
  <c r="K110" i="3"/>
  <c r="L53" i="3"/>
  <c r="I110" i="3"/>
  <c r="I81" i="3"/>
  <c r="K53" i="3"/>
  <c r="V119" i="3"/>
  <c r="U119" i="3"/>
  <c r="S119" i="3"/>
  <c r="T119" i="3"/>
  <c r="R119" i="3"/>
  <c r="Q119" i="3"/>
  <c r="L119" i="3"/>
  <c r="N119" i="3"/>
  <c r="K119" i="3"/>
  <c r="J119" i="3"/>
  <c r="M119" i="3"/>
  <c r="G119" i="3"/>
  <c r="V122" i="3"/>
  <c r="U122" i="3"/>
  <c r="S122" i="3"/>
  <c r="R122" i="3"/>
  <c r="T122" i="3"/>
  <c r="Q122" i="3"/>
  <c r="L122" i="3"/>
  <c r="K122" i="3"/>
  <c r="J122" i="3"/>
  <c r="N122" i="3"/>
  <c r="G122" i="3"/>
  <c r="V88" i="3"/>
  <c r="U88" i="3"/>
  <c r="S88" i="3"/>
  <c r="R88" i="3"/>
  <c r="Q88" i="3"/>
  <c r="T88" i="3"/>
  <c r="L88" i="3"/>
  <c r="P88" i="3"/>
  <c r="K88" i="3"/>
  <c r="J88" i="3"/>
  <c r="M88" i="3"/>
  <c r="N88" i="3"/>
  <c r="G88" i="3"/>
  <c r="V86" i="3"/>
  <c r="U86" i="3"/>
  <c r="S86" i="3"/>
  <c r="T86" i="3"/>
  <c r="R86" i="3"/>
  <c r="Q86" i="3"/>
  <c r="N86" i="3"/>
  <c r="L86" i="3"/>
  <c r="K86" i="3"/>
  <c r="J86" i="3"/>
  <c r="P86" i="3"/>
  <c r="M86" i="3"/>
  <c r="G86" i="3"/>
  <c r="V55" i="3"/>
  <c r="U55" i="3"/>
  <c r="S55" i="3"/>
  <c r="R55" i="3"/>
  <c r="Q55" i="3"/>
  <c r="P55" i="3"/>
  <c r="L55" i="3"/>
  <c r="N55" i="3"/>
  <c r="K55" i="3"/>
  <c r="J55" i="3"/>
  <c r="T55" i="3"/>
  <c r="G55" i="3"/>
  <c r="V92" i="3"/>
  <c r="U92" i="3"/>
  <c r="S92" i="3"/>
  <c r="R92" i="3"/>
  <c r="T92" i="3"/>
  <c r="Q92" i="3"/>
  <c r="L92" i="3"/>
  <c r="K92" i="3"/>
  <c r="J92" i="3"/>
  <c r="M92" i="3"/>
  <c r="G92" i="3"/>
  <c r="V84" i="3"/>
  <c r="U84" i="3"/>
  <c r="S84" i="3"/>
  <c r="T84" i="3"/>
  <c r="R84" i="3"/>
  <c r="Q84" i="3"/>
  <c r="P84" i="3"/>
  <c r="L84" i="3"/>
  <c r="K84" i="3"/>
  <c r="J84" i="3"/>
  <c r="N84" i="3"/>
  <c r="G84" i="3"/>
  <c r="V96" i="3"/>
  <c r="U96" i="3"/>
  <c r="S96" i="3"/>
  <c r="Q96" i="3"/>
  <c r="T96" i="3"/>
  <c r="N96" i="3"/>
  <c r="L96" i="3"/>
  <c r="K96" i="3"/>
  <c r="J96" i="3"/>
  <c r="P96" i="3"/>
  <c r="M96" i="3"/>
  <c r="G96" i="3"/>
  <c r="V34" i="3"/>
  <c r="U34" i="3"/>
  <c r="S34" i="3"/>
  <c r="T34" i="3"/>
  <c r="Q34" i="3"/>
  <c r="P34" i="3"/>
  <c r="R34" i="3"/>
  <c r="L34" i="3"/>
  <c r="K34" i="3"/>
  <c r="J34" i="3"/>
  <c r="N34" i="3"/>
  <c r="G34" i="3"/>
  <c r="V16" i="3"/>
  <c r="U16" i="3"/>
  <c r="S16" i="3"/>
  <c r="Q16" i="3"/>
  <c r="R16" i="3"/>
  <c r="N16" i="3"/>
  <c r="M16" i="3"/>
  <c r="L16" i="3"/>
  <c r="K16" i="3"/>
  <c r="J16" i="3"/>
  <c r="I16" i="3"/>
  <c r="G16" i="3"/>
  <c r="V28" i="3"/>
  <c r="U28" i="3"/>
  <c r="S28" i="3"/>
  <c r="R28" i="3"/>
  <c r="T28" i="3"/>
  <c r="Q28" i="3"/>
  <c r="P28" i="3"/>
  <c r="L28" i="3"/>
  <c r="K28" i="3"/>
  <c r="M28" i="3"/>
  <c r="J28" i="3"/>
  <c r="N28" i="3"/>
  <c r="I28" i="3"/>
  <c r="G28" i="3"/>
  <c r="E76" i="3"/>
  <c r="I119" i="3"/>
  <c r="I86" i="3"/>
  <c r="I84" i="3"/>
  <c r="I34" i="3"/>
  <c r="K31" i="3"/>
  <c r="N110" i="3"/>
  <c r="S44" i="3"/>
  <c r="V113" i="3"/>
  <c r="AT55" i="2"/>
  <c r="AR28" i="2"/>
  <c r="AR593" i="2"/>
  <c r="AS297" i="2"/>
  <c r="AS227" i="2"/>
  <c r="AS407" i="2"/>
  <c r="AT205" i="2"/>
  <c r="AS726" i="2"/>
  <c r="AT686" i="2"/>
  <c r="AT732" i="2"/>
  <c r="AS729" i="2"/>
  <c r="AT192" i="2"/>
  <c r="AR234" i="2"/>
  <c r="AR633" i="2"/>
  <c r="AS426" i="2"/>
  <c r="AS534" i="2"/>
  <c r="AR499" i="2"/>
  <c r="AR368" i="2"/>
  <c r="AR165" i="2"/>
  <c r="AR111" i="2"/>
  <c r="AT739" i="2"/>
  <c r="AT703" i="2"/>
  <c r="AT578" i="2"/>
  <c r="AT169" i="2"/>
  <c r="AR549" i="2"/>
  <c r="AR303" i="2"/>
  <c r="AU739" i="2"/>
  <c r="AU703" i="2"/>
  <c r="AU578" i="2"/>
  <c r="AU425" i="2"/>
  <c r="AT420" i="2"/>
  <c r="AT207" i="2"/>
  <c r="AS662" i="2"/>
  <c r="AS478" i="2"/>
  <c r="AT373" i="2"/>
  <c r="AS291" i="2"/>
  <c r="AS432" i="2"/>
  <c r="AS737" i="2"/>
  <c r="AS261" i="2"/>
  <c r="AS169" i="2"/>
  <c r="AS341" i="2"/>
  <c r="AS311" i="2"/>
  <c r="AS337" i="2"/>
  <c r="AS184" i="2"/>
  <c r="AR184" i="2"/>
  <c r="AS492" i="2"/>
  <c r="AS502" i="2"/>
  <c r="AS595" i="2"/>
  <c r="AS414" i="2"/>
  <c r="AS431" i="2"/>
  <c r="AR431" i="2"/>
  <c r="AS40" i="2"/>
  <c r="AR40" i="2"/>
  <c r="AS166" i="2"/>
  <c r="AT329" i="2"/>
  <c r="AT232" i="2"/>
  <c r="AT164" i="2"/>
  <c r="AT355" i="2"/>
  <c r="AT449" i="2"/>
  <c r="AT488" i="2"/>
  <c r="AT244" i="2"/>
  <c r="AT20" i="2"/>
  <c r="AT352" i="2"/>
  <c r="AT77" i="2"/>
  <c r="AR417" i="2"/>
  <c r="AU491" i="2"/>
  <c r="AU446" i="2"/>
  <c r="AU164" i="2"/>
  <c r="AU355" i="2"/>
  <c r="AU449" i="2"/>
  <c r="AU488" i="2"/>
  <c r="AU419" i="2"/>
  <c r="AS317" i="2"/>
  <c r="AR317" i="2"/>
  <c r="AS663" i="2"/>
  <c r="AR663" i="2"/>
  <c r="AS308" i="2"/>
  <c r="AR308" i="2"/>
  <c r="AS587" i="2"/>
  <c r="AR587" i="2"/>
  <c r="AS293" i="2"/>
  <c r="AR293" i="2"/>
  <c r="AS394" i="2"/>
  <c r="AR394" i="2"/>
  <c r="AS90" i="2"/>
  <c r="AS574" i="2"/>
  <c r="AS278" i="2"/>
  <c r="AS84" i="2"/>
  <c r="AS258" i="2"/>
  <c r="AS214" i="2"/>
  <c r="AT730" i="2"/>
  <c r="AT445" i="2"/>
  <c r="AT622" i="2"/>
  <c r="AT126" i="2"/>
  <c r="AT96" i="2"/>
  <c r="AT353" i="2"/>
  <c r="AT576" i="2"/>
  <c r="AS699" i="2"/>
  <c r="AS556" i="2"/>
  <c r="AS135" i="2"/>
  <c r="AS374" i="2"/>
  <c r="AS579" i="2"/>
  <c r="AS384" i="2"/>
  <c r="AS427" i="2"/>
  <c r="AS57" i="2"/>
  <c r="AS494" i="2"/>
  <c r="AS234" i="2"/>
  <c r="AS648" i="2"/>
  <c r="AT620" i="2"/>
  <c r="AT727" i="2"/>
  <c r="AT23" i="2"/>
  <c r="AT464" i="2"/>
  <c r="AT483" i="2"/>
  <c r="AT358" i="2"/>
  <c r="AT276" i="2"/>
  <c r="AT516" i="2"/>
  <c r="AR370" i="2"/>
  <c r="AR671" i="2"/>
  <c r="AU713" i="2"/>
  <c r="AU216" i="2"/>
  <c r="AU215" i="2"/>
  <c r="AU525" i="2"/>
  <c r="AU41" i="2"/>
  <c r="AR41" i="2"/>
  <c r="AU715" i="2"/>
  <c r="AU210" i="2"/>
  <c r="AU55" i="2"/>
  <c r="AS641" i="2"/>
  <c r="AS584" i="2"/>
  <c r="AS386" i="2"/>
  <c r="AS572" i="2"/>
  <c r="AS303" i="2"/>
  <c r="AS189" i="2"/>
  <c r="AS367" i="2"/>
  <c r="AS200" i="2"/>
  <c r="AS508" i="2"/>
  <c r="AS422" i="2"/>
  <c r="AT206" i="2"/>
  <c r="AT400" i="2"/>
  <c r="AT72" i="2"/>
  <c r="AT677" i="2"/>
  <c r="AT233" i="2"/>
  <c r="AT248" i="2"/>
  <c r="AT4" i="2"/>
  <c r="AT150" i="2"/>
  <c r="AT163" i="2"/>
  <c r="AT262" i="2"/>
  <c r="AS682" i="2"/>
  <c r="AS37" i="2"/>
  <c r="AS498" i="2"/>
  <c r="AS279" i="2"/>
  <c r="AS2" i="2"/>
  <c r="AS342" i="2"/>
  <c r="AS571" i="2"/>
  <c r="AS106" i="2"/>
  <c r="AS195" i="2"/>
  <c r="AS501" i="2"/>
  <c r="AS53" i="2"/>
  <c r="AS715" i="2"/>
  <c r="AS220" i="2"/>
  <c r="AS151" i="2"/>
  <c r="AS537" i="2"/>
  <c r="AS562" i="2"/>
  <c r="AS56" i="2"/>
  <c r="AR56" i="2"/>
  <c r="AS503" i="2"/>
  <c r="AS14" i="2"/>
  <c r="AR14" i="2"/>
  <c r="AS132" i="2"/>
  <c r="AR132" i="2"/>
  <c r="AS26" i="2"/>
  <c r="AS221" i="2"/>
  <c r="AR221" i="2"/>
  <c r="AS382" i="2"/>
  <c r="AS496" i="2"/>
  <c r="AT491" i="2"/>
  <c r="AT139" i="2"/>
  <c r="AT327" i="2"/>
  <c r="AT138" i="2"/>
  <c r="AT199" i="2"/>
  <c r="AT439" i="2"/>
  <c r="AT652" i="2"/>
  <c r="AT272" i="2"/>
  <c r="AT443" i="2"/>
  <c r="AR173" i="2"/>
  <c r="AR17" i="2"/>
  <c r="AU649" i="2"/>
  <c r="AU218" i="2"/>
  <c r="AU327" i="2"/>
  <c r="AU138" i="2"/>
  <c r="AU199" i="2"/>
  <c r="AU439" i="2"/>
  <c r="AR439" i="2"/>
  <c r="AU65" i="2"/>
  <c r="AR65" i="2"/>
  <c r="AU132" i="2"/>
  <c r="AS473" i="2"/>
  <c r="AS643" i="2"/>
  <c r="AS209" i="2"/>
  <c r="AR209" i="2"/>
  <c r="AS158" i="2"/>
  <c r="AR158" i="2"/>
  <c r="AS548" i="2"/>
  <c r="AR548" i="2"/>
  <c r="AS83" i="2"/>
  <c r="AS302" i="2"/>
  <c r="AS243" i="2"/>
  <c r="AS705" i="2"/>
  <c r="AS259" i="2"/>
  <c r="AS348" i="2"/>
  <c r="AT721" i="2"/>
  <c r="AT627" i="2"/>
  <c r="AT450" i="2"/>
  <c r="AT18" i="2"/>
  <c r="AT71" i="2"/>
  <c r="AT573" i="2"/>
  <c r="AT340" i="2"/>
  <c r="AT676" i="2"/>
  <c r="AU622" i="2"/>
  <c r="AS457" i="2"/>
  <c r="AS421" i="2"/>
  <c r="AS515" i="2"/>
  <c r="AS497" i="2"/>
  <c r="AS387" i="2"/>
  <c r="AS247" i="2"/>
  <c r="AS125" i="2"/>
  <c r="AS547" i="2"/>
  <c r="AS246" i="2"/>
  <c r="AS277" i="2"/>
  <c r="AS633" i="2"/>
  <c r="AT593" i="2"/>
  <c r="AT113" i="2"/>
  <c r="AT42" i="2"/>
  <c r="AT33" i="2"/>
  <c r="AT35" i="2"/>
  <c r="AT256" i="2"/>
  <c r="AT274" i="2"/>
  <c r="AT30" i="2"/>
  <c r="AT168" i="2"/>
  <c r="AT187" i="2"/>
  <c r="AR346" i="2"/>
  <c r="AR404" i="2"/>
  <c r="AR31" i="2"/>
  <c r="AR212" i="2"/>
  <c r="AU632" i="2"/>
  <c r="AU228" i="2"/>
  <c r="AR228" i="2"/>
  <c r="AU659" i="2"/>
  <c r="AU23" i="2"/>
  <c r="AU482" i="2"/>
  <c r="AU96" i="2"/>
  <c r="AU423" i="2"/>
  <c r="AU614" i="2"/>
  <c r="AU445" i="2"/>
  <c r="AU517" i="2"/>
  <c r="AU420" i="2"/>
  <c r="AU572" i="2"/>
  <c r="AU193" i="2"/>
  <c r="AU321" i="2"/>
  <c r="AU460" i="2"/>
  <c r="AU87" i="2"/>
  <c r="AU386" i="2"/>
  <c r="AU307" i="2"/>
  <c r="AU157" i="2"/>
  <c r="AU540" i="2"/>
  <c r="AU552" i="2"/>
  <c r="AU401" i="2"/>
  <c r="AU464" i="2"/>
  <c r="AU483" i="2"/>
  <c r="AU358" i="2"/>
  <c r="AU686" i="2"/>
  <c r="AS295" i="2"/>
  <c r="AS661" i="2"/>
  <c r="AS675" i="2"/>
  <c r="AS364" i="2"/>
  <c r="AS440" i="2"/>
  <c r="AS257" i="2"/>
  <c r="AS480" i="2"/>
  <c r="AS555" i="2"/>
  <c r="AS487" i="2"/>
  <c r="AS91" i="2"/>
  <c r="AT646" i="2"/>
  <c r="AT282" i="2"/>
  <c r="AT552" i="2"/>
  <c r="AT19" i="2"/>
  <c r="AT255" i="2"/>
  <c r="AT533" i="2"/>
  <c r="AT513" i="2"/>
  <c r="AT528" i="2"/>
  <c r="AT271" i="2"/>
  <c r="AT188" i="2"/>
  <c r="AT557" i="2"/>
  <c r="AR419" i="2"/>
  <c r="AR443" i="2"/>
  <c r="AU514" i="2"/>
  <c r="AS165" i="2"/>
  <c r="AS707" i="2"/>
  <c r="AS529" i="2"/>
  <c r="AS250" i="2"/>
  <c r="AS734" i="2"/>
  <c r="AS589" i="2"/>
  <c r="AS38" i="2"/>
  <c r="AR38" i="2"/>
  <c r="AS598" i="2"/>
  <c r="AS558" i="2"/>
  <c r="AS621" i="2"/>
  <c r="AS236" i="2"/>
  <c r="AR87" i="2"/>
  <c r="AS656" i="2"/>
  <c r="AT658" i="2"/>
  <c r="AT655" i="2"/>
  <c r="AT290" i="2"/>
  <c r="AT714" i="2"/>
  <c r="AT543" i="2"/>
  <c r="AT110" i="2"/>
  <c r="AT600" i="2"/>
  <c r="AT211" i="2"/>
  <c r="AT142" i="2"/>
  <c r="AT583" i="2"/>
  <c r="AT68" i="2"/>
  <c r="AT402" i="2"/>
  <c r="AT3" i="2"/>
  <c r="AT254" i="2"/>
  <c r="AT624" i="2"/>
  <c r="AT155" i="2"/>
  <c r="AT313" i="2"/>
  <c r="AT616" i="2"/>
  <c r="AT349" i="2"/>
  <c r="AT607" i="2"/>
  <c r="AS688" i="2"/>
  <c r="AS717" i="2"/>
  <c r="AS540" i="2"/>
  <c r="AT306" i="2"/>
  <c r="AT347" i="2"/>
  <c r="AT261" i="2"/>
  <c r="AS148" i="2"/>
  <c r="AT641" i="2"/>
  <c r="AS347" i="2"/>
  <c r="AS63" i="2"/>
  <c r="AS171" i="2"/>
  <c r="AS320" i="2"/>
  <c r="AS716" i="2"/>
  <c r="AS702" i="2"/>
  <c r="AS224" i="2"/>
  <c r="AS499" i="2"/>
  <c r="AS696" i="2"/>
  <c r="AS413" i="2"/>
  <c r="AS694" i="2"/>
  <c r="AS357" i="2"/>
  <c r="AS614" i="2"/>
  <c r="AS266" i="2"/>
  <c r="AR266" i="2"/>
  <c r="AS204" i="2"/>
  <c r="AS689" i="2"/>
  <c r="AS619" i="2"/>
  <c r="AS482" i="2"/>
  <c r="AS359" i="2"/>
  <c r="AT310" i="2"/>
  <c r="AT724" i="2"/>
  <c r="AT366" i="2"/>
  <c r="AT521" i="2"/>
  <c r="AT230" i="2"/>
  <c r="AT97" i="2"/>
  <c r="AT65" i="2"/>
  <c r="AT599" i="2"/>
  <c r="AT176" i="2"/>
  <c r="AT9" i="2"/>
  <c r="AR385" i="2"/>
  <c r="AR44" i="2"/>
  <c r="AU305" i="2"/>
  <c r="AU139" i="2"/>
  <c r="AU430" i="2"/>
  <c r="AU202" i="2"/>
  <c r="AU208" i="2"/>
  <c r="AU98" i="2"/>
  <c r="AU652" i="2"/>
  <c r="AS736" i="2"/>
  <c r="AS59" i="2"/>
  <c r="AT507" i="2"/>
  <c r="AS193" i="2"/>
  <c r="AR193" i="2"/>
  <c r="AS668" i="2"/>
  <c r="AS107" i="2"/>
  <c r="AS447" i="2"/>
  <c r="AR447" i="2"/>
  <c r="AS697" i="2"/>
  <c r="AS318" i="2"/>
  <c r="AR318" i="2"/>
  <c r="AS75" i="2"/>
  <c r="AS7" i="2"/>
  <c r="AS519" i="2"/>
  <c r="AS448" i="2"/>
  <c r="AR448" i="2"/>
  <c r="AS314" i="2"/>
  <c r="AR314" i="2"/>
  <c r="AT710" i="2"/>
  <c r="AT108" i="2"/>
  <c r="AT379" i="2"/>
  <c r="AT545" i="2"/>
  <c r="AT25" i="2"/>
  <c r="AT43" i="2"/>
  <c r="AT403" i="2"/>
  <c r="AR222" i="2"/>
  <c r="AU257" i="2"/>
  <c r="AS647" i="2"/>
  <c r="AS506" i="2"/>
  <c r="AS563" i="2"/>
  <c r="AS701" i="2"/>
  <c r="AS245" i="2"/>
  <c r="AS309" i="2"/>
  <c r="AS343" i="2"/>
  <c r="AS149" i="2"/>
  <c r="AS160" i="2"/>
  <c r="AS396" i="2"/>
  <c r="AR396" i="2"/>
  <c r="AT713" i="2"/>
  <c r="AT216" i="2"/>
  <c r="AT215" i="2"/>
  <c r="AT434" i="2"/>
  <c r="AT360" i="2"/>
  <c r="AT190" i="2"/>
  <c r="AT81" i="2"/>
  <c r="AT672" i="2"/>
  <c r="AT566" i="2"/>
  <c r="AT345" i="2"/>
  <c r="AT418" i="2"/>
  <c r="AR288" i="2"/>
  <c r="AR604" i="2"/>
  <c r="AR438" i="2"/>
  <c r="AR455" i="2"/>
  <c r="AR540" i="2"/>
  <c r="AR297" i="2"/>
  <c r="AU674" i="2"/>
  <c r="AR674" i="2"/>
  <c r="AU727" i="2"/>
  <c r="AU205" i="2"/>
  <c r="AU434" i="2"/>
  <c r="AR434" i="2"/>
  <c r="AU603" i="2"/>
  <c r="AU640" i="2"/>
  <c r="AU235" i="2"/>
  <c r="AU30" i="2"/>
  <c r="AS385" i="2"/>
  <c r="AS177" i="2"/>
  <c r="AS44" i="2"/>
  <c r="AS66" i="2"/>
  <c r="AS592" i="2"/>
  <c r="AS388" i="2"/>
  <c r="AS429" i="2"/>
  <c r="AS114" i="2"/>
  <c r="AS69" i="2"/>
  <c r="AS242" i="2"/>
  <c r="AT612" i="2"/>
  <c r="AT514" i="2"/>
  <c r="AT36" i="2"/>
  <c r="AT128" i="2"/>
  <c r="AT238" i="2"/>
  <c r="AT240" i="2"/>
  <c r="AT399" i="2"/>
  <c r="AT51" i="2"/>
  <c r="AT59" i="2"/>
  <c r="AT183" i="2"/>
  <c r="AR484" i="2"/>
  <c r="AR176" i="2"/>
  <c r="AR77" i="2"/>
  <c r="AU732" i="2"/>
  <c r="AT729" i="2"/>
  <c r="AS504" i="2"/>
  <c r="AS415" i="2"/>
  <c r="AS611" i="2"/>
  <c r="AS669" i="2"/>
  <c r="AS100" i="2"/>
  <c r="AR100" i="2"/>
  <c r="AS254" i="2"/>
  <c r="AS460" i="2"/>
  <c r="AR460" i="2"/>
  <c r="AS34" i="2"/>
  <c r="AS527" i="2"/>
  <c r="AS269" i="2"/>
  <c r="AS196" i="2"/>
  <c r="AS518" i="2"/>
  <c r="AT712" i="2"/>
  <c r="AT451" i="2"/>
  <c r="AT468" i="2"/>
  <c r="AT283" i="2"/>
  <c r="AT695" i="2"/>
  <c r="AT485" i="2"/>
  <c r="AT336" i="2"/>
  <c r="AT522" i="2"/>
  <c r="AT412" i="2"/>
  <c r="AT335" i="2"/>
  <c r="AT22" i="2"/>
  <c r="AT225" i="2"/>
  <c r="AT13" i="2"/>
  <c r="AT47" i="2"/>
  <c r="AT591" i="2"/>
  <c r="AT186" i="2"/>
  <c r="AT10" i="2"/>
  <c r="AR348" i="2"/>
  <c r="AS649" i="2"/>
  <c r="AS488" i="2"/>
  <c r="AS20" i="2"/>
  <c r="AT372" i="2"/>
  <c r="AT559" i="2"/>
  <c r="AT503" i="2"/>
  <c r="AS612" i="2"/>
  <c r="AS201" i="2"/>
  <c r="AT386" i="2"/>
  <c r="AT542" i="2"/>
  <c r="AS306" i="2"/>
  <c r="AS268" i="2"/>
  <c r="AS490" i="2"/>
  <c r="AS742" i="2"/>
  <c r="AS582" i="2"/>
  <c r="AS458" i="2"/>
  <c r="AS326" i="2"/>
  <c r="AS580" i="2"/>
  <c r="AS372" i="2"/>
  <c r="AS80" i="2"/>
  <c r="AR80" i="2"/>
  <c r="AS471" i="2"/>
  <c r="AS653" i="2"/>
  <c r="AS585" i="2"/>
  <c r="AS123" i="2"/>
  <c r="AS146" i="2"/>
  <c r="AS365" i="2"/>
  <c r="AS442" i="2"/>
  <c r="AS472" i="2"/>
  <c r="AT305" i="2"/>
  <c r="AT446" i="2"/>
  <c r="AT430" i="2"/>
  <c r="AT202" i="2"/>
  <c r="AT208" i="2"/>
  <c r="AT98" i="2"/>
  <c r="AT419" i="2"/>
  <c r="AT325" i="2"/>
  <c r="AT570" i="2"/>
  <c r="AT405" i="2"/>
  <c r="AR369" i="2"/>
  <c r="AR344" i="2"/>
  <c r="AR364" i="2"/>
  <c r="AR27" i="2"/>
  <c r="AR592" i="2"/>
  <c r="AR388" i="2"/>
  <c r="AR433" i="2"/>
  <c r="AR429" i="2"/>
  <c r="AR114" i="2"/>
  <c r="AR69" i="2"/>
  <c r="AR91" i="2"/>
  <c r="AU310" i="2"/>
  <c r="AU724" i="2"/>
  <c r="AU366" i="2"/>
  <c r="AU521" i="2"/>
  <c r="AU230" i="2"/>
  <c r="AU709" i="2"/>
  <c r="AU484" i="2"/>
  <c r="AS728" i="2"/>
  <c r="AS95" i="2"/>
  <c r="AS731" i="2"/>
  <c r="AS623" i="2"/>
  <c r="AS172" i="2"/>
  <c r="AR172" i="2"/>
  <c r="AS281" i="2"/>
  <c r="AT481" i="2"/>
  <c r="AT459" i="2"/>
  <c r="AT601" i="2"/>
  <c r="AT182" i="2"/>
  <c r="AT292" i="2"/>
  <c r="AT307" i="2"/>
  <c r="AT371" i="2"/>
  <c r="AR598" i="2"/>
  <c r="AS87" i="2"/>
  <c r="AS532" i="2"/>
  <c r="AS617" i="2"/>
  <c r="AS500" i="2"/>
  <c r="AS147" i="2"/>
  <c r="AS48" i="2"/>
  <c r="AS49" i="2"/>
  <c r="AS424" i="2"/>
  <c r="AS333" i="2"/>
  <c r="AS324" i="2"/>
  <c r="AT632" i="2"/>
  <c r="AT228" i="2"/>
  <c r="AT659" i="2"/>
  <c r="AT41" i="2"/>
  <c r="AT715" i="2"/>
  <c r="AT210" i="2"/>
  <c r="AT684" i="2"/>
  <c r="AT143" i="2"/>
  <c r="AT62" i="2"/>
  <c r="AR629" i="2"/>
  <c r="AR476" i="2"/>
  <c r="AR119" i="2"/>
  <c r="AU620" i="2"/>
  <c r="AU94" i="2"/>
  <c r="AR94" i="2"/>
  <c r="AU39" i="2"/>
  <c r="AU571" i="2"/>
  <c r="AU479" i="2"/>
  <c r="AR479" i="2"/>
  <c r="AU60" i="2"/>
  <c r="AU201" i="2"/>
  <c r="AU53" i="2"/>
  <c r="AS140" i="2"/>
  <c r="AS417" i="2"/>
  <c r="AS103" i="2"/>
  <c r="AS321" i="2"/>
  <c r="AS456" i="2"/>
  <c r="AS17" i="2"/>
  <c r="AS29" i="2"/>
  <c r="AS433" i="2"/>
  <c r="AS15" i="2"/>
  <c r="AS664" i="2"/>
  <c r="AS645" i="2"/>
  <c r="AT718" i="2"/>
  <c r="AT531" i="2"/>
  <c r="AT116" i="2"/>
  <c r="AT120" i="2"/>
  <c r="AT733" i="2"/>
  <c r="AT118" i="2"/>
  <c r="AT5" i="2"/>
  <c r="AT609" i="2"/>
  <c r="AT596" i="2"/>
  <c r="AT339" i="2"/>
  <c r="AS222" i="2"/>
  <c r="AS679" i="2"/>
  <c r="AS301" i="2"/>
  <c r="AR301" i="2"/>
  <c r="AS530" i="2"/>
  <c r="AR530" i="2"/>
  <c r="AS638" i="2"/>
  <c r="AS191" i="2"/>
  <c r="AS79" i="2"/>
  <c r="AS610" i="2"/>
  <c r="AS252" i="2"/>
  <c r="AR252" i="2"/>
  <c r="AS631" i="2"/>
  <c r="AR631" i="2"/>
  <c r="AS82" i="2"/>
  <c r="AS666" i="2"/>
  <c r="AS392" i="2"/>
  <c r="AS88" i="2"/>
  <c r="AS8" i="2"/>
  <c r="AS523" i="2"/>
  <c r="AS64" i="2"/>
  <c r="AS133" i="2"/>
  <c r="AS607" i="2"/>
  <c r="AR607" i="2"/>
  <c r="AS606" i="2"/>
  <c r="AS409" i="2"/>
  <c r="AR409" i="2"/>
  <c r="AS368" i="2"/>
  <c r="AS588" i="2"/>
  <c r="AS111" i="2"/>
  <c r="AS467" i="2"/>
  <c r="AS416" i="2"/>
  <c r="AS624" i="2"/>
  <c r="AS130" i="2"/>
  <c r="AT425" i="2"/>
  <c r="AT145" i="2"/>
  <c r="AT526" i="2"/>
  <c r="AT226" i="2"/>
  <c r="AT156" i="2"/>
  <c r="AT709" i="2"/>
  <c r="AT551" i="2"/>
  <c r="AT470" i="2"/>
  <c r="AT453" i="2"/>
  <c r="AT229" i="2"/>
  <c r="AR553" i="2"/>
  <c r="AR661" i="2"/>
  <c r="AR572" i="2"/>
  <c r="AR52" i="2"/>
  <c r="AR586" i="2"/>
  <c r="AR189" i="2"/>
  <c r="AR577" i="2"/>
  <c r="AR462" i="2"/>
  <c r="AR555" i="2"/>
  <c r="AR141" i="2"/>
  <c r="AR422" i="2"/>
  <c r="AU145" i="2"/>
  <c r="AU226" i="2"/>
  <c r="AU156" i="2"/>
  <c r="AU97" i="2"/>
  <c r="AU551" i="2"/>
  <c r="AS685" i="2"/>
  <c r="AS665" i="2"/>
  <c r="AS477" i="2"/>
  <c r="AS615" i="2"/>
  <c r="AS597" i="2"/>
  <c r="AR597" i="2"/>
  <c r="AS390" i="2"/>
  <c r="AS546" i="2"/>
  <c r="AS590" i="2"/>
  <c r="AS361" i="2"/>
  <c r="AS134" i="2"/>
  <c r="AR134" i="2"/>
  <c r="AT690" i="2"/>
  <c r="AT395" i="2"/>
  <c r="AT569" i="2"/>
  <c r="AT524" i="2"/>
  <c r="AT289" i="2"/>
  <c r="AT635" i="2"/>
  <c r="AT101" i="2"/>
  <c r="AT109" i="2"/>
  <c r="AR610" i="2"/>
  <c r="AS735" i="2"/>
  <c r="AS560" i="2"/>
  <c r="AS564" i="2"/>
  <c r="AS512" i="2"/>
  <c r="AS312" i="2"/>
  <c r="AS391" i="2"/>
  <c r="AS331" i="2"/>
  <c r="AS463" i="2"/>
  <c r="AS486" i="2"/>
  <c r="AS181" i="2"/>
  <c r="AS124" i="2"/>
  <c r="AT674" i="2"/>
  <c r="AT594" i="2"/>
  <c r="AT174" i="2"/>
  <c r="AT571" i="2"/>
  <c r="AT603" i="2"/>
  <c r="AT640" i="2"/>
  <c r="AT235" i="2"/>
  <c r="AT53" i="2"/>
  <c r="AT316" i="2"/>
  <c r="AT106" i="2"/>
  <c r="AR89" i="2"/>
  <c r="AR179" i="2"/>
  <c r="AR249" i="2"/>
  <c r="AR148" i="2"/>
  <c r="AU678" i="2"/>
  <c r="AU594" i="2"/>
  <c r="AU174" i="2"/>
  <c r="AU33" i="2"/>
  <c r="AU35" i="2"/>
  <c r="AU256" i="2"/>
  <c r="AU274" i="2"/>
  <c r="AU672" i="2"/>
  <c r="AU684" i="2"/>
  <c r="AT740" i="2"/>
  <c r="AS740" i="2"/>
  <c r="AS639" i="2"/>
  <c r="AS369" i="2"/>
  <c r="AS173" i="2"/>
  <c r="AS27" i="2"/>
  <c r="AS408" i="2"/>
  <c r="AS115" i="2"/>
  <c r="AS462" i="2"/>
  <c r="AS383" i="2"/>
  <c r="AS153" i="2"/>
  <c r="AS630" i="2"/>
  <c r="AT670" i="2"/>
  <c r="AT219" i="2"/>
  <c r="AT636" i="2"/>
  <c r="AT304" i="2"/>
  <c r="AT140" i="2"/>
  <c r="AT78" i="2"/>
  <c r="AT198" i="2"/>
  <c r="AT24" i="2"/>
  <c r="AT549" i="2"/>
  <c r="AS495" i="2"/>
  <c r="AR495" i="2"/>
  <c r="AS401" i="2"/>
  <c r="AR401" i="2"/>
  <c r="AS356" i="2"/>
  <c r="AS437" i="2"/>
  <c r="AS54" i="2"/>
  <c r="AR54" i="2"/>
  <c r="AS58" i="2"/>
  <c r="AS323" i="2"/>
  <c r="AS85" i="2"/>
  <c r="AR85" i="2"/>
  <c r="AS92" i="2"/>
  <c r="AS159" i="2"/>
  <c r="AR159" i="2"/>
  <c r="AS398" i="2"/>
  <c r="AS613" i="2"/>
  <c r="AT605" i="2"/>
  <c r="AT213" i="2"/>
  <c r="AT102" i="2"/>
  <c r="AT170" i="2"/>
  <c r="AT389" i="2"/>
  <c r="AS683" i="2"/>
  <c r="AS182" i="2"/>
  <c r="AS722" i="2"/>
  <c r="AS678" i="2"/>
  <c r="AS205" i="2"/>
  <c r="AS23" i="2"/>
  <c r="AS35" i="2"/>
  <c r="AS81" i="2"/>
  <c r="AS566" i="2"/>
  <c r="AS94" i="2"/>
  <c r="AS700" i="2"/>
  <c r="AS45" i="2"/>
  <c r="AS660" i="2"/>
  <c r="AS287" i="2"/>
  <c r="AS725" i="2"/>
  <c r="AS692" i="2"/>
  <c r="AS131" i="2"/>
  <c r="AS16" i="2"/>
  <c r="AS168" i="2"/>
  <c r="AS539" i="2"/>
  <c r="AR539" i="2"/>
  <c r="AS161" i="2"/>
  <c r="AS618" i="2"/>
  <c r="AS559" i="2"/>
  <c r="AS237" i="2"/>
  <c r="AS319" i="2"/>
  <c r="AS554" i="2"/>
  <c r="AS265" i="2"/>
  <c r="AS338" i="2"/>
  <c r="AT649" i="2"/>
  <c r="AT218" i="2"/>
  <c r="AT284" i="2"/>
  <c r="AT260" i="2"/>
  <c r="AT223" i="2"/>
  <c r="AT484" i="2"/>
  <c r="AT76" i="2"/>
  <c r="AT406" i="2"/>
  <c r="AT475" i="2"/>
  <c r="AR295" i="2"/>
  <c r="AR103" i="2"/>
  <c r="AR456" i="2"/>
  <c r="AR66" i="2"/>
  <c r="AR440" i="2"/>
  <c r="AR408" i="2"/>
  <c r="AR257" i="2"/>
  <c r="AR200" i="2"/>
  <c r="AR474" i="2"/>
  <c r="AR487" i="2"/>
  <c r="AR153" i="2"/>
  <c r="AR74" i="2"/>
  <c r="AR242" i="2"/>
  <c r="AR630" i="2"/>
  <c r="AU329" i="2"/>
  <c r="AU232" i="2"/>
  <c r="AU526" i="2"/>
  <c r="AU284" i="2"/>
  <c r="AU260" i="2"/>
  <c r="AU223" i="2"/>
  <c r="AU244" i="2"/>
  <c r="AS608" i="2"/>
  <c r="AS626" i="2"/>
  <c r="AS667" i="2"/>
  <c r="AS127" i="2"/>
  <c r="AS651" i="2"/>
  <c r="AS561" i="2"/>
  <c r="AS315" i="2"/>
  <c r="AS12" i="2"/>
  <c r="AS298" i="2"/>
  <c r="AR298" i="2"/>
  <c r="AS32" i="2"/>
  <c r="AS354" i="2"/>
  <c r="AS511" i="2"/>
  <c r="AT628" i="2"/>
  <c r="AT683" i="2"/>
  <c r="AT350" i="2"/>
  <c r="AT377" i="2"/>
  <c r="AT602" i="2"/>
  <c r="AT93" i="2"/>
  <c r="AT704" i="2"/>
  <c r="AT722" i="2"/>
  <c r="AT273" i="2"/>
  <c r="AS693" i="2"/>
  <c r="AS435" i="2"/>
  <c r="AS175" i="2"/>
  <c r="AS70" i="2"/>
  <c r="AS267" i="2"/>
  <c r="AS194" i="2"/>
  <c r="AS178" i="2"/>
  <c r="AR178" i="2"/>
  <c r="AS509" i="2"/>
  <c r="AS644" i="2"/>
  <c r="AS376" i="2"/>
  <c r="AS104" i="2"/>
  <c r="AT678" i="2"/>
  <c r="AT94" i="2"/>
  <c r="AT39" i="2"/>
  <c r="AT525" i="2"/>
  <c r="AT479" i="2"/>
  <c r="AT60" i="2"/>
  <c r="AT201" i="2"/>
  <c r="AT137" i="2"/>
  <c r="AT105" i="2"/>
  <c r="AT489" i="2"/>
  <c r="AT505" i="2"/>
  <c r="AR270" i="2"/>
  <c r="AR544" i="2"/>
  <c r="AR275" i="2"/>
  <c r="AR197" i="2"/>
  <c r="AR73" i="2"/>
  <c r="AR239" i="2"/>
  <c r="AR681" i="2"/>
  <c r="AR50" i="2"/>
  <c r="AR67" i="2"/>
  <c r="AR342" i="2"/>
  <c r="AR654" i="2"/>
  <c r="AR117" i="2"/>
  <c r="AR393" i="2"/>
  <c r="AR550" i="2"/>
  <c r="AU593" i="2"/>
  <c r="AU113" i="2"/>
  <c r="AU42" i="2"/>
  <c r="AU360" i="2"/>
  <c r="AU190" i="2"/>
  <c r="AU81" i="2"/>
  <c r="AU137" i="2"/>
  <c r="AS738" i="2"/>
  <c r="AS553" i="2"/>
  <c r="AS510" i="2"/>
  <c r="AS344" i="2"/>
  <c r="AS52" i="2"/>
  <c r="AS586" i="2"/>
  <c r="AS577" i="2"/>
  <c r="AS328" i="2"/>
  <c r="AS474" i="2"/>
  <c r="AS141" i="2"/>
  <c r="AS74" i="2"/>
  <c r="AT428" i="2"/>
  <c r="AT152" i="2"/>
  <c r="AT378" i="2"/>
  <c r="AT180" i="2"/>
  <c r="AT300" i="2"/>
  <c r="AT112" i="2"/>
  <c r="AT217" i="2"/>
  <c r="AT466" i="2"/>
  <c r="AT410" i="2"/>
  <c r="AT129" i="2"/>
  <c r="AS568" i="2"/>
  <c r="AS231" i="2"/>
  <c r="AS711" i="2"/>
  <c r="AS21" i="2"/>
  <c r="AS296" i="2"/>
  <c r="AS46" i="2"/>
  <c r="AS154" i="2"/>
  <c r="AS565" i="2"/>
  <c r="AS86" i="2"/>
  <c r="AR86" i="2"/>
  <c r="AS657" i="2"/>
  <c r="AS444" i="2"/>
  <c r="AS567" i="2"/>
  <c r="AR567" i="2"/>
  <c r="AT741" i="2"/>
  <c r="AS101" i="2"/>
  <c r="AR46" i="2"/>
  <c r="AU473" i="2"/>
  <c r="AS514" i="2"/>
  <c r="AS552" i="2"/>
  <c r="AS5" i="2"/>
  <c r="AS549" i="2"/>
  <c r="AS183" i="2"/>
  <c r="AS557" i="2"/>
  <c r="AT572" i="2"/>
  <c r="AS282" i="2"/>
  <c r="AS576" i="2"/>
  <c r="AU539" i="2"/>
  <c r="AT280" i="2"/>
  <c r="AT634" i="2"/>
  <c r="AT698" i="2"/>
  <c r="AT351" i="2"/>
  <c r="AR126" i="2"/>
  <c r="AU655" i="2"/>
  <c r="AS332" i="2"/>
  <c r="AS650" i="2"/>
  <c r="AS625" i="2"/>
  <c r="AS285" i="2"/>
  <c r="AS536" i="2"/>
  <c r="AS375" i="2"/>
  <c r="AS671" i="2"/>
  <c r="AS455" i="2"/>
  <c r="AS73" i="2"/>
  <c r="AS423" i="2"/>
  <c r="AS119" i="2"/>
  <c r="AS681" i="2"/>
  <c r="AS67" i="2"/>
  <c r="AS654" i="2"/>
  <c r="AS550" i="2"/>
  <c r="AT426" i="2"/>
  <c r="AT291" i="2"/>
  <c r="AT82" i="2"/>
  <c r="AT37" i="2"/>
  <c r="AT666" i="2"/>
  <c r="AT490" i="2"/>
  <c r="AT279" i="2"/>
  <c r="AT320" i="2"/>
  <c r="AT8" i="2"/>
  <c r="AT341" i="2"/>
  <c r="AT133" i="2"/>
  <c r="AR137" i="2"/>
  <c r="AS425" i="2"/>
  <c r="AS305" i="2"/>
  <c r="AS232" i="2"/>
  <c r="AS526" i="2"/>
  <c r="AS327" i="2"/>
  <c r="AS355" i="2"/>
  <c r="AS156" i="2"/>
  <c r="AS199" i="2"/>
  <c r="AS551" i="2"/>
  <c r="AS652" i="2"/>
  <c r="AS453" i="2"/>
  <c r="AS443" i="2"/>
  <c r="AS77" i="2"/>
  <c r="AT580" i="2"/>
  <c r="AT337" i="2"/>
  <c r="AT537" i="2"/>
  <c r="AT184" i="2"/>
  <c r="AT562" i="2"/>
  <c r="AT694" i="2"/>
  <c r="AT499" i="2"/>
  <c r="AT56" i="2"/>
  <c r="AT357" i="2"/>
  <c r="AT492" i="2"/>
  <c r="AT614" i="2"/>
  <c r="AT502" i="2"/>
  <c r="AT14" i="2"/>
  <c r="AT585" i="2"/>
  <c r="AT595" i="2"/>
  <c r="AT237" i="2"/>
  <c r="AT123" i="2"/>
  <c r="AT26" i="2"/>
  <c r="AT166" i="2"/>
  <c r="AR198" i="2"/>
  <c r="AR129" i="2"/>
  <c r="AR503" i="2"/>
  <c r="AR265" i="2"/>
  <c r="AS690" i="2"/>
  <c r="AS710" i="2"/>
  <c r="AS481" i="2"/>
  <c r="AS730" i="2"/>
  <c r="AS627" i="2"/>
  <c r="AS395" i="2"/>
  <c r="AS108" i="2"/>
  <c r="AR108" i="2"/>
  <c r="AS459" i="2"/>
  <c r="AS445" i="2"/>
  <c r="AS450" i="2"/>
  <c r="AS569" i="2"/>
  <c r="AS373" i="2"/>
  <c r="AS350" i="2"/>
  <c r="AS601" i="2"/>
  <c r="AS524" i="2"/>
  <c r="AS622" i="2"/>
  <c r="AS18" i="2"/>
  <c r="AS379" i="2"/>
  <c r="AS377" i="2"/>
  <c r="AS289" i="2"/>
  <c r="AS126" i="2"/>
  <c r="AS71" i="2"/>
  <c r="AS545" i="2"/>
  <c r="AS602" i="2"/>
  <c r="AS292" i="2"/>
  <c r="AS635" i="2"/>
  <c r="AR635" i="2"/>
  <c r="AS96" i="2"/>
  <c r="AS573" i="2"/>
  <c r="AS93" i="2"/>
  <c r="AS25" i="2"/>
  <c r="AS307" i="2"/>
  <c r="AS353" i="2"/>
  <c r="AS704" i="2"/>
  <c r="AS340" i="2"/>
  <c r="AS43" i="2"/>
  <c r="AS403" i="2"/>
  <c r="AS109" i="2"/>
  <c r="AS371" i="2"/>
  <c r="AS676" i="2"/>
  <c r="AS273" i="2"/>
  <c r="AS538" i="2"/>
  <c r="AS334" i="2"/>
  <c r="AS294" i="2"/>
  <c r="AS167" i="2"/>
  <c r="AS723" i="2"/>
  <c r="AS122" i="2"/>
  <c r="AS454" i="2"/>
  <c r="AS673" i="2"/>
  <c r="AS381" i="2"/>
  <c r="AS61" i="2"/>
  <c r="AS642" i="2"/>
  <c r="AS535" i="2"/>
  <c r="AS380" i="2"/>
  <c r="AT728" i="2"/>
  <c r="AT608" i="2"/>
  <c r="AT317" i="2"/>
  <c r="AT473" i="2"/>
  <c r="AT193" i="2"/>
  <c r="AT685" i="2"/>
  <c r="AT95" i="2"/>
  <c r="AT663" i="2"/>
  <c r="AT626" i="2"/>
  <c r="AT643" i="2"/>
  <c r="AT668" i="2"/>
  <c r="AT665" i="2"/>
  <c r="AT314" i="2"/>
  <c r="AT362" i="2"/>
  <c r="AT517" i="2"/>
  <c r="AT397" i="2"/>
  <c r="AT251" i="2"/>
  <c r="AT241" i="2"/>
  <c r="AT436" i="2"/>
  <c r="AU362" i="2"/>
  <c r="AS706" i="2"/>
  <c r="AS346" i="2"/>
  <c r="AS708" i="2"/>
  <c r="AS720" i="2"/>
  <c r="AS461" i="2"/>
  <c r="AS404" i="2"/>
  <c r="AS28" i="2"/>
  <c r="AS438" i="2"/>
  <c r="AS157" i="2"/>
  <c r="AS212" i="2"/>
  <c r="AS253" i="2"/>
  <c r="AS637" i="2"/>
  <c r="AS162" i="2"/>
  <c r="AT682" i="2"/>
  <c r="AT45" i="2"/>
  <c r="AT737" i="2"/>
  <c r="AT171" i="2"/>
  <c r="AT287" i="2"/>
  <c r="AT2" i="2"/>
  <c r="AT380" i="2"/>
  <c r="AT92" i="2"/>
  <c r="AT74" i="2"/>
  <c r="AT326" i="2"/>
  <c r="AT716" i="2"/>
  <c r="AT220" i="2"/>
  <c r="AT151" i="2"/>
  <c r="AR418" i="2"/>
  <c r="AU301" i="2"/>
  <c r="AT664" i="2"/>
  <c r="AS739" i="2"/>
  <c r="AS310" i="2"/>
  <c r="AS446" i="2"/>
  <c r="AS366" i="2"/>
  <c r="AS284" i="2"/>
  <c r="AS202" i="2"/>
  <c r="AS230" i="2"/>
  <c r="AS223" i="2"/>
  <c r="AS98" i="2"/>
  <c r="AS65" i="2"/>
  <c r="AS76" i="2"/>
  <c r="AS325" i="2"/>
  <c r="AR325" i="2"/>
  <c r="AS176" i="2"/>
  <c r="AS475" i="2"/>
  <c r="AS405" i="2"/>
  <c r="AT539" i="2"/>
  <c r="AT413" i="2"/>
  <c r="AT606" i="2"/>
  <c r="AT161" i="2"/>
  <c r="AT80" i="2"/>
  <c r="AT409" i="2"/>
  <c r="AT618" i="2"/>
  <c r="AT471" i="2"/>
  <c r="AT368" i="2"/>
  <c r="AT653" i="2"/>
  <c r="AT588" i="2"/>
  <c r="AT165" i="2"/>
  <c r="AT266" i="2"/>
  <c r="AT111" i="2"/>
  <c r="AT132" i="2"/>
  <c r="AT204" i="2"/>
  <c r="AT467" i="2"/>
  <c r="AT414" i="2"/>
  <c r="AT442" i="2"/>
  <c r="AT482" i="2"/>
  <c r="AR420" i="2"/>
  <c r="AR161" i="2"/>
  <c r="AR559" i="2"/>
  <c r="AR365" i="2"/>
  <c r="AS721" i="2"/>
  <c r="AS628" i="2"/>
  <c r="AS713" i="2"/>
  <c r="AS674" i="2"/>
  <c r="AS620" i="2"/>
  <c r="AS632" i="2"/>
  <c r="AS593" i="2"/>
  <c r="AS216" i="2"/>
  <c r="AS594" i="2"/>
  <c r="AS727" i="2"/>
  <c r="AS228" i="2"/>
  <c r="AS113" i="2"/>
  <c r="AS215" i="2"/>
  <c r="AS39" i="2"/>
  <c r="AS174" i="2"/>
  <c r="AS659" i="2"/>
  <c r="AS42" i="2"/>
  <c r="AS434" i="2"/>
  <c r="AS525" i="2"/>
  <c r="AS33" i="2"/>
  <c r="AS41" i="2"/>
  <c r="AS360" i="2"/>
  <c r="AS479" i="2"/>
  <c r="AS603" i="2"/>
  <c r="AS464" i="2"/>
  <c r="AS190" i="2"/>
  <c r="AS60" i="2"/>
  <c r="AS640" i="2"/>
  <c r="AS483" i="2"/>
  <c r="AS256" i="2"/>
  <c r="AS210" i="2"/>
  <c r="AS235" i="2"/>
  <c r="AS358" i="2"/>
  <c r="AS274" i="2"/>
  <c r="AS55" i="2"/>
  <c r="AS672" i="2"/>
  <c r="AS137" i="2"/>
  <c r="AS686" i="2"/>
  <c r="AS30" i="2"/>
  <c r="AS684" i="2"/>
  <c r="AS105" i="2"/>
  <c r="AR105" i="2"/>
  <c r="AS316" i="2"/>
  <c r="AS276" i="2"/>
  <c r="AS143" i="2"/>
  <c r="AS345" i="2"/>
  <c r="AS489" i="2"/>
  <c r="AR489" i="2"/>
  <c r="AS516" i="2"/>
  <c r="AS187" i="2"/>
  <c r="AS62" i="2"/>
  <c r="AS418" i="2"/>
  <c r="AS505" i="2"/>
  <c r="AT693" i="2"/>
  <c r="AT699" i="2"/>
  <c r="AT532" i="2"/>
  <c r="AT500" i="2"/>
  <c r="AT638" i="2"/>
  <c r="AT441" i="2"/>
  <c r="AT469" i="2"/>
  <c r="AT299" i="2"/>
  <c r="AT99" i="2"/>
  <c r="AR25" i="2"/>
  <c r="AS629" i="2"/>
  <c r="AS288" i="2"/>
  <c r="AS270" i="2"/>
  <c r="AS179" i="2"/>
  <c r="AS575" i="2"/>
  <c r="AS249" i="2"/>
  <c r="AS680" i="2"/>
  <c r="AS275" i="2"/>
  <c r="AS197" i="2"/>
  <c r="AS476" i="2"/>
  <c r="AS203" i="2"/>
  <c r="AS322" i="2"/>
  <c r="AS687" i="2"/>
  <c r="AS117" i="2"/>
  <c r="AT478" i="2"/>
  <c r="AT432" i="2"/>
  <c r="AT63" i="2"/>
  <c r="AT660" i="2"/>
  <c r="AT88" i="2"/>
  <c r="AT582" i="2"/>
  <c r="AT458" i="2"/>
  <c r="AT136" i="2"/>
  <c r="AR60" i="2"/>
  <c r="AU478" i="2"/>
  <c r="AS578" i="2"/>
  <c r="AS491" i="2"/>
  <c r="AS724" i="2"/>
  <c r="AS218" i="2"/>
  <c r="AS430" i="2"/>
  <c r="AS521" i="2"/>
  <c r="AS260" i="2"/>
  <c r="AS208" i="2"/>
  <c r="AS97" i="2"/>
  <c r="AS484" i="2"/>
  <c r="AS419" i="2"/>
  <c r="AS599" i="2"/>
  <c r="AS406" i="2"/>
  <c r="AS570" i="2"/>
  <c r="AR570" i="2"/>
  <c r="AS9" i="2"/>
  <c r="AT696" i="2"/>
  <c r="AS646" i="2"/>
  <c r="AS670" i="2"/>
  <c r="AS531" i="2"/>
  <c r="AS152" i="2"/>
  <c r="AS219" i="2"/>
  <c r="AS400" i="2"/>
  <c r="AS116" i="2"/>
  <c r="AS378" i="2"/>
  <c r="AS636" i="2"/>
  <c r="AS72" i="2"/>
  <c r="AS120" i="2"/>
  <c r="AS19" i="2"/>
  <c r="AS180" i="2"/>
  <c r="AS128" i="2"/>
  <c r="AS304" i="2"/>
  <c r="AS677" i="2"/>
  <c r="AS733" i="2"/>
  <c r="AS255" i="2"/>
  <c r="AS300" i="2"/>
  <c r="AS238" i="2"/>
  <c r="AS233" i="2"/>
  <c r="AS118" i="2"/>
  <c r="AS533" i="2"/>
  <c r="AS112" i="2"/>
  <c r="AS78" i="2"/>
  <c r="AS240" i="2"/>
  <c r="AS248" i="2"/>
  <c r="AS513" i="2"/>
  <c r="AS217" i="2"/>
  <c r="AR217" i="2"/>
  <c r="AS399" i="2"/>
  <c r="AS198" i="2"/>
  <c r="AS4" i="2"/>
  <c r="AS732" i="2"/>
  <c r="AS528" i="2"/>
  <c r="AS466" i="2"/>
  <c r="AR466" i="2"/>
  <c r="AS420" i="2"/>
  <c r="AS51" i="2"/>
  <c r="AS150" i="2"/>
  <c r="AS609" i="2"/>
  <c r="AS271" i="2"/>
  <c r="AS410" i="2"/>
  <c r="AS24" i="2"/>
  <c r="AS163" i="2"/>
  <c r="AS596" i="2"/>
  <c r="AS188" i="2"/>
  <c r="AS129" i="2"/>
  <c r="AS262" i="2"/>
  <c r="AS339" i="2"/>
  <c r="AT738" i="2"/>
  <c r="AT417" i="2"/>
  <c r="AT295" i="2"/>
  <c r="AT385" i="2"/>
  <c r="AT553" i="2"/>
  <c r="AT639" i="2"/>
  <c r="AT584" i="2"/>
  <c r="AT103" i="2"/>
  <c r="AT661" i="2"/>
  <c r="AT177" i="2"/>
  <c r="AT510" i="2"/>
  <c r="AT369" i="2"/>
  <c r="AT321" i="2"/>
  <c r="AT675" i="2"/>
  <c r="AT344" i="2"/>
  <c r="AT44" i="2"/>
  <c r="AT173" i="2"/>
  <c r="AT456" i="2"/>
  <c r="AT364" i="2"/>
  <c r="AT66" i="2"/>
  <c r="AT191" i="2"/>
  <c r="AT121" i="2"/>
  <c r="AT520" i="2"/>
  <c r="AT185" i="2"/>
  <c r="AT411" i="2"/>
  <c r="AT581" i="2"/>
  <c r="AS719" i="2"/>
  <c r="AS370" i="2"/>
  <c r="AS89" i="2"/>
  <c r="AS604" i="2"/>
  <c r="AS544" i="2"/>
  <c r="AS31" i="2"/>
  <c r="AS452" i="2"/>
  <c r="AS192" i="2"/>
  <c r="AS239" i="2"/>
  <c r="AS50" i="2"/>
  <c r="AS393" i="2"/>
  <c r="AT662" i="2"/>
  <c r="AT534" i="2"/>
  <c r="AT700" i="2"/>
  <c r="AT268" i="2"/>
  <c r="AT498" i="2"/>
  <c r="AT392" i="2"/>
  <c r="AT742" i="2"/>
  <c r="AT725" i="2"/>
  <c r="AT692" i="2"/>
  <c r="AT523" i="2"/>
  <c r="AR256" i="2"/>
  <c r="AU320" i="2"/>
  <c r="AS703" i="2"/>
  <c r="AS329" i="2"/>
  <c r="AS145" i="2"/>
  <c r="AS139" i="2"/>
  <c r="AS164" i="2"/>
  <c r="AS226" i="2"/>
  <c r="AS138" i="2"/>
  <c r="AS449" i="2"/>
  <c r="AS709" i="2"/>
  <c r="AS439" i="2"/>
  <c r="AS244" i="2"/>
  <c r="AS470" i="2"/>
  <c r="AS272" i="2"/>
  <c r="AS352" i="2"/>
  <c r="AS229" i="2"/>
  <c r="AS718" i="2"/>
  <c r="AS428" i="2"/>
  <c r="AS206" i="2"/>
  <c r="AS712" i="2"/>
  <c r="AS658" i="2"/>
  <c r="AS605" i="2"/>
  <c r="AS655" i="2"/>
  <c r="AS451" i="2"/>
  <c r="AS213" i="2"/>
  <c r="AS290" i="2"/>
  <c r="AS468" i="2"/>
  <c r="AS741" i="2"/>
  <c r="AS714" i="2"/>
  <c r="AS283" i="2"/>
  <c r="AS543" i="2"/>
  <c r="AS102" i="2"/>
  <c r="AS695" i="2"/>
  <c r="AS110" i="2"/>
  <c r="AS207" i="2"/>
  <c r="AS600" i="2"/>
  <c r="AS170" i="2"/>
  <c r="AS485" i="2"/>
  <c r="AS211" i="2"/>
  <c r="AS336" i="2"/>
  <c r="AS142" i="2"/>
  <c r="AS522" i="2"/>
  <c r="AS583" i="2"/>
  <c r="AS412" i="2"/>
  <c r="AS68" i="2"/>
  <c r="AS335" i="2"/>
  <c r="AS402" i="2"/>
  <c r="AS22" i="2"/>
  <c r="AS507" i="2"/>
  <c r="AS225" i="2"/>
  <c r="AS3" i="2"/>
  <c r="AS13" i="2"/>
  <c r="AS155" i="2"/>
  <c r="AS389" i="2"/>
  <c r="AS313" i="2"/>
  <c r="AS47" i="2"/>
  <c r="AS616" i="2"/>
  <c r="AS591" i="2"/>
  <c r="AR591" i="2"/>
  <c r="AS349" i="2"/>
  <c r="AS186" i="2"/>
  <c r="AS362" i="2"/>
  <c r="AS280" i="2"/>
  <c r="AS441" i="2"/>
  <c r="AS121" i="2"/>
  <c r="AR121" i="2"/>
  <c r="AS517" i="2"/>
  <c r="AS634" i="2"/>
  <c r="AS469" i="2"/>
  <c r="AS520" i="2"/>
  <c r="AS397" i="2"/>
  <c r="AS698" i="2"/>
  <c r="AS299" i="2"/>
  <c r="AS185" i="2"/>
  <c r="AS251" i="2"/>
  <c r="AS10" i="2"/>
  <c r="AS411" i="2"/>
  <c r="AS241" i="2"/>
  <c r="AS99" i="2"/>
  <c r="AS351" i="2"/>
  <c r="AS581" i="2"/>
  <c r="AS363" i="2"/>
  <c r="AS436" i="2"/>
  <c r="AT707" i="2"/>
  <c r="AT568" i="2"/>
  <c r="AT495" i="2"/>
  <c r="AT726" i="2"/>
  <c r="AT504" i="2"/>
  <c r="AT529" i="2"/>
  <c r="AT401" i="2"/>
  <c r="AT231" i="2"/>
  <c r="AT460" i="2"/>
  <c r="AT621" i="2"/>
  <c r="AT264" i="2"/>
  <c r="AS493" i="2"/>
  <c r="AS11" i="2"/>
  <c r="AS144" i="2"/>
  <c r="AS465" i="2"/>
  <c r="AS286" i="2"/>
  <c r="AS6" i="2"/>
  <c r="AS264" i="2"/>
  <c r="AS263" i="2"/>
  <c r="AS136" i="2"/>
  <c r="AS541" i="2"/>
  <c r="AS330" i="2"/>
  <c r="AS691" i="2"/>
  <c r="AS542" i="2"/>
  <c r="AT719" i="2"/>
  <c r="AT629" i="2"/>
  <c r="AT706" i="2"/>
  <c r="AT332" i="2"/>
  <c r="AT370" i="2"/>
  <c r="AT288" i="2"/>
  <c r="AT346" i="2"/>
  <c r="AT650" i="2"/>
  <c r="AT89" i="2"/>
  <c r="AT270" i="2"/>
  <c r="AT708" i="2"/>
  <c r="AT625" i="2"/>
  <c r="AT604" i="2"/>
  <c r="AT179" i="2"/>
  <c r="AT720" i="2"/>
  <c r="AT285" i="2"/>
  <c r="AT735" i="2"/>
  <c r="AT575" i="2"/>
  <c r="AT461" i="2"/>
  <c r="AT536" i="2"/>
  <c r="AT688" i="2"/>
  <c r="AT249" i="2"/>
  <c r="AT404" i="2"/>
  <c r="AT717" i="2"/>
  <c r="AT544" i="2"/>
  <c r="AT680" i="2"/>
  <c r="AT28" i="2"/>
  <c r="AT375" i="2"/>
  <c r="AT148" i="2"/>
  <c r="AT275" i="2"/>
  <c r="AT438" i="2"/>
  <c r="AT671" i="2"/>
  <c r="AT31" i="2"/>
  <c r="AT197" i="2"/>
  <c r="AT157" i="2"/>
  <c r="AT455" i="2"/>
  <c r="AT452" i="2"/>
  <c r="AT476" i="2"/>
  <c r="AT212" i="2"/>
  <c r="AT73" i="2"/>
  <c r="AT203" i="2"/>
  <c r="AT253" i="2"/>
  <c r="AT501" i="2"/>
  <c r="AT540" i="2"/>
  <c r="AT322" i="2"/>
  <c r="AT423" i="2"/>
  <c r="AT239" i="2"/>
  <c r="AT119" i="2"/>
  <c r="AT297" i="2"/>
  <c r="AT681" i="2"/>
  <c r="AT687" i="2"/>
  <c r="AT50" i="2"/>
  <c r="AT67" i="2"/>
  <c r="AT637" i="2"/>
  <c r="AT342" i="2"/>
  <c r="AT654" i="2"/>
  <c r="AT117" i="2"/>
  <c r="AT162" i="2"/>
  <c r="AT393" i="2"/>
  <c r="AT550" i="2"/>
  <c r="AR693" i="2"/>
  <c r="AR532" i="2"/>
  <c r="AR556" i="2"/>
  <c r="AR617" i="2"/>
  <c r="AR506" i="2"/>
  <c r="AR135" i="2"/>
  <c r="AR500" i="2"/>
  <c r="AR70" i="2"/>
  <c r="AR512" i="2"/>
  <c r="AR374" i="2"/>
  <c r="AR701" i="2"/>
  <c r="AR267" i="2"/>
  <c r="AR312" i="2"/>
  <c r="AR387" i="2"/>
  <c r="AR147" i="2"/>
  <c r="AR245" i="2"/>
  <c r="AR194" i="2"/>
  <c r="AR384" i="2"/>
  <c r="AR391" i="2"/>
  <c r="AR309" i="2"/>
  <c r="AR125" i="2"/>
  <c r="AR49" i="2"/>
  <c r="AR343" i="2"/>
  <c r="AR57" i="2"/>
  <c r="AR463" i="2"/>
  <c r="AR547" i="2"/>
  <c r="AR149" i="2"/>
  <c r="AR644" i="2"/>
  <c r="AR494" i="2"/>
  <c r="AR486" i="2"/>
  <c r="AR246" i="2"/>
  <c r="AR333" i="2"/>
  <c r="AR160" i="2"/>
  <c r="AR181" i="2"/>
  <c r="AR324" i="2"/>
  <c r="AR648" i="2"/>
  <c r="AR124" i="2"/>
  <c r="AU719" i="2"/>
  <c r="AU629" i="2"/>
  <c r="AU706" i="2"/>
  <c r="AU332" i="2"/>
  <c r="AU370" i="2"/>
  <c r="AU288" i="2"/>
  <c r="AU346" i="2"/>
  <c r="AU650" i="2"/>
  <c r="AU89" i="2"/>
  <c r="AU270" i="2"/>
  <c r="AU708" i="2"/>
  <c r="AU625" i="2"/>
  <c r="AU604" i="2"/>
  <c r="AU179" i="2"/>
  <c r="AU720" i="2"/>
  <c r="AU285" i="2"/>
  <c r="AU735" i="2"/>
  <c r="AU575" i="2"/>
  <c r="AU461" i="2"/>
  <c r="AU536" i="2"/>
  <c r="AU688" i="2"/>
  <c r="AU249" i="2"/>
  <c r="AU717" i="2"/>
  <c r="AU680" i="2"/>
  <c r="AU67" i="2"/>
  <c r="AR373" i="2"/>
  <c r="AT308" i="2"/>
  <c r="AT731" i="2"/>
  <c r="AT667" i="2"/>
  <c r="AT209" i="2"/>
  <c r="AT107" i="2"/>
  <c r="AT477" i="2"/>
  <c r="AT587" i="2"/>
  <c r="AT623" i="2"/>
  <c r="AT127" i="2"/>
  <c r="AT158" i="2"/>
  <c r="AT447" i="2"/>
  <c r="AT293" i="2"/>
  <c r="AT615" i="2"/>
  <c r="AT172" i="2"/>
  <c r="AT651" i="2"/>
  <c r="AT548" i="2"/>
  <c r="AT697" i="2"/>
  <c r="AT394" i="2"/>
  <c r="AT597" i="2"/>
  <c r="AT561" i="2"/>
  <c r="AT281" i="2"/>
  <c r="AT83" i="2"/>
  <c r="AT318" i="2"/>
  <c r="AT90" i="2"/>
  <c r="AT315" i="2"/>
  <c r="AT302" i="2"/>
  <c r="AT390" i="2"/>
  <c r="AT75" i="2"/>
  <c r="AT574" i="2"/>
  <c r="AT12" i="2"/>
  <c r="AT243" i="2"/>
  <c r="AT7" i="2"/>
  <c r="AT278" i="2"/>
  <c r="AT546" i="2"/>
  <c r="AT298" i="2"/>
  <c r="AT705" i="2"/>
  <c r="AT519" i="2"/>
  <c r="AT84" i="2"/>
  <c r="AT590" i="2"/>
  <c r="AT32" i="2"/>
  <c r="AT259" i="2"/>
  <c r="AT448" i="2"/>
  <c r="AT258" i="2"/>
  <c r="AT354" i="2"/>
  <c r="AT361" i="2"/>
  <c r="AT348" i="2"/>
  <c r="AR616" i="2"/>
  <c r="AR349" i="2"/>
  <c r="AR698" i="2"/>
  <c r="AR185" i="2"/>
  <c r="AR241" i="2"/>
  <c r="AU95" i="2"/>
  <c r="AU668" i="2"/>
  <c r="AU107" i="2"/>
  <c r="AU32" i="2"/>
  <c r="AT457" i="2"/>
  <c r="AT647" i="2"/>
  <c r="AT560" i="2"/>
  <c r="AT435" i="2"/>
  <c r="AT556" i="2"/>
  <c r="AT617" i="2"/>
  <c r="AT421" i="2"/>
  <c r="AT506" i="2"/>
  <c r="AT564" i="2"/>
  <c r="AT175" i="2"/>
  <c r="AT135" i="2"/>
  <c r="AT515" i="2"/>
  <c r="AT563" i="2"/>
  <c r="AT70" i="2"/>
  <c r="AT512" i="2"/>
  <c r="AT374" i="2"/>
  <c r="AT497" i="2"/>
  <c r="AT701" i="2"/>
  <c r="AT267" i="2"/>
  <c r="AT312" i="2"/>
  <c r="AT387" i="2"/>
  <c r="AT147" i="2"/>
  <c r="AT245" i="2"/>
  <c r="AT194" i="2"/>
  <c r="AT384" i="2"/>
  <c r="AT391" i="2"/>
  <c r="AT247" i="2"/>
  <c r="AT48" i="2"/>
  <c r="AT309" i="2"/>
  <c r="AT178" i="2"/>
  <c r="AT427" i="2"/>
  <c r="AT331" i="2"/>
  <c r="AT125" i="2"/>
  <c r="AT49" i="2"/>
  <c r="AT343" i="2"/>
  <c r="AT509" i="2"/>
  <c r="AT57" i="2"/>
  <c r="AT463" i="2"/>
  <c r="AT547" i="2"/>
  <c r="AT424" i="2"/>
  <c r="AT149" i="2"/>
  <c r="AT644" i="2"/>
  <c r="AT494" i="2"/>
  <c r="AT486" i="2"/>
  <c r="AT246" i="2"/>
  <c r="AT333" i="2"/>
  <c r="AT160" i="2"/>
  <c r="AT376" i="2"/>
  <c r="AT396" i="2"/>
  <c r="AU699" i="2"/>
  <c r="AT27" i="2"/>
  <c r="AT303" i="2"/>
  <c r="AT17" i="2"/>
  <c r="AT440" i="2"/>
  <c r="AT586" i="2"/>
  <c r="AT592" i="2"/>
  <c r="AT408" i="2"/>
  <c r="AT189" i="2"/>
  <c r="AT29" i="2"/>
  <c r="AT257" i="2"/>
  <c r="AT577" i="2"/>
  <c r="AT388" i="2"/>
  <c r="AT115" i="2"/>
  <c r="AT367" i="2"/>
  <c r="AT433" i="2"/>
  <c r="AT480" i="2"/>
  <c r="AT141" i="2"/>
  <c r="AT645" i="2"/>
  <c r="AR580" i="2"/>
  <c r="AR337" i="2"/>
  <c r="AR413" i="2"/>
  <c r="AR606" i="2"/>
  <c r="AR357" i="2"/>
  <c r="AR588" i="2"/>
  <c r="AR237" i="2"/>
  <c r="AR123" i="2"/>
  <c r="AR414" i="2"/>
  <c r="AR319" i="2"/>
  <c r="AR382" i="2"/>
  <c r="AU295" i="2"/>
  <c r="AU553" i="2"/>
  <c r="AT222" i="2"/>
  <c r="AT415" i="2"/>
  <c r="AT250" i="2"/>
  <c r="AT356" i="2"/>
  <c r="AT711" i="2"/>
  <c r="AT679" i="2"/>
  <c r="AT611" i="2"/>
  <c r="AT736" i="2"/>
  <c r="AT437" i="2"/>
  <c r="AT21" i="2"/>
  <c r="AT301" i="2"/>
  <c r="AT669" i="2"/>
  <c r="AT734" i="2"/>
  <c r="AT54" i="2"/>
  <c r="AT296" i="2"/>
  <c r="AT530" i="2"/>
  <c r="AT100" i="2"/>
  <c r="AT589" i="2"/>
  <c r="AT46" i="2"/>
  <c r="AT58" i="2"/>
  <c r="AT227" i="2"/>
  <c r="AT38" i="2"/>
  <c r="AT154" i="2"/>
  <c r="AT323" i="2"/>
  <c r="AT598" i="2"/>
  <c r="AT565" i="2"/>
  <c r="AT85" i="2"/>
  <c r="AT34" i="2"/>
  <c r="AT558" i="2"/>
  <c r="AT407" i="2"/>
  <c r="AT86" i="2"/>
  <c r="AT79" i="2"/>
  <c r="AT527" i="2"/>
  <c r="AT657" i="2"/>
  <c r="AT610" i="2"/>
  <c r="AT269" i="2"/>
  <c r="AT236" i="2"/>
  <c r="AR95" i="2"/>
  <c r="AR107" i="2"/>
  <c r="AR651" i="2"/>
  <c r="AR90" i="2"/>
  <c r="AR75" i="2"/>
  <c r="AR12" i="2"/>
  <c r="AR546" i="2"/>
  <c r="AR214" i="2"/>
  <c r="AU707" i="2"/>
  <c r="AU191" i="2"/>
  <c r="AU404" i="2"/>
  <c r="AU544" i="2"/>
  <c r="AU28" i="2"/>
  <c r="AU375" i="2"/>
  <c r="AU148" i="2"/>
  <c r="AU275" i="2"/>
  <c r="AU438" i="2"/>
  <c r="AU671" i="2"/>
  <c r="AU31" i="2"/>
  <c r="AU197" i="2"/>
  <c r="AU455" i="2"/>
  <c r="AU452" i="2"/>
  <c r="AU476" i="2"/>
  <c r="AU212" i="2"/>
  <c r="AU73" i="2"/>
  <c r="AU192" i="2"/>
  <c r="AU203" i="2"/>
  <c r="AU253" i="2"/>
  <c r="AU501" i="2"/>
  <c r="AU322" i="2"/>
  <c r="AU239" i="2"/>
  <c r="AU119" i="2"/>
  <c r="AU297" i="2"/>
  <c r="AU681" i="2"/>
  <c r="AU687" i="2"/>
  <c r="AU50" i="2"/>
  <c r="AU637" i="2"/>
  <c r="AU342" i="2"/>
  <c r="AU654" i="2"/>
  <c r="AU117" i="2"/>
  <c r="AU162" i="2"/>
  <c r="AU393" i="2"/>
  <c r="AU550" i="2"/>
  <c r="AT538" i="2"/>
  <c r="AT334" i="2"/>
  <c r="AT294" i="2"/>
  <c r="AT167" i="2"/>
  <c r="AT723" i="2"/>
  <c r="AT122" i="2"/>
  <c r="AT454" i="2"/>
  <c r="AT673" i="2"/>
  <c r="AT195" i="2"/>
  <c r="AT381" i="2"/>
  <c r="AT61" i="2"/>
  <c r="AT642" i="2"/>
  <c r="AT535" i="2"/>
  <c r="AR504" i="2"/>
  <c r="AR231" i="2"/>
  <c r="AR415" i="2"/>
  <c r="AR711" i="2"/>
  <c r="AR21" i="2"/>
  <c r="AR296" i="2"/>
  <c r="AR58" i="2"/>
  <c r="AR254" i="2"/>
  <c r="AR154" i="2"/>
  <c r="AR565" i="2"/>
  <c r="AR191" i="2"/>
  <c r="AR34" i="2"/>
  <c r="AR79" i="2"/>
  <c r="AR527" i="2"/>
  <c r="AR621" i="2"/>
  <c r="AR196" i="2"/>
  <c r="AR398" i="2"/>
  <c r="AR518" i="2"/>
  <c r="AR656" i="2"/>
  <c r="AU721" i="2"/>
  <c r="AU690" i="2"/>
  <c r="AU628" i="2"/>
  <c r="AU710" i="2"/>
  <c r="AU481" i="2"/>
  <c r="AU730" i="2"/>
  <c r="AU627" i="2"/>
  <c r="AU395" i="2"/>
  <c r="AU683" i="2"/>
  <c r="AU108" i="2"/>
  <c r="AU459" i="2"/>
  <c r="AU450" i="2"/>
  <c r="AU569" i="2"/>
  <c r="AU373" i="2"/>
  <c r="AU350" i="2"/>
  <c r="AU601" i="2"/>
  <c r="AU524" i="2"/>
  <c r="AU18" i="2"/>
  <c r="AU379" i="2"/>
  <c r="AU377" i="2"/>
  <c r="AU182" i="2"/>
  <c r="AU289" i="2"/>
  <c r="AU126" i="2"/>
  <c r="AU71" i="2"/>
  <c r="AU545" i="2"/>
  <c r="AU602" i="2"/>
  <c r="AU292" i="2"/>
  <c r="AU635" i="2"/>
  <c r="AU573" i="2"/>
  <c r="AU93" i="2"/>
  <c r="AU25" i="2"/>
  <c r="AU101" i="2"/>
  <c r="AU353" i="2"/>
  <c r="AU704" i="2"/>
  <c r="AU340" i="2"/>
  <c r="AU43" i="2"/>
  <c r="AU722" i="2"/>
  <c r="AU576" i="2"/>
  <c r="AU403" i="2"/>
  <c r="AU109" i="2"/>
  <c r="AU371" i="2"/>
  <c r="AU676" i="2"/>
  <c r="AU273" i="2"/>
  <c r="AU556" i="2"/>
  <c r="AU27" i="2"/>
  <c r="AU354" i="2"/>
  <c r="AR310" i="2"/>
  <c r="AR329" i="2"/>
  <c r="AR491" i="2"/>
  <c r="AR232" i="2"/>
  <c r="AR139" i="2"/>
  <c r="AR218" i="2"/>
  <c r="AR366" i="2"/>
  <c r="AR430" i="2"/>
  <c r="AR327" i="2"/>
  <c r="AR284" i="2"/>
  <c r="AR138" i="2"/>
  <c r="AR260" i="2"/>
  <c r="AR449" i="2"/>
  <c r="AR208" i="2"/>
  <c r="AR199" i="2"/>
  <c r="AR223" i="2"/>
  <c r="AR488" i="2"/>
  <c r="AR98" i="2"/>
  <c r="AR244" i="2"/>
  <c r="AR470" i="2"/>
  <c r="AR20" i="2"/>
  <c r="AR272" i="2"/>
  <c r="AR453" i="2"/>
  <c r="AR352" i="2"/>
  <c r="AR9" i="2"/>
  <c r="AR405" i="2"/>
  <c r="AU718" i="2"/>
  <c r="AU646" i="2"/>
  <c r="AU428" i="2"/>
  <c r="AU612" i="2"/>
  <c r="AU670" i="2"/>
  <c r="AU206" i="2"/>
  <c r="AU531" i="2"/>
  <c r="AU282" i="2"/>
  <c r="AU152" i="2"/>
  <c r="AU219" i="2"/>
  <c r="AU400" i="2"/>
  <c r="AU116" i="2"/>
  <c r="AU378" i="2"/>
  <c r="AU36" i="2"/>
  <c r="AU636" i="2"/>
  <c r="AU72" i="2"/>
  <c r="AU120" i="2"/>
  <c r="AU19" i="2"/>
  <c r="AU180" i="2"/>
  <c r="AU128" i="2"/>
  <c r="AU304" i="2"/>
  <c r="AU677" i="2"/>
  <c r="AU733" i="2"/>
  <c r="AU255" i="2"/>
  <c r="AU300" i="2"/>
  <c r="AU238" i="2"/>
  <c r="AU140" i="2"/>
  <c r="AU233" i="2"/>
  <c r="AU118" i="2"/>
  <c r="AU533" i="2"/>
  <c r="AU78" i="2"/>
  <c r="AU240" i="2"/>
  <c r="AU248" i="2"/>
  <c r="AU5" i="2"/>
  <c r="AU513" i="2"/>
  <c r="AU217" i="2"/>
  <c r="AU399" i="2"/>
  <c r="AU198" i="2"/>
  <c r="AU4" i="2"/>
  <c r="AU528" i="2"/>
  <c r="AU466" i="2"/>
  <c r="AU51" i="2"/>
  <c r="AU150" i="2"/>
  <c r="AU609" i="2"/>
  <c r="AU271" i="2"/>
  <c r="AU410" i="2"/>
  <c r="AU24" i="2"/>
  <c r="AU59" i="2"/>
  <c r="AU163" i="2"/>
  <c r="AU596" i="2"/>
  <c r="AU188" i="2"/>
  <c r="AU129" i="2"/>
  <c r="AU549" i="2"/>
  <c r="AU183" i="2"/>
  <c r="AU262" i="2"/>
  <c r="AU339" i="2"/>
  <c r="AU557" i="2"/>
  <c r="AU740" i="2"/>
  <c r="AU222" i="2"/>
  <c r="AU44" i="2"/>
  <c r="AU46" i="2"/>
  <c r="AU472" i="2"/>
  <c r="AT363" i="2"/>
  <c r="AR459" i="2"/>
  <c r="AR450" i="2"/>
  <c r="AR350" i="2"/>
  <c r="AR524" i="2"/>
  <c r="AR18" i="2"/>
  <c r="AR379" i="2"/>
  <c r="AR182" i="2"/>
  <c r="AR292" i="2"/>
  <c r="AR573" i="2"/>
  <c r="AR93" i="2"/>
  <c r="AR101" i="2"/>
  <c r="AR43" i="2"/>
  <c r="AR576" i="2"/>
  <c r="AR371" i="2"/>
  <c r="AR676" i="2"/>
  <c r="AR294" i="2"/>
  <c r="AR167" i="2"/>
  <c r="AR122" i="2"/>
  <c r="AR454" i="2"/>
  <c r="AR195" i="2"/>
  <c r="AR381" i="2"/>
  <c r="AR642" i="2"/>
  <c r="AR380" i="2"/>
  <c r="AU712" i="2"/>
  <c r="AU658" i="2"/>
  <c r="AU605" i="2"/>
  <c r="AU451" i="2"/>
  <c r="AU213" i="2"/>
  <c r="AU290" i="2"/>
  <c r="AU468" i="2"/>
  <c r="AU741" i="2"/>
  <c r="AU714" i="2"/>
  <c r="AU283" i="2"/>
  <c r="AU543" i="2"/>
  <c r="AU102" i="2"/>
  <c r="AU695" i="2"/>
  <c r="AU110" i="2"/>
  <c r="AU207" i="2"/>
  <c r="AU600" i="2"/>
  <c r="AU170" i="2"/>
  <c r="AU485" i="2"/>
  <c r="AU211" i="2"/>
  <c r="AU336" i="2"/>
  <c r="AU142" i="2"/>
  <c r="AU522" i="2"/>
  <c r="AU583" i="2"/>
  <c r="AU412" i="2"/>
  <c r="AU68" i="2"/>
  <c r="AU335" i="2"/>
  <c r="AU402" i="2"/>
  <c r="AU22" i="2"/>
  <c r="AU507" i="2"/>
  <c r="AU225" i="2"/>
  <c r="AU3" i="2"/>
  <c r="AU13" i="2"/>
  <c r="AU155" i="2"/>
  <c r="AU389" i="2"/>
  <c r="AU313" i="2"/>
  <c r="AU47" i="2"/>
  <c r="AU616" i="2"/>
  <c r="AU591" i="2"/>
  <c r="AU349" i="2"/>
  <c r="AU186" i="2"/>
  <c r="AU280" i="2"/>
  <c r="AU441" i="2"/>
  <c r="AU121" i="2"/>
  <c r="AU634" i="2"/>
  <c r="AU469" i="2"/>
  <c r="AU520" i="2"/>
  <c r="AU397" i="2"/>
  <c r="AU698" i="2"/>
  <c r="AU299" i="2"/>
  <c r="AU185" i="2"/>
  <c r="AU251" i="2"/>
  <c r="AU10" i="2"/>
  <c r="AU411" i="2"/>
  <c r="AU241" i="2"/>
  <c r="AU99" i="2"/>
  <c r="AU351" i="2"/>
  <c r="AU581" i="2"/>
  <c r="AU363" i="2"/>
  <c r="AU436" i="2"/>
  <c r="AU495" i="2"/>
  <c r="AT702" i="2"/>
  <c r="AT311" i="2"/>
  <c r="AT64" i="2"/>
  <c r="AT131" i="2"/>
  <c r="AT224" i="2"/>
  <c r="AT16" i="2"/>
  <c r="AT493" i="2"/>
  <c r="AT11" i="2"/>
  <c r="AT144" i="2"/>
  <c r="AT465" i="2"/>
  <c r="AT286" i="2"/>
  <c r="AT6" i="2"/>
  <c r="AT263" i="2"/>
  <c r="AT541" i="2"/>
  <c r="AT330" i="2"/>
  <c r="AT691" i="2"/>
  <c r="AR594" i="2"/>
  <c r="AR113" i="2"/>
  <c r="AR39" i="2"/>
  <c r="AR659" i="2"/>
  <c r="AR23" i="2"/>
  <c r="AR603" i="2"/>
  <c r="AR464" i="2"/>
  <c r="AR35" i="2"/>
  <c r="AR190" i="2"/>
  <c r="AR201" i="2"/>
  <c r="AR235" i="2"/>
  <c r="AR274" i="2"/>
  <c r="AR55" i="2"/>
  <c r="AR53" i="2"/>
  <c r="AR30" i="2"/>
  <c r="AR566" i="2"/>
  <c r="AR143" i="2"/>
  <c r="AR106" i="2"/>
  <c r="AR516" i="2"/>
  <c r="AU662" i="2"/>
  <c r="AU426" i="2"/>
  <c r="AU729" i="2"/>
  <c r="AU534" i="2"/>
  <c r="AU291" i="2"/>
  <c r="AU682" i="2"/>
  <c r="AU306" i="2"/>
  <c r="AU700" i="2"/>
  <c r="AU82" i="2"/>
  <c r="AU347" i="2"/>
  <c r="AU432" i="2"/>
  <c r="AU37" i="2"/>
  <c r="AU268" i="2"/>
  <c r="AU45" i="2"/>
  <c r="AU666" i="2"/>
  <c r="AU63" i="2"/>
  <c r="AU737" i="2"/>
  <c r="AU498" i="2"/>
  <c r="AU490" i="2"/>
  <c r="AU660" i="2"/>
  <c r="AU392" i="2"/>
  <c r="AU171" i="2"/>
  <c r="AU261" i="2"/>
  <c r="AU279" i="2"/>
  <c r="AU742" i="2"/>
  <c r="AU287" i="2"/>
  <c r="AU88" i="2"/>
  <c r="AU169" i="2"/>
  <c r="AU2" i="2"/>
  <c r="AU582" i="2"/>
  <c r="AU725" i="2"/>
  <c r="AU8" i="2"/>
  <c r="AU716" i="2"/>
  <c r="AU341" i="2"/>
  <c r="AU220" i="2"/>
  <c r="AU692" i="2"/>
  <c r="AU458" i="2"/>
  <c r="AU523" i="2"/>
  <c r="AU702" i="2"/>
  <c r="AU311" i="2"/>
  <c r="AU151" i="2"/>
  <c r="AU64" i="2"/>
  <c r="AU131" i="2"/>
  <c r="AU326" i="2"/>
  <c r="AU224" i="2"/>
  <c r="AU16" i="2"/>
  <c r="AU493" i="2"/>
  <c r="AU133" i="2"/>
  <c r="AU11" i="2"/>
  <c r="AU144" i="2"/>
  <c r="AU465" i="2"/>
  <c r="AU286" i="2"/>
  <c r="AU6" i="2"/>
  <c r="AU264" i="2"/>
  <c r="AU263" i="2"/>
  <c r="AU136" i="2"/>
  <c r="AU541" i="2"/>
  <c r="AU330" i="2"/>
  <c r="AU691" i="2"/>
  <c r="AU542" i="2"/>
  <c r="AR186" i="2"/>
  <c r="AT319" i="2"/>
  <c r="AT689" i="2"/>
  <c r="AT146" i="2"/>
  <c r="AT416" i="2"/>
  <c r="AT431" i="2"/>
  <c r="AT221" i="2"/>
  <c r="AT554" i="2"/>
  <c r="AT619" i="2"/>
  <c r="AT365" i="2"/>
  <c r="AT40" i="2"/>
  <c r="AT382" i="2"/>
  <c r="AT265" i="2"/>
  <c r="AT130" i="2"/>
  <c r="AT496" i="2"/>
  <c r="AT338" i="2"/>
  <c r="AT472" i="2"/>
  <c r="AT359" i="2"/>
  <c r="AR206" i="2"/>
  <c r="AR531" i="2"/>
  <c r="AR282" i="2"/>
  <c r="AR152" i="2"/>
  <c r="AR400" i="2"/>
  <c r="AR116" i="2"/>
  <c r="AR552" i="2"/>
  <c r="AR378" i="2"/>
  <c r="AR36" i="2"/>
  <c r="AR636" i="2"/>
  <c r="AR72" i="2"/>
  <c r="AR120" i="2"/>
  <c r="AR19" i="2"/>
  <c r="AR180" i="2"/>
  <c r="AR128" i="2"/>
  <c r="AR304" i="2"/>
  <c r="AR255" i="2"/>
  <c r="AR238" i="2"/>
  <c r="AR140" i="2"/>
  <c r="AR118" i="2"/>
  <c r="AR533" i="2"/>
  <c r="AR78" i="2"/>
  <c r="AR240" i="2"/>
  <c r="AR248" i="2"/>
  <c r="AR5" i="2"/>
  <c r="AR513" i="2"/>
  <c r="AR399" i="2"/>
  <c r="AR4" i="2"/>
  <c r="AR528" i="2"/>
  <c r="AR51" i="2"/>
  <c r="AR150" i="2"/>
  <c r="AR609" i="2"/>
  <c r="AR271" i="2"/>
  <c r="AR410" i="2"/>
  <c r="AR24" i="2"/>
  <c r="AR59" i="2"/>
  <c r="AR163" i="2"/>
  <c r="AR596" i="2"/>
  <c r="AR188" i="2"/>
  <c r="AR183" i="2"/>
  <c r="AR557" i="2"/>
  <c r="AU696" i="2"/>
  <c r="AU580" i="2"/>
  <c r="AU607" i="2"/>
  <c r="AU337" i="2"/>
  <c r="AU537" i="2"/>
  <c r="AU413" i="2"/>
  <c r="AU372" i="2"/>
  <c r="AU606" i="2"/>
  <c r="AU184" i="2"/>
  <c r="AU161" i="2"/>
  <c r="AU562" i="2"/>
  <c r="AU80" i="2"/>
  <c r="AU694" i="2"/>
  <c r="AU409" i="2"/>
  <c r="AU499" i="2"/>
  <c r="AU618" i="2"/>
  <c r="AU56" i="2"/>
  <c r="AU471" i="2"/>
  <c r="AU357" i="2"/>
  <c r="AU368" i="2"/>
  <c r="AU492" i="2"/>
  <c r="AU559" i="2"/>
  <c r="AU503" i="2"/>
  <c r="AU653" i="2"/>
  <c r="AU588" i="2"/>
  <c r="AU502" i="2"/>
  <c r="AU165" i="2"/>
  <c r="AU14" i="2"/>
  <c r="AU266" i="2"/>
  <c r="AU585" i="2"/>
  <c r="AU111" i="2"/>
  <c r="AU595" i="2"/>
  <c r="AU237" i="2"/>
  <c r="AU204" i="2"/>
  <c r="AU123" i="2"/>
  <c r="AU467" i="2"/>
  <c r="AU414" i="2"/>
  <c r="AU26" i="2"/>
  <c r="AU319" i="2"/>
  <c r="AU689" i="2"/>
  <c r="AU146" i="2"/>
  <c r="AU416" i="2"/>
  <c r="AU431" i="2"/>
  <c r="AU221" i="2"/>
  <c r="AU554" i="2"/>
  <c r="AU619" i="2"/>
  <c r="AU365" i="2"/>
  <c r="AU624" i="2"/>
  <c r="AU40" i="2"/>
  <c r="AU382" i="2"/>
  <c r="AU265" i="2"/>
  <c r="AU442" i="2"/>
  <c r="AU130" i="2"/>
  <c r="AU166" i="2"/>
  <c r="AU496" i="2"/>
  <c r="AU338" i="2"/>
  <c r="AU359" i="2"/>
  <c r="AT214" i="2"/>
  <c r="AT511" i="2"/>
  <c r="AT134" i="2"/>
  <c r="AR655" i="2"/>
  <c r="AR451" i="2"/>
  <c r="AR213" i="2"/>
  <c r="AR290" i="2"/>
  <c r="AR283" i="2"/>
  <c r="AR102" i="2"/>
  <c r="AR110" i="2"/>
  <c r="AR207" i="2"/>
  <c r="AR170" i="2"/>
  <c r="AR211" i="2"/>
  <c r="AR336" i="2"/>
  <c r="AR412" i="2"/>
  <c r="AR68" i="2"/>
  <c r="AR335" i="2"/>
  <c r="AR22" i="2"/>
  <c r="AR225" i="2"/>
  <c r="AR3" i="2"/>
  <c r="AR13" i="2"/>
  <c r="AR155" i="2"/>
  <c r="AR389" i="2"/>
  <c r="AR313" i="2"/>
  <c r="AR47" i="2"/>
  <c r="AR362" i="2"/>
  <c r="AR520" i="2"/>
  <c r="AR10" i="2"/>
  <c r="AR351" i="2"/>
  <c r="AR581" i="2"/>
  <c r="AU728" i="2"/>
  <c r="AU608" i="2"/>
  <c r="AU317" i="2"/>
  <c r="AU685" i="2"/>
  <c r="AU663" i="2"/>
  <c r="AU626" i="2"/>
  <c r="AU643" i="2"/>
  <c r="AU665" i="2"/>
  <c r="AU308" i="2"/>
  <c r="AU731" i="2"/>
  <c r="AU667" i="2"/>
  <c r="AU209" i="2"/>
  <c r="AU477" i="2"/>
  <c r="AU587" i="2"/>
  <c r="AU623" i="2"/>
  <c r="AU127" i="2"/>
  <c r="AU158" i="2"/>
  <c r="AU447" i="2"/>
  <c r="AU293" i="2"/>
  <c r="AU615" i="2"/>
  <c r="AU172" i="2"/>
  <c r="AU651" i="2"/>
  <c r="AU548" i="2"/>
  <c r="AU697" i="2"/>
  <c r="AU394" i="2"/>
  <c r="AU597" i="2"/>
  <c r="AU561" i="2"/>
  <c r="AU281" i="2"/>
  <c r="AU83" i="2"/>
  <c r="AU318" i="2"/>
  <c r="AU90" i="2"/>
  <c r="AU315" i="2"/>
  <c r="AU302" i="2"/>
  <c r="AU390" i="2"/>
  <c r="AU75" i="2"/>
  <c r="AU574" i="2"/>
  <c r="AU12" i="2"/>
  <c r="AU243" i="2"/>
  <c r="AU7" i="2"/>
  <c r="AU278" i="2"/>
  <c r="AU546" i="2"/>
  <c r="AU298" i="2"/>
  <c r="AU705" i="2"/>
  <c r="AU519" i="2"/>
  <c r="AU84" i="2"/>
  <c r="AU590" i="2"/>
  <c r="AU259" i="2"/>
  <c r="AU448" i="2"/>
  <c r="AU258" i="2"/>
  <c r="AU361" i="2"/>
  <c r="AU348" i="2"/>
  <c r="AU314" i="2"/>
  <c r="AU214" i="2"/>
  <c r="AU511" i="2"/>
  <c r="AU134" i="2"/>
  <c r="AT234" i="2"/>
  <c r="AT181" i="2"/>
  <c r="AT277" i="2"/>
  <c r="AT324" i="2"/>
  <c r="AT104" i="2"/>
  <c r="AT648" i="2"/>
  <c r="AT124" i="2"/>
  <c r="AT633" i="2"/>
  <c r="AR426" i="2"/>
  <c r="AR291" i="2"/>
  <c r="AR306" i="2"/>
  <c r="AR82" i="2"/>
  <c r="AR347" i="2"/>
  <c r="AR432" i="2"/>
  <c r="AR37" i="2"/>
  <c r="AR268" i="2"/>
  <c r="AR45" i="2"/>
  <c r="AR490" i="2"/>
  <c r="AR392" i="2"/>
  <c r="AR279" i="2"/>
  <c r="AR88" i="2"/>
  <c r="AR320" i="2"/>
  <c r="AR169" i="2"/>
  <c r="AR2" i="2"/>
  <c r="AR8" i="2"/>
  <c r="AR341" i="2"/>
  <c r="AR220" i="2"/>
  <c r="AR692" i="2"/>
  <c r="AR523" i="2"/>
  <c r="AR311" i="2"/>
  <c r="AR151" i="2"/>
  <c r="AR64" i="2"/>
  <c r="AR131" i="2"/>
  <c r="AR326" i="2"/>
  <c r="AR224" i="2"/>
  <c r="AR16" i="2"/>
  <c r="AR493" i="2"/>
  <c r="AR133" i="2"/>
  <c r="AR11" i="2"/>
  <c r="AR144" i="2"/>
  <c r="AR286" i="2"/>
  <c r="AR6" i="2"/>
  <c r="AR264" i="2"/>
  <c r="AR541" i="2"/>
  <c r="AR691" i="2"/>
  <c r="AR542" i="2"/>
  <c r="AU693" i="2"/>
  <c r="AU532" i="2"/>
  <c r="AU457" i="2"/>
  <c r="AU647" i="2"/>
  <c r="AU560" i="2"/>
  <c r="AU435" i="2"/>
  <c r="AU617" i="2"/>
  <c r="AU421" i="2"/>
  <c r="AU506" i="2"/>
  <c r="AU564" i="2"/>
  <c r="AU175" i="2"/>
  <c r="AU135" i="2"/>
  <c r="AU500" i="2"/>
  <c r="AU515" i="2"/>
  <c r="AU563" i="2"/>
  <c r="AU70" i="2"/>
  <c r="AU512" i="2"/>
  <c r="AU374" i="2"/>
  <c r="AU497" i="2"/>
  <c r="AU701" i="2"/>
  <c r="AU267" i="2"/>
  <c r="AU579" i="2"/>
  <c r="AU312" i="2"/>
  <c r="AU387" i="2"/>
  <c r="AU147" i="2"/>
  <c r="AU245" i="2"/>
  <c r="AU194" i="2"/>
  <c r="AU384" i="2"/>
  <c r="AU391" i="2"/>
  <c r="AU247" i="2"/>
  <c r="AU48" i="2"/>
  <c r="AU309" i="2"/>
  <c r="AU178" i="2"/>
  <c r="AU427" i="2"/>
  <c r="AU331" i="2"/>
  <c r="AU125" i="2"/>
  <c r="AU49" i="2"/>
  <c r="AU343" i="2"/>
  <c r="AU509" i="2"/>
  <c r="AU57" i="2"/>
  <c r="AU463" i="2"/>
  <c r="AU547" i="2"/>
  <c r="AU424" i="2"/>
  <c r="AU149" i="2"/>
  <c r="AU644" i="2"/>
  <c r="AU494" i="2"/>
  <c r="AU486" i="2"/>
  <c r="AU246" i="2"/>
  <c r="AU333" i="2"/>
  <c r="AU160" i="2"/>
  <c r="AU376" i="2"/>
  <c r="AU234" i="2"/>
  <c r="AU181" i="2"/>
  <c r="AU277" i="2"/>
  <c r="AU324" i="2"/>
  <c r="AU396" i="2"/>
  <c r="AU104" i="2"/>
  <c r="AU648" i="2"/>
  <c r="AU124" i="2"/>
  <c r="AU633" i="2"/>
  <c r="AT328" i="2"/>
  <c r="AT429" i="2"/>
  <c r="AT462" i="2"/>
  <c r="AT200" i="2"/>
  <c r="AT15" i="2"/>
  <c r="AT555" i="2"/>
  <c r="AT474" i="2"/>
  <c r="AT114" i="2"/>
  <c r="AT383" i="2"/>
  <c r="AT508" i="2"/>
  <c r="AT487" i="2"/>
  <c r="AT69" i="2"/>
  <c r="AT153" i="2"/>
  <c r="AT422" i="2"/>
  <c r="AT91" i="2"/>
  <c r="AT242" i="2"/>
  <c r="AT630" i="2"/>
  <c r="AR204" i="2"/>
  <c r="AR26" i="2"/>
  <c r="AR689" i="2"/>
  <c r="AR146" i="2"/>
  <c r="AR416" i="2"/>
  <c r="AR619" i="2"/>
  <c r="AR624" i="2"/>
  <c r="AR166" i="2"/>
  <c r="AR496" i="2"/>
  <c r="AR338" i="2"/>
  <c r="AR472" i="2"/>
  <c r="AR359" i="2"/>
  <c r="AU738" i="2"/>
  <c r="AU641" i="2"/>
  <c r="AU417" i="2"/>
  <c r="AU385" i="2"/>
  <c r="AU639" i="2"/>
  <c r="AU584" i="2"/>
  <c r="AU103" i="2"/>
  <c r="AU661" i="2"/>
  <c r="AU177" i="2"/>
  <c r="AU510" i="2"/>
  <c r="AU369" i="2"/>
  <c r="AU675" i="2"/>
  <c r="AU344" i="2"/>
  <c r="AU173" i="2"/>
  <c r="AU456" i="2"/>
  <c r="AU364" i="2"/>
  <c r="AU52" i="2"/>
  <c r="AU66" i="2"/>
  <c r="AU303" i="2"/>
  <c r="AU17" i="2"/>
  <c r="AU440" i="2"/>
  <c r="AU586" i="2"/>
  <c r="AU592" i="2"/>
  <c r="AU408" i="2"/>
  <c r="AU189" i="2"/>
  <c r="AU29" i="2"/>
  <c r="AU577" i="2"/>
  <c r="AU388" i="2"/>
  <c r="AU115" i="2"/>
  <c r="AU367" i="2"/>
  <c r="AU433" i="2"/>
  <c r="AU480" i="2"/>
  <c r="AU328" i="2"/>
  <c r="AU429" i="2"/>
  <c r="AU462" i="2"/>
  <c r="AU200" i="2"/>
  <c r="AU15" i="2"/>
  <c r="AU555" i="2"/>
  <c r="AU474" i="2"/>
  <c r="AT159" i="2"/>
  <c r="AT444" i="2"/>
  <c r="AT252" i="2"/>
  <c r="AT196" i="2"/>
  <c r="AT87" i="2"/>
  <c r="AT398" i="2"/>
  <c r="AT567" i="2"/>
  <c r="AT631" i="2"/>
  <c r="AT518" i="2"/>
  <c r="AT656" i="2"/>
  <c r="AT613" i="2"/>
  <c r="AR315" i="2"/>
  <c r="AR302" i="2"/>
  <c r="AR390" i="2"/>
  <c r="AR243" i="2"/>
  <c r="AR7" i="2"/>
  <c r="AR84" i="2"/>
  <c r="AR258" i="2"/>
  <c r="AR354" i="2"/>
  <c r="AR361" i="2"/>
  <c r="AU568" i="2"/>
  <c r="AU726" i="2"/>
  <c r="AU504" i="2"/>
  <c r="AU529" i="2"/>
  <c r="AU231" i="2"/>
  <c r="AU415" i="2"/>
  <c r="AU250" i="2"/>
  <c r="AU356" i="2"/>
  <c r="AU711" i="2"/>
  <c r="AU679" i="2"/>
  <c r="AU611" i="2"/>
  <c r="AU736" i="2"/>
  <c r="AU437" i="2"/>
  <c r="AU21" i="2"/>
  <c r="AU669" i="2"/>
  <c r="AU734" i="2"/>
  <c r="AU296" i="2"/>
  <c r="AU530" i="2"/>
  <c r="AU100" i="2"/>
  <c r="AU589" i="2"/>
  <c r="AU58" i="2"/>
  <c r="AU227" i="2"/>
  <c r="AU254" i="2"/>
  <c r="AU38" i="2"/>
  <c r="AU154" i="2"/>
  <c r="AU323" i="2"/>
  <c r="AU638" i="2"/>
  <c r="AU598" i="2"/>
  <c r="AU565" i="2"/>
  <c r="AU85" i="2"/>
  <c r="AU34" i="2"/>
  <c r="AU558" i="2"/>
  <c r="AU407" i="2"/>
  <c r="AU86" i="2"/>
  <c r="AU79" i="2"/>
  <c r="AU527" i="2"/>
  <c r="AU621" i="2"/>
  <c r="AU92" i="2"/>
  <c r="AU657" i="2"/>
  <c r="AU610" i="2"/>
  <c r="AU269" i="2"/>
  <c r="AU236" i="2"/>
  <c r="AU159" i="2"/>
  <c r="AU444" i="2"/>
  <c r="AU252" i="2"/>
  <c r="AU196" i="2"/>
  <c r="AU398" i="2"/>
  <c r="AU567" i="2"/>
  <c r="AU631" i="2"/>
  <c r="AU518" i="2"/>
  <c r="AU656" i="2"/>
  <c r="AU613" i="2"/>
  <c r="AU114" i="2"/>
  <c r="AU383" i="2"/>
  <c r="AU508" i="2"/>
  <c r="AU664" i="2"/>
  <c r="AU487" i="2"/>
  <c r="AU141" i="2"/>
  <c r="AU69" i="2"/>
  <c r="AU153" i="2"/>
  <c r="AU422" i="2"/>
  <c r="AU645" i="2"/>
  <c r="AU91" i="2"/>
  <c r="AU74" i="2"/>
  <c r="AU242" i="2"/>
  <c r="AU630" i="2"/>
  <c r="AU76" i="2"/>
  <c r="AU470" i="2"/>
  <c r="AU599" i="2"/>
  <c r="AU20" i="2"/>
  <c r="AU325" i="2"/>
  <c r="AU272" i="2"/>
  <c r="AU406" i="2"/>
  <c r="AU453" i="2"/>
  <c r="AU176" i="2"/>
  <c r="AU352" i="2"/>
  <c r="AU570" i="2"/>
  <c r="AU443" i="2"/>
  <c r="AU475" i="2"/>
  <c r="AU229" i="2"/>
  <c r="AU9" i="2"/>
  <c r="AU77" i="2"/>
  <c r="AU405" i="2"/>
  <c r="AU538" i="2"/>
  <c r="AU334" i="2"/>
  <c r="AU294" i="2"/>
  <c r="AU167" i="2"/>
  <c r="AU723" i="2"/>
  <c r="AU122" i="2"/>
  <c r="AU454" i="2"/>
  <c r="AU673" i="2"/>
  <c r="AU195" i="2"/>
  <c r="AU381" i="2"/>
  <c r="AU61" i="2"/>
  <c r="AU642" i="2"/>
  <c r="AU535" i="2"/>
  <c r="AU380" i="2"/>
  <c r="AU566" i="2"/>
  <c r="AU105" i="2"/>
  <c r="AU316" i="2"/>
  <c r="AU276" i="2"/>
  <c r="AU168" i="2"/>
  <c r="AU143" i="2"/>
  <c r="AU345" i="2"/>
  <c r="AU489" i="2"/>
  <c r="AU106" i="2"/>
  <c r="AU516" i="2"/>
  <c r="AU187" i="2"/>
  <c r="AU62" i="2"/>
  <c r="AU418" i="2"/>
  <c r="AU505" i="2"/>
  <c r="AV60" i="2" l="1"/>
  <c r="AV109" i="2"/>
  <c r="AV635" i="2"/>
  <c r="AV57" i="2"/>
  <c r="AV619" i="2"/>
  <c r="AV521" i="2"/>
  <c r="AV534" i="2"/>
  <c r="AV358" i="2"/>
  <c r="AV112" i="2"/>
  <c r="AV420" i="2"/>
  <c r="AV578" i="2"/>
  <c r="AV293" i="2"/>
  <c r="W64" i="3"/>
  <c r="Y86" i="3"/>
  <c r="AV460" i="2"/>
  <c r="Y50" i="3"/>
  <c r="W44" i="3"/>
  <c r="W13" i="3"/>
  <c r="Y120" i="3"/>
  <c r="W46" i="3"/>
  <c r="AV65" i="2"/>
  <c r="AV729" i="2"/>
  <c r="W32" i="3"/>
  <c r="AV33" i="2"/>
  <c r="AV478" i="2"/>
  <c r="W23" i="3"/>
  <c r="Y14" i="3"/>
  <c r="W94" i="3"/>
  <c r="Y79" i="3"/>
  <c r="Y15" i="3"/>
  <c r="W79" i="3"/>
  <c r="W121" i="3"/>
  <c r="W24" i="3"/>
  <c r="Y12" i="3"/>
  <c r="W92" i="3"/>
  <c r="W12" i="3"/>
  <c r="Y92" i="3"/>
  <c r="W42" i="3"/>
  <c r="Y8" i="3"/>
  <c r="W86" i="3"/>
  <c r="Y38" i="3"/>
  <c r="W101" i="3"/>
  <c r="W47" i="3"/>
  <c r="Y18" i="3"/>
  <c r="W19" i="3"/>
  <c r="W18" i="3"/>
  <c r="Y19" i="3"/>
  <c r="W109" i="3"/>
  <c r="W93" i="3"/>
  <c r="W50" i="3"/>
  <c r="W98" i="3"/>
  <c r="W55" i="3"/>
  <c r="W6" i="3"/>
  <c r="Y115" i="3"/>
  <c r="Y93" i="3"/>
  <c r="W81" i="3"/>
  <c r="W95" i="3"/>
  <c r="W116" i="3"/>
  <c r="W111" i="3"/>
  <c r="W8" i="3"/>
  <c r="W14" i="3"/>
  <c r="W113" i="3"/>
  <c r="Y31" i="3"/>
  <c r="W66" i="3"/>
  <c r="W4" i="3"/>
  <c r="Y75" i="3"/>
  <c r="W27" i="3"/>
  <c r="Y42" i="3"/>
  <c r="Y84" i="3"/>
  <c r="W62" i="3"/>
  <c r="W34" i="3"/>
  <c r="Y30" i="3"/>
  <c r="Y36" i="3"/>
  <c r="Y4" i="3"/>
  <c r="Y3" i="3"/>
  <c r="Y9" i="3"/>
  <c r="W57" i="3"/>
  <c r="W122" i="3"/>
  <c r="W115" i="3"/>
  <c r="W97" i="3"/>
  <c r="W85" i="3"/>
  <c r="W96" i="3"/>
  <c r="Y54" i="3"/>
  <c r="Y32" i="3"/>
  <c r="W29" i="3"/>
  <c r="W3" i="3"/>
  <c r="Y21" i="3"/>
  <c r="W38" i="3"/>
  <c r="Y17" i="3"/>
  <c r="Y80" i="3"/>
  <c r="Y113" i="3"/>
  <c r="Y6" i="3"/>
  <c r="W120" i="3"/>
  <c r="Y13" i="3"/>
  <c r="Y102" i="3"/>
  <c r="Y116" i="3"/>
  <c r="W90" i="3"/>
  <c r="W112" i="3"/>
  <c r="Y37" i="3"/>
  <c r="Y67" i="3"/>
  <c r="W43" i="3"/>
  <c r="Y34" i="3"/>
  <c r="Y87" i="3"/>
  <c r="W21" i="3"/>
  <c r="Y73" i="3"/>
  <c r="Y58" i="3"/>
  <c r="Y95" i="3"/>
  <c r="Y5" i="3"/>
  <c r="Y118" i="3"/>
  <c r="W67" i="3"/>
  <c r="Y51" i="3"/>
  <c r="W11" i="3"/>
  <c r="W15" i="3"/>
  <c r="W82" i="3"/>
  <c r="Y81" i="3"/>
  <c r="W70" i="3"/>
  <c r="W78" i="3"/>
  <c r="Y47" i="3"/>
  <c r="Y94" i="3"/>
  <c r="W17" i="3"/>
  <c r="Y69" i="3"/>
  <c r="Y88" i="3"/>
  <c r="W39" i="3"/>
  <c r="Y7" i="3"/>
  <c r="Y43" i="3"/>
  <c r="W89" i="3"/>
  <c r="Y90" i="3"/>
  <c r="W87" i="3"/>
  <c r="Y121" i="3"/>
  <c r="Y97" i="3"/>
  <c r="Y106" i="3"/>
  <c r="Y70" i="3"/>
  <c r="Y63" i="3"/>
  <c r="W77" i="3"/>
  <c r="Y64" i="3"/>
  <c r="Y44" i="3"/>
  <c r="Y85" i="3"/>
  <c r="W103" i="3"/>
  <c r="Y72" i="3"/>
  <c r="W33" i="3"/>
  <c r="W59" i="3"/>
  <c r="W72" i="3"/>
  <c r="Y101" i="3"/>
  <c r="Y83" i="3"/>
  <c r="W28" i="3"/>
  <c r="W119" i="3"/>
  <c r="Y62" i="3"/>
  <c r="W83" i="3"/>
  <c r="Y111" i="3"/>
  <c r="W9" i="3"/>
  <c r="W73" i="3"/>
  <c r="Y24" i="3"/>
  <c r="Y2" i="3"/>
  <c r="Y68" i="3"/>
  <c r="W99" i="3"/>
  <c r="W74" i="3"/>
  <c r="W88" i="3"/>
  <c r="Y49" i="3"/>
  <c r="Y117" i="3"/>
  <c r="Y60" i="3"/>
  <c r="Y98" i="3"/>
  <c r="W118" i="3"/>
  <c r="W107" i="3"/>
  <c r="Y122" i="3"/>
  <c r="W10" i="3"/>
  <c r="Y10" i="3"/>
  <c r="Y107" i="3"/>
  <c r="W68" i="3"/>
  <c r="Y114" i="3"/>
  <c r="Y65" i="3"/>
  <c r="Y66" i="3"/>
  <c r="Y55" i="3"/>
  <c r="W31" i="3"/>
  <c r="Y99" i="3"/>
  <c r="W110" i="3"/>
  <c r="Y77" i="3"/>
  <c r="W106" i="3"/>
  <c r="Y108" i="3"/>
  <c r="W5" i="3"/>
  <c r="W20" i="3"/>
  <c r="W58" i="3"/>
  <c r="W51" i="3"/>
  <c r="W65" i="3"/>
  <c r="W30" i="3"/>
  <c r="Y45" i="3"/>
  <c r="Y41" i="3"/>
  <c r="W7" i="3"/>
  <c r="Y119" i="3"/>
  <c r="W54" i="3"/>
  <c r="Y96" i="3"/>
  <c r="W26" i="3"/>
  <c r="Y56" i="3"/>
  <c r="Y76" i="3"/>
  <c r="Y16" i="3"/>
  <c r="W45" i="3"/>
  <c r="Y103" i="3"/>
  <c r="Y25" i="3"/>
  <c r="W35" i="3"/>
  <c r="W108" i="3"/>
  <c r="Y74" i="3"/>
  <c r="Y29" i="3"/>
  <c r="Y28" i="3"/>
  <c r="W52" i="3"/>
  <c r="W40" i="3"/>
  <c r="Y78" i="3"/>
  <c r="W36" i="3"/>
  <c r="Y53" i="3"/>
  <c r="Y105" i="3"/>
  <c r="W80" i="3"/>
  <c r="W53" i="3"/>
  <c r="Y26" i="3"/>
  <c r="Y20" i="3"/>
  <c r="W2" i="3"/>
  <c r="W48" i="3"/>
  <c r="W104" i="3"/>
  <c r="W56" i="3"/>
  <c r="Y35" i="3"/>
  <c r="Y22" i="3"/>
  <c r="Y100" i="3"/>
  <c r="Y71" i="3"/>
  <c r="W41" i="3"/>
  <c r="Y46" i="3"/>
  <c r="W91" i="3"/>
  <c r="W16" i="3"/>
  <c r="W84" i="3"/>
  <c r="W22" i="3"/>
  <c r="Y104" i="3"/>
  <c r="Y110" i="3"/>
  <c r="Y27" i="3"/>
  <c r="W76" i="3"/>
  <c r="W117" i="3"/>
  <c r="W114" i="3"/>
  <c r="W63" i="3"/>
  <c r="Y11" i="3"/>
  <c r="Y109" i="3"/>
  <c r="Y59" i="3"/>
  <c r="W100" i="3"/>
  <c r="Y48" i="3"/>
  <c r="W61" i="3"/>
  <c r="Y52" i="3"/>
  <c r="W37" i="3"/>
  <c r="Y33" i="3"/>
  <c r="Y57" i="3"/>
  <c r="Y89" i="3"/>
  <c r="Y61" i="3"/>
  <c r="W102" i="3"/>
  <c r="Y91" i="3"/>
  <c r="Y82" i="3"/>
  <c r="W69" i="3"/>
  <c r="Y39" i="3"/>
  <c r="W49" i="3"/>
  <c r="W75" i="3"/>
  <c r="Y40" i="3"/>
  <c r="Y112" i="3"/>
  <c r="Y23" i="3"/>
  <c r="W71" i="3"/>
  <c r="W25" i="3"/>
  <c r="W105" i="3"/>
  <c r="W60" i="3"/>
  <c r="AV584" i="2"/>
  <c r="AV254" i="2"/>
  <c r="AV114" i="2"/>
  <c r="AV689" i="2"/>
  <c r="AV716" i="2"/>
  <c r="AV236" i="2"/>
  <c r="AV496" i="2"/>
  <c r="AV562" i="2"/>
  <c r="AV337" i="2"/>
  <c r="AV519" i="2"/>
  <c r="AV36" i="2"/>
  <c r="AV407" i="2"/>
  <c r="AV297" i="2"/>
  <c r="AV530" i="2"/>
  <c r="AV417" i="2"/>
  <c r="AV728" i="2"/>
  <c r="AV471" i="2"/>
  <c r="AV160" i="2"/>
  <c r="AV204" i="2"/>
  <c r="AV643" i="2"/>
  <c r="AV537" i="2"/>
  <c r="AV498" i="2"/>
  <c r="AV311" i="2"/>
  <c r="AV488" i="2"/>
  <c r="AV215" i="2"/>
  <c r="AV540" i="2"/>
  <c r="AV426" i="2"/>
  <c r="AV493" i="2"/>
  <c r="AV207" i="2"/>
  <c r="AV655" i="2"/>
  <c r="AV439" i="2"/>
  <c r="AV239" i="2"/>
  <c r="AV262" i="2"/>
  <c r="AV78" i="2"/>
  <c r="AV180" i="2"/>
  <c r="AV249" i="2"/>
  <c r="AV143" i="2"/>
  <c r="AV41" i="2"/>
  <c r="AV594" i="2"/>
  <c r="AV739" i="2"/>
  <c r="AV404" i="2"/>
  <c r="AV307" i="2"/>
  <c r="AV459" i="2"/>
  <c r="AV577" i="2"/>
  <c r="AV175" i="2"/>
  <c r="AV511" i="2"/>
  <c r="AV559" i="2"/>
  <c r="AV85" i="2"/>
  <c r="AV477" i="2"/>
  <c r="AV82" i="2"/>
  <c r="AV333" i="2"/>
  <c r="AV149" i="2"/>
  <c r="AV684" i="2"/>
  <c r="AV703" i="2"/>
  <c r="AV69" i="2"/>
  <c r="AV427" i="2"/>
  <c r="AV591" i="2"/>
  <c r="AV335" i="2"/>
  <c r="AV110" i="2"/>
  <c r="AV605" i="2"/>
  <c r="AV192" i="2"/>
  <c r="AV430" i="2"/>
  <c r="AV575" i="2"/>
  <c r="AV276" i="2"/>
  <c r="AV325" i="2"/>
  <c r="AV461" i="2"/>
  <c r="AV25" i="2"/>
  <c r="AV377" i="2"/>
  <c r="AV199" i="2"/>
  <c r="AV5" i="2"/>
  <c r="AV586" i="2"/>
  <c r="AV618" i="2"/>
  <c r="AV700" i="2"/>
  <c r="AV312" i="2"/>
  <c r="AV665" i="2"/>
  <c r="AV662" i="2"/>
  <c r="AV528" i="2"/>
  <c r="AV533" i="2"/>
  <c r="AV210" i="2"/>
  <c r="AV720" i="2"/>
  <c r="AV93" i="2"/>
  <c r="AV379" i="2"/>
  <c r="AV108" i="2"/>
  <c r="AV565" i="2"/>
  <c r="AV52" i="2"/>
  <c r="AV693" i="2"/>
  <c r="AV161" i="2"/>
  <c r="AV58" i="2"/>
  <c r="AV685" i="2"/>
  <c r="AV606" i="2"/>
  <c r="AV49" i="2"/>
  <c r="AV295" i="2"/>
  <c r="AV387" i="2"/>
  <c r="AV184" i="2"/>
  <c r="AV732" i="2"/>
  <c r="AV118" i="2"/>
  <c r="AV724" i="2"/>
  <c r="AV573" i="2"/>
  <c r="AV402" i="2"/>
  <c r="AV45" i="2"/>
  <c r="AV702" i="2"/>
  <c r="AV2" i="2"/>
  <c r="AV409" i="2"/>
  <c r="AV452" i="2"/>
  <c r="AV120" i="2"/>
  <c r="AV412" i="2"/>
  <c r="AV259" i="2"/>
  <c r="AV620" i="2"/>
  <c r="AV96" i="2"/>
  <c r="AV551" i="2"/>
  <c r="AV681" i="2"/>
  <c r="AV324" i="2"/>
  <c r="AV165" i="2"/>
  <c r="AV19" i="2"/>
  <c r="AV658" i="2"/>
  <c r="AV525" i="2"/>
  <c r="AV138" i="2"/>
  <c r="AV596" i="2"/>
  <c r="AV473" i="2"/>
  <c r="AV98" i="2"/>
  <c r="AV327" i="2"/>
  <c r="AV428" i="2"/>
  <c r="AV604" i="2"/>
  <c r="AV238" i="2"/>
  <c r="AV629" i="2"/>
  <c r="AV674" i="2"/>
  <c r="AV706" i="2"/>
  <c r="AV371" i="2"/>
  <c r="AV524" i="2"/>
  <c r="AV671" i="2"/>
  <c r="AV644" i="2"/>
  <c r="AV168" i="2"/>
  <c r="AV81" i="2"/>
  <c r="AV735" i="2"/>
  <c r="AV130" i="2"/>
  <c r="AV147" i="2"/>
  <c r="AV472" i="2"/>
  <c r="AV326" i="2"/>
  <c r="AV612" i="2"/>
  <c r="AV66" i="2"/>
  <c r="AV309" i="2"/>
  <c r="AV697" i="2"/>
  <c r="AV614" i="2"/>
  <c r="AV555" i="2"/>
  <c r="AV715" i="2"/>
  <c r="AV169" i="2"/>
  <c r="AV274" i="2"/>
  <c r="AV646" i="2"/>
  <c r="AV289" i="2"/>
  <c r="AV549" i="2"/>
  <c r="AV683" i="2"/>
  <c r="AV115" i="2"/>
  <c r="AV435" i="2"/>
  <c r="AV47" i="2"/>
  <c r="AV104" i="2"/>
  <c r="AV294" i="2"/>
  <c r="AV497" i="2"/>
  <c r="AV188" i="2"/>
  <c r="AV27" i="2"/>
  <c r="AV424" i="2"/>
  <c r="AV102" i="2"/>
  <c r="AV30" i="2"/>
  <c r="AV381" i="2"/>
  <c r="AV601" i="2"/>
  <c r="AV21" i="2"/>
  <c r="AV480" i="2"/>
  <c r="AV419" i="2"/>
  <c r="AV628" i="2"/>
  <c r="AV350" i="2"/>
  <c r="AV710" i="2"/>
  <c r="AV305" i="2"/>
  <c r="AV576" i="2"/>
  <c r="AV617" i="2"/>
  <c r="AV701" i="2"/>
  <c r="AV447" i="2"/>
  <c r="AV574" i="2"/>
  <c r="AV129" i="2"/>
  <c r="AV209" i="2"/>
  <c r="AV449" i="2"/>
  <c r="AV316" i="2"/>
  <c r="AV75" i="2"/>
  <c r="AV18" i="2"/>
  <c r="AV139" i="2"/>
  <c r="AV458" i="2"/>
  <c r="AV726" i="2"/>
  <c r="AV284" i="2"/>
  <c r="AV425" i="2"/>
  <c r="AV709" i="2"/>
  <c r="AV216" i="2"/>
  <c r="AV86" i="2"/>
  <c r="AV323" i="2"/>
  <c r="AV140" i="2"/>
  <c r="AV641" i="2"/>
  <c r="AV616" i="2"/>
  <c r="AV179" i="2"/>
  <c r="AV348" i="2"/>
  <c r="AV632" i="2"/>
  <c r="AV344" i="2"/>
  <c r="AV713" i="2"/>
  <c r="AV738" i="2"/>
  <c r="AV613" i="2"/>
  <c r="AV97" i="2"/>
  <c r="AV672" i="2"/>
  <c r="AV542" i="2"/>
  <c r="AV391" i="2"/>
  <c r="AV363" i="2"/>
  <c r="AV334" i="2"/>
  <c r="AV119" i="2"/>
  <c r="AV354" i="2"/>
  <c r="AV408" i="2"/>
  <c r="AV7" i="2"/>
  <c r="AV68" i="2"/>
  <c r="AV593" i="2"/>
  <c r="AV538" i="2"/>
  <c r="AV552" i="2"/>
  <c r="AV382" i="2"/>
  <c r="AV384" i="2"/>
  <c r="AV541" i="2"/>
  <c r="AV351" i="2"/>
  <c r="AV634" i="2"/>
  <c r="AV712" i="2"/>
  <c r="AV31" i="2"/>
  <c r="AV72" i="2"/>
  <c r="AV270" i="2"/>
  <c r="AV256" i="2"/>
  <c r="AV434" i="2"/>
  <c r="AV708" i="2"/>
  <c r="AV535" i="2"/>
  <c r="AV56" i="2"/>
  <c r="AV520" i="2"/>
  <c r="AV59" i="2"/>
  <c r="AV717" i="2"/>
  <c r="AV76" i="2"/>
  <c r="AV380" i="2"/>
  <c r="AV515" i="2"/>
  <c r="AV263" i="2"/>
  <c r="AV522" i="2"/>
  <c r="AV24" i="2"/>
  <c r="AV406" i="2"/>
  <c r="AV659" i="2"/>
  <c r="AV223" i="2"/>
  <c r="AV730" i="2"/>
  <c r="AV296" i="2"/>
  <c r="AV437" i="2"/>
  <c r="AV133" i="2"/>
  <c r="AV611" i="2"/>
  <c r="AV347" i="2"/>
  <c r="AV243" i="2"/>
  <c r="AV26" i="2"/>
  <c r="AV508" i="2"/>
  <c r="AV135" i="2"/>
  <c r="AV84" i="2"/>
  <c r="AV40" i="2"/>
  <c r="AV436" i="2"/>
  <c r="AV466" i="2"/>
  <c r="AV279" i="2"/>
  <c r="AV469" i="2"/>
  <c r="AV9" i="2"/>
  <c r="AV301" i="2"/>
  <c r="AV736" i="2"/>
  <c r="AV621" i="2"/>
  <c r="AV241" i="2"/>
  <c r="AV198" i="2"/>
  <c r="AV162" i="2"/>
  <c r="AV361" i="2"/>
  <c r="AV15" i="2"/>
  <c r="AV235" i="2"/>
  <c r="AV396" i="2"/>
  <c r="AV581" i="2"/>
  <c r="AV156" i="2"/>
  <c r="AV32" i="2"/>
  <c r="AV429" i="2"/>
  <c r="AV688" i="2"/>
  <c r="AV587" i="2"/>
  <c r="AV389" i="2"/>
  <c r="AV164" i="2"/>
  <c r="AV687" i="2"/>
  <c r="AV640" i="2"/>
  <c r="AV61" i="2"/>
  <c r="AV12" i="2"/>
  <c r="AV639" i="2"/>
  <c r="AV397" i="2"/>
  <c r="AV608" i="2"/>
  <c r="AV691" i="2"/>
  <c r="AV330" i="2"/>
  <c r="AV695" i="2"/>
  <c r="AV218" i="2"/>
  <c r="AV423" i="2"/>
  <c r="AV512" i="2"/>
  <c r="AV80" i="2"/>
  <c r="AV320" i="2"/>
  <c r="AV283" i="2"/>
  <c r="AV378" i="2"/>
  <c r="AV418" i="2"/>
  <c r="AV526" i="2"/>
  <c r="AV553" i="2"/>
  <c r="AV227" i="2"/>
  <c r="AV273" i="2"/>
  <c r="AV395" i="2"/>
  <c r="AV355" i="2"/>
  <c r="AV73" i="2"/>
  <c r="AV514" i="2"/>
  <c r="AV154" i="2"/>
  <c r="AV94" i="2"/>
  <c r="AV173" i="2"/>
  <c r="AV564" i="2"/>
  <c r="AV679" i="2"/>
  <c r="AV645" i="2"/>
  <c r="AV372" i="2"/>
  <c r="AV100" i="2"/>
  <c r="AV388" i="2"/>
  <c r="AV171" i="2"/>
  <c r="AV558" i="2"/>
  <c r="AV91" i="2"/>
  <c r="AV421" i="2"/>
  <c r="AV151" i="2"/>
  <c r="AV37" i="2"/>
  <c r="AV579" i="2"/>
  <c r="AV214" i="2"/>
  <c r="AV166" i="2"/>
  <c r="AV136" i="2"/>
  <c r="AV99" i="2"/>
  <c r="AV517" i="2"/>
  <c r="AV313" i="2"/>
  <c r="AV583" i="2"/>
  <c r="AV543" i="2"/>
  <c r="AV206" i="2"/>
  <c r="AV226" i="2"/>
  <c r="AV544" i="2"/>
  <c r="AV163" i="2"/>
  <c r="AV4" i="2"/>
  <c r="AV233" i="2"/>
  <c r="AV636" i="2"/>
  <c r="AV570" i="2"/>
  <c r="AV491" i="2"/>
  <c r="AV117" i="2"/>
  <c r="AV288" i="2"/>
  <c r="AV505" i="2"/>
  <c r="AV105" i="2"/>
  <c r="AV483" i="2"/>
  <c r="AV42" i="2"/>
  <c r="AV346" i="2"/>
  <c r="AV642" i="2"/>
  <c r="AV676" i="2"/>
  <c r="AV622" i="2"/>
  <c r="AV627" i="2"/>
  <c r="AV455" i="2"/>
  <c r="AV46" i="2"/>
  <c r="AV510" i="2"/>
  <c r="AV376" i="2"/>
  <c r="AV298" i="2"/>
  <c r="AV539" i="2"/>
  <c r="AV566" i="2"/>
  <c r="AV54" i="2"/>
  <c r="AV369" i="2"/>
  <c r="AV560" i="2"/>
  <c r="AV134" i="2"/>
  <c r="AV607" i="2"/>
  <c r="AV631" i="2"/>
  <c r="AV222" i="2"/>
  <c r="AV664" i="2"/>
  <c r="AV48" i="2"/>
  <c r="AV580" i="2"/>
  <c r="AV201" i="2"/>
  <c r="AV669" i="2"/>
  <c r="AV592" i="2"/>
  <c r="AV343" i="2"/>
  <c r="AV318" i="2"/>
  <c r="AV266" i="2"/>
  <c r="AV63" i="2"/>
  <c r="AV598" i="2"/>
  <c r="AV487" i="2"/>
  <c r="AV457" i="2"/>
  <c r="AV705" i="2"/>
  <c r="AV221" i="2"/>
  <c r="AV220" i="2"/>
  <c r="AV682" i="2"/>
  <c r="AV422" i="2"/>
  <c r="AV374" i="2"/>
  <c r="AV258" i="2"/>
  <c r="AV308" i="2"/>
  <c r="AV341" i="2"/>
  <c r="AV264" i="2"/>
  <c r="AV155" i="2"/>
  <c r="AV116" i="2"/>
  <c r="AV62" i="2"/>
  <c r="AV481" i="2"/>
  <c r="AV509" i="2"/>
  <c r="AV356" i="2"/>
  <c r="AV590" i="2"/>
  <c r="AV252" i="2"/>
  <c r="AV442" i="2"/>
  <c r="AV633" i="2"/>
  <c r="AV200" i="2"/>
  <c r="AV663" i="2"/>
  <c r="AV10" i="2"/>
  <c r="AV741" i="2"/>
  <c r="AV370" i="2"/>
  <c r="AV255" i="2"/>
  <c r="AV39" i="2"/>
  <c r="AV202" i="2"/>
  <c r="AV338" i="2"/>
  <c r="AV546" i="2"/>
  <c r="AV523" i="2"/>
  <c r="AV196" i="2"/>
  <c r="AV277" i="2"/>
  <c r="AV737" i="2"/>
  <c r="AV286" i="2"/>
  <c r="AV251" i="2"/>
  <c r="AV280" i="2"/>
  <c r="AV3" i="2"/>
  <c r="AV211" i="2"/>
  <c r="AV468" i="2"/>
  <c r="AV352" i="2"/>
  <c r="AV329" i="2"/>
  <c r="AV719" i="2"/>
  <c r="AV609" i="2"/>
  <c r="AV217" i="2"/>
  <c r="AV733" i="2"/>
  <c r="AV219" i="2"/>
  <c r="AV484" i="2"/>
  <c r="AV476" i="2"/>
  <c r="AV516" i="2"/>
  <c r="AV137" i="2"/>
  <c r="AV464" i="2"/>
  <c r="AV721" i="2"/>
  <c r="AV212" i="2"/>
  <c r="AV454" i="2"/>
  <c r="AV43" i="2"/>
  <c r="AV602" i="2"/>
  <c r="AV373" i="2"/>
  <c r="AV690" i="2"/>
  <c r="AV77" i="2"/>
  <c r="AV285" i="2"/>
  <c r="AV282" i="2"/>
  <c r="AV231" i="2"/>
  <c r="AV74" i="2"/>
  <c r="AV178" i="2"/>
  <c r="AV651" i="2"/>
  <c r="AV265" i="2"/>
  <c r="AV692" i="2"/>
  <c r="AV205" i="2"/>
  <c r="AV401" i="2"/>
  <c r="AV630" i="2"/>
  <c r="AV181" i="2"/>
  <c r="AV390" i="2"/>
  <c r="AV467" i="2"/>
  <c r="AV8" i="2"/>
  <c r="AV79" i="2"/>
  <c r="AV17" i="2"/>
  <c r="AV532" i="2"/>
  <c r="AV172" i="2"/>
  <c r="AV146" i="2"/>
  <c r="AV742" i="2"/>
  <c r="AV269" i="2"/>
  <c r="AV385" i="2"/>
  <c r="AV563" i="2"/>
  <c r="AV107" i="2"/>
  <c r="AV413" i="2"/>
  <c r="AV148" i="2"/>
  <c r="AV734" i="2"/>
  <c r="AV440" i="2"/>
  <c r="AV246" i="2"/>
  <c r="AV195" i="2"/>
  <c r="AV189" i="2"/>
  <c r="AV90" i="2"/>
  <c r="AV317" i="2"/>
  <c r="AV414" i="2"/>
  <c r="AV432" i="2"/>
  <c r="AV411" i="2"/>
  <c r="AV714" i="2"/>
  <c r="AV89" i="2"/>
  <c r="AV399" i="2"/>
  <c r="AV35" i="2"/>
  <c r="AV740" i="2"/>
  <c r="AV64" i="2"/>
  <c r="AV44" i="2"/>
  <c r="AV556" i="2"/>
  <c r="AV278" i="2"/>
  <c r="AV441" i="2"/>
  <c r="AV229" i="2"/>
  <c r="AV400" i="2"/>
  <c r="AV187" i="2"/>
  <c r="AV673" i="2"/>
  <c r="AV536" i="2"/>
  <c r="AV561" i="2"/>
  <c r="AV23" i="2"/>
  <c r="AV124" i="2"/>
  <c r="AV582" i="2"/>
  <c r="AV504" i="2"/>
  <c r="AV257" i="2"/>
  <c r="AV501" i="2"/>
  <c r="AV367" i="2"/>
  <c r="AV431" i="2"/>
  <c r="AV465" i="2"/>
  <c r="AV185" i="2"/>
  <c r="AV362" i="2"/>
  <c r="AV225" i="2"/>
  <c r="AV485" i="2"/>
  <c r="AV290" i="2"/>
  <c r="AV272" i="2"/>
  <c r="AV150" i="2"/>
  <c r="AV513" i="2"/>
  <c r="AV677" i="2"/>
  <c r="AV152" i="2"/>
  <c r="AV197" i="2"/>
  <c r="AV603" i="2"/>
  <c r="AV113" i="2"/>
  <c r="AV405" i="2"/>
  <c r="AV366" i="2"/>
  <c r="AV157" i="2"/>
  <c r="AV122" i="2"/>
  <c r="AV340" i="2"/>
  <c r="AV545" i="2"/>
  <c r="AV569" i="2"/>
  <c r="AV443" i="2"/>
  <c r="AV550" i="2"/>
  <c r="AV625" i="2"/>
  <c r="AV567" i="2"/>
  <c r="AV568" i="2"/>
  <c r="AV141" i="2"/>
  <c r="AV194" i="2"/>
  <c r="AV127" i="2"/>
  <c r="AV554" i="2"/>
  <c r="AV725" i="2"/>
  <c r="AV678" i="2"/>
  <c r="AV159" i="2"/>
  <c r="AV153" i="2"/>
  <c r="AV486" i="2"/>
  <c r="AV111" i="2"/>
  <c r="AV88" i="2"/>
  <c r="AV191" i="2"/>
  <c r="AV456" i="2"/>
  <c r="AV87" i="2"/>
  <c r="AV623" i="2"/>
  <c r="AV123" i="2"/>
  <c r="AV490" i="2"/>
  <c r="AV20" i="2"/>
  <c r="AV527" i="2"/>
  <c r="AV506" i="2"/>
  <c r="AV314" i="2"/>
  <c r="AV668" i="2"/>
  <c r="AV696" i="2"/>
  <c r="AV250" i="2"/>
  <c r="AV364" i="2"/>
  <c r="AV547" i="2"/>
  <c r="AV548" i="2"/>
  <c r="AV14" i="2"/>
  <c r="AV106" i="2"/>
  <c r="AV303" i="2"/>
  <c r="AV648" i="2"/>
  <c r="AV595" i="2"/>
  <c r="AV291" i="2"/>
  <c r="AV142" i="2"/>
  <c r="AV410" i="2"/>
  <c r="AV599" i="2"/>
  <c r="AV637" i="2"/>
  <c r="AV375" i="2"/>
  <c r="AV315" i="2"/>
  <c r="AV624" i="2"/>
  <c r="AV433" i="2"/>
  <c r="AV281" i="2"/>
  <c r="AV518" i="2"/>
  <c r="AV302" i="2"/>
  <c r="AV53" i="2"/>
  <c r="AV261" i="2"/>
  <c r="AV6" i="2"/>
  <c r="AV13" i="2"/>
  <c r="AV145" i="2"/>
  <c r="AV686" i="2"/>
  <c r="AV253" i="2"/>
  <c r="AV403" i="2"/>
  <c r="AV711" i="2"/>
  <c r="AV131" i="2"/>
  <c r="AV610" i="2"/>
  <c r="AV365" i="2"/>
  <c r="AV177" i="2"/>
  <c r="AV83" i="2"/>
  <c r="AV699" i="2"/>
  <c r="AV144" i="2"/>
  <c r="AV299" i="2"/>
  <c r="AV186" i="2"/>
  <c r="AV507" i="2"/>
  <c r="AV170" i="2"/>
  <c r="AV213" i="2"/>
  <c r="AV470" i="2"/>
  <c r="AV393" i="2"/>
  <c r="AV51" i="2"/>
  <c r="AV248" i="2"/>
  <c r="AV304" i="2"/>
  <c r="AV531" i="2"/>
  <c r="AV208" i="2"/>
  <c r="AV275" i="2"/>
  <c r="AV489" i="2"/>
  <c r="AV55" i="2"/>
  <c r="AV479" i="2"/>
  <c r="AV228" i="2"/>
  <c r="AV475" i="2"/>
  <c r="AV446" i="2"/>
  <c r="AV438" i="2"/>
  <c r="AV723" i="2"/>
  <c r="AV704" i="2"/>
  <c r="AV71" i="2"/>
  <c r="AV450" i="2"/>
  <c r="AV453" i="2"/>
  <c r="AV654" i="2"/>
  <c r="AV650" i="2"/>
  <c r="AV557" i="2"/>
  <c r="AV444" i="2"/>
  <c r="AV474" i="2"/>
  <c r="AV267" i="2"/>
  <c r="AV667" i="2"/>
  <c r="AV319" i="2"/>
  <c r="AV287" i="2"/>
  <c r="AV722" i="2"/>
  <c r="AV92" i="2"/>
  <c r="AV495" i="2"/>
  <c r="AV383" i="2"/>
  <c r="AV463" i="2"/>
  <c r="AV597" i="2"/>
  <c r="AV588" i="2"/>
  <c r="AV392" i="2"/>
  <c r="AV638" i="2"/>
  <c r="AV321" i="2"/>
  <c r="AV731" i="2"/>
  <c r="AV585" i="2"/>
  <c r="AV268" i="2"/>
  <c r="AV34" i="2"/>
  <c r="AV647" i="2"/>
  <c r="AV359" i="2"/>
  <c r="AV499" i="2"/>
  <c r="AV529" i="2"/>
  <c r="AV675" i="2"/>
  <c r="AV125" i="2"/>
  <c r="AV503" i="2"/>
  <c r="AV571" i="2"/>
  <c r="AV572" i="2"/>
  <c r="AV234" i="2"/>
  <c r="AV394" i="2"/>
  <c r="AV502" i="2"/>
  <c r="AV121" i="2"/>
  <c r="AV718" i="2"/>
  <c r="AV300" i="2"/>
  <c r="AV322" i="2"/>
  <c r="AV174" i="2"/>
  <c r="AV230" i="2"/>
  <c r="AV232" i="2"/>
  <c r="AV101" i="2"/>
  <c r="AV16" i="2"/>
  <c r="AV500" i="2"/>
  <c r="AV415" i="2"/>
  <c r="AV245" i="2"/>
  <c r="AV357" i="2"/>
  <c r="AV38" i="2"/>
  <c r="AV336" i="2"/>
  <c r="AV271" i="2"/>
  <c r="AV203" i="2"/>
  <c r="AV190" i="2"/>
  <c r="AV292" i="2"/>
  <c r="AV398" i="2"/>
  <c r="AV416" i="2"/>
  <c r="AV29" i="2"/>
  <c r="AV694" i="2"/>
  <c r="AV589" i="2"/>
  <c r="AV132" i="2"/>
  <c r="AV11" i="2"/>
  <c r="AV698" i="2"/>
  <c r="AV349" i="2"/>
  <c r="AV22" i="2"/>
  <c r="AV600" i="2"/>
  <c r="AV451" i="2"/>
  <c r="AV244" i="2"/>
  <c r="AV50" i="2"/>
  <c r="AV339" i="2"/>
  <c r="AV240" i="2"/>
  <c r="AV128" i="2"/>
  <c r="AV670" i="2"/>
  <c r="AV260" i="2"/>
  <c r="AV680" i="2"/>
  <c r="AV345" i="2"/>
  <c r="AV360" i="2"/>
  <c r="AV727" i="2"/>
  <c r="AV176" i="2"/>
  <c r="AV310" i="2"/>
  <c r="AV28" i="2"/>
  <c r="AV167" i="2"/>
  <c r="AV353" i="2"/>
  <c r="AV126" i="2"/>
  <c r="AV445" i="2"/>
  <c r="AV652" i="2"/>
  <c r="AV67" i="2"/>
  <c r="AV332" i="2"/>
  <c r="AV183" i="2"/>
  <c r="AV657" i="2"/>
  <c r="AV328" i="2"/>
  <c r="AV70" i="2"/>
  <c r="AV626" i="2"/>
  <c r="AV237" i="2"/>
  <c r="AV660" i="2"/>
  <c r="AV182" i="2"/>
  <c r="AV462" i="2"/>
  <c r="AV331" i="2"/>
  <c r="AV615" i="2"/>
  <c r="AV368" i="2"/>
  <c r="AV666" i="2"/>
  <c r="AV103" i="2"/>
  <c r="AV95" i="2"/>
  <c r="AV653" i="2"/>
  <c r="AV306" i="2"/>
  <c r="AV649" i="2"/>
  <c r="AV242" i="2"/>
  <c r="AV448" i="2"/>
  <c r="AV193" i="2"/>
  <c r="AV482" i="2"/>
  <c r="AV224" i="2"/>
  <c r="AV656" i="2"/>
  <c r="AV707" i="2"/>
  <c r="AV661" i="2"/>
  <c r="AV247" i="2"/>
  <c r="AV158" i="2"/>
  <c r="AV342" i="2"/>
  <c r="AV386" i="2"/>
  <c r="AV494" i="2"/>
  <c r="AV492" i="2"/>
  <c r="Z99" i="3" l="1"/>
  <c r="Z15" i="3"/>
  <c r="X105" i="3"/>
  <c r="Z86" i="3"/>
  <c r="X102" i="3"/>
  <c r="X9" i="3"/>
  <c r="Z80" i="3"/>
  <c r="X41" i="3"/>
  <c r="Z111" i="3"/>
  <c r="Z43" i="3"/>
  <c r="X15" i="3"/>
  <c r="X43" i="3"/>
  <c r="Z17" i="3"/>
  <c r="X57" i="3"/>
  <c r="X4" i="3"/>
  <c r="X6" i="3"/>
  <c r="Z38" i="3"/>
  <c r="Z79" i="3"/>
  <c r="X71" i="3"/>
  <c r="Z89" i="3"/>
  <c r="X114" i="3"/>
  <c r="Z71" i="3"/>
  <c r="Z105" i="3"/>
  <c r="Z103" i="3"/>
  <c r="X30" i="3"/>
  <c r="Z55" i="3"/>
  <c r="Z60" i="3"/>
  <c r="X83" i="3"/>
  <c r="Z44" i="3"/>
  <c r="Z7" i="3"/>
  <c r="X11" i="3"/>
  <c r="Z67" i="3"/>
  <c r="X38" i="3"/>
  <c r="Z9" i="3"/>
  <c r="X66" i="3"/>
  <c r="X55" i="3"/>
  <c r="X86" i="3"/>
  <c r="X94" i="3"/>
  <c r="X35" i="3"/>
  <c r="X82" i="3"/>
  <c r="Z115" i="3"/>
  <c r="Z25" i="3"/>
  <c r="X117" i="3"/>
  <c r="Z66" i="3"/>
  <c r="Z64" i="3"/>
  <c r="Z37" i="3"/>
  <c r="Z21" i="3"/>
  <c r="Z3" i="3"/>
  <c r="Z31" i="3"/>
  <c r="X98" i="3"/>
  <c r="Z8" i="3"/>
  <c r="Z14" i="3"/>
  <c r="Z112" i="3"/>
  <c r="Z33" i="3"/>
  <c r="X76" i="3"/>
  <c r="Z22" i="3"/>
  <c r="X36" i="3"/>
  <c r="Z16" i="3"/>
  <c r="X51" i="3"/>
  <c r="Z65" i="3"/>
  <c r="Z49" i="3"/>
  <c r="X119" i="3"/>
  <c r="X77" i="3"/>
  <c r="Z88" i="3"/>
  <c r="X67" i="3"/>
  <c r="X112" i="3"/>
  <c r="X3" i="3"/>
  <c r="Z4" i="3"/>
  <c r="X113" i="3"/>
  <c r="X50" i="3"/>
  <c r="X42" i="3"/>
  <c r="X23" i="3"/>
  <c r="X80" i="3"/>
  <c r="X65" i="3"/>
  <c r="Z35" i="3"/>
  <c r="Z78" i="3"/>
  <c r="Z76" i="3"/>
  <c r="X58" i="3"/>
  <c r="Z114" i="3"/>
  <c r="X88" i="3"/>
  <c r="X28" i="3"/>
  <c r="Z63" i="3"/>
  <c r="Z69" i="3"/>
  <c r="Z118" i="3"/>
  <c r="X90" i="3"/>
  <c r="X29" i="3"/>
  <c r="Z36" i="3"/>
  <c r="X14" i="3"/>
  <c r="X93" i="3"/>
  <c r="Z92" i="3"/>
  <c r="Z50" i="3"/>
  <c r="X53" i="3"/>
  <c r="X89" i="3"/>
  <c r="Z75" i="3"/>
  <c r="X31" i="3"/>
  <c r="Z57" i="3"/>
  <c r="Z62" i="3"/>
  <c r="X37" i="3"/>
  <c r="Z110" i="3"/>
  <c r="X68" i="3"/>
  <c r="Z70" i="3"/>
  <c r="Z32" i="3"/>
  <c r="Z30" i="3"/>
  <c r="X46" i="3"/>
  <c r="X49" i="3"/>
  <c r="X61" i="3"/>
  <c r="Z104" i="3"/>
  <c r="X104" i="3"/>
  <c r="X52" i="3"/>
  <c r="X26" i="3"/>
  <c r="X5" i="3"/>
  <c r="Z107" i="3"/>
  <c r="X99" i="3"/>
  <c r="Z101" i="3"/>
  <c r="Z106" i="3"/>
  <c r="Z94" i="3"/>
  <c r="Z95" i="3"/>
  <c r="Z102" i="3"/>
  <c r="Z54" i="3"/>
  <c r="X34" i="3"/>
  <c r="X111" i="3"/>
  <c r="Z19" i="3"/>
  <c r="X92" i="3"/>
  <c r="Z46" i="3"/>
  <c r="Z41" i="3"/>
  <c r="X122" i="3"/>
  <c r="Z61" i="3"/>
  <c r="Z98" i="3"/>
  <c r="Z100" i="3"/>
  <c r="X39" i="3"/>
  <c r="X75" i="3"/>
  <c r="X56" i="3"/>
  <c r="Z56" i="3"/>
  <c r="Z83" i="3"/>
  <c r="Z116" i="3"/>
  <c r="X12" i="3"/>
  <c r="Z39" i="3"/>
  <c r="Z48" i="3"/>
  <c r="X22" i="3"/>
  <c r="X48" i="3"/>
  <c r="Z28" i="3"/>
  <c r="Z96" i="3"/>
  <c r="Z108" i="3"/>
  <c r="Z10" i="3"/>
  <c r="Z68" i="3"/>
  <c r="X72" i="3"/>
  <c r="Z97" i="3"/>
  <c r="Z47" i="3"/>
  <c r="Z58" i="3"/>
  <c r="Z13" i="3"/>
  <c r="X96" i="3"/>
  <c r="X62" i="3"/>
  <c r="X116" i="3"/>
  <c r="X18" i="3"/>
  <c r="Z12" i="3"/>
  <c r="X64" i="3"/>
  <c r="X118" i="3"/>
  <c r="Z34" i="3"/>
  <c r="X63" i="3"/>
  <c r="Z85" i="3"/>
  <c r="Z53" i="3"/>
  <c r="Z117" i="3"/>
  <c r="Z40" i="3"/>
  <c r="Z52" i="3"/>
  <c r="X20" i="3"/>
  <c r="X17" i="3"/>
  <c r="X8" i="3"/>
  <c r="X69" i="3"/>
  <c r="X100" i="3"/>
  <c r="X84" i="3"/>
  <c r="X2" i="3"/>
  <c r="Z29" i="3"/>
  <c r="X54" i="3"/>
  <c r="X106" i="3"/>
  <c r="X10" i="3"/>
  <c r="Z2" i="3"/>
  <c r="X59" i="3"/>
  <c r="Z121" i="3"/>
  <c r="X78" i="3"/>
  <c r="Z73" i="3"/>
  <c r="X120" i="3"/>
  <c r="X85" i="3"/>
  <c r="Z84" i="3"/>
  <c r="X95" i="3"/>
  <c r="X19" i="3"/>
  <c r="X24" i="3"/>
  <c r="X32" i="3"/>
  <c r="Z11" i="3"/>
  <c r="X103" i="3"/>
  <c r="X101" i="3"/>
  <c r="Z45" i="3"/>
  <c r="X45" i="3"/>
  <c r="Z51" i="3"/>
  <c r="Z27" i="3"/>
  <c r="X40" i="3"/>
  <c r="X74" i="3"/>
  <c r="Z5" i="3"/>
  <c r="X109" i="3"/>
  <c r="Z82" i="3"/>
  <c r="Z59" i="3"/>
  <c r="X16" i="3"/>
  <c r="Z20" i="3"/>
  <c r="Z74" i="3"/>
  <c r="Z119" i="3"/>
  <c r="Z77" i="3"/>
  <c r="Z122" i="3"/>
  <c r="Z24" i="3"/>
  <c r="X33" i="3"/>
  <c r="X87" i="3"/>
  <c r="X70" i="3"/>
  <c r="X21" i="3"/>
  <c r="Z6" i="3"/>
  <c r="X97" i="3"/>
  <c r="Z42" i="3"/>
  <c r="X81" i="3"/>
  <c r="Z18" i="3"/>
  <c r="X121" i="3"/>
  <c r="Z120" i="3"/>
  <c r="X25" i="3"/>
  <c r="Z23" i="3"/>
  <c r="X60" i="3"/>
  <c r="Z91" i="3"/>
  <c r="Z109" i="3"/>
  <c r="X91" i="3"/>
  <c r="Z26" i="3"/>
  <c r="X108" i="3"/>
  <c r="X7" i="3"/>
  <c r="X110" i="3"/>
  <c r="X107" i="3"/>
  <c r="X73" i="3"/>
  <c r="Z72" i="3"/>
  <c r="Z90" i="3"/>
  <c r="Z81" i="3"/>
  <c r="Z87" i="3"/>
  <c r="Z113" i="3"/>
  <c r="X115" i="3"/>
  <c r="X27" i="3"/>
  <c r="Z93" i="3"/>
  <c r="X47" i="3"/>
  <c r="X79" i="3"/>
  <c r="X13" i="3"/>
  <c r="X44" i="3"/>
</calcChain>
</file>

<file path=xl/sharedStrings.xml><?xml version="1.0" encoding="utf-8"?>
<sst xmlns="http://schemas.openxmlformats.org/spreadsheetml/2006/main" count="10622" uniqueCount="3233">
  <si>
    <t>Name</t>
  </si>
  <si>
    <t>Ticker</t>
  </si>
  <si>
    <t>Sub-Sector</t>
  </si>
  <si>
    <t>Market Cap</t>
  </si>
  <si>
    <t>Close Price</t>
  </si>
  <si>
    <t>1Y Return vs Nifty</t>
  </si>
  <si>
    <t>1M Return vs Nifty</t>
  </si>
  <si>
    <t>6M Return vs Nifty</t>
  </si>
  <si>
    <t>1W Return vs Nifty</t>
  </si>
  <si>
    <t>50D EMA</t>
  </si>
  <si>
    <t>200D EMA</t>
  </si>
  <si>
    <t>RSI Exponential â€“ 14D</t>
  </si>
  <si>
    <t>Relative Volume</t>
  </si>
  <si>
    <t>% Away From 52W High</t>
  </si>
  <si>
    <t>% Away From 52W Low</t>
  </si>
  <si>
    <t>Sharpe Ratio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</si>
  <si>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</si>
  <si>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</si>
  <si>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</si>
  <si>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</si>
  <si>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</si>
  <si>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</si>
  <si>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</si>
  <si>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</si>
  <si>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</si>
  <si>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Bharti Airtel Ltd</t>
  </si>
  <si>
    <t>BHARTIARTL</t>
  </si>
  <si>
    <t>Telecom Services</t>
  </si>
  <si>
    <t>ICICI Bank Ltd</t>
  </si>
  <si>
    <t>ICICIBANK</t>
  </si>
  <si>
    <t>Infosys Ltd</t>
  </si>
  <si>
    <t>INFY</t>
  </si>
  <si>
    <t>State Bank of India</t>
  </si>
  <si>
    <t>SBIN</t>
  </si>
  <si>
    <t>Public Banks</t>
  </si>
  <si>
    <t>Hindustan Unilever Ltd</t>
  </si>
  <si>
    <t>HINDUNILVR</t>
  </si>
  <si>
    <t>FMCG - Household Products</t>
  </si>
  <si>
    <t>Life Insurance Corporation Of India</t>
  </si>
  <si>
    <t>LICI</t>
  </si>
  <si>
    <t>Insurance</t>
  </si>
  <si>
    <t>ITC Ltd</t>
  </si>
  <si>
    <t>ITC</t>
  </si>
  <si>
    <t>FMCG - Tobacco</t>
  </si>
  <si>
    <t>Larsen and Toubro Ltd</t>
  </si>
  <si>
    <t>LT</t>
  </si>
  <si>
    <t>Construction &amp; Engineering</t>
  </si>
  <si>
    <t>HCL Technologies Ltd</t>
  </si>
  <si>
    <t>HCLTECH</t>
  </si>
  <si>
    <t>Bajaj Finance Ltd</t>
  </si>
  <si>
    <t>BAJFINANCE</t>
  </si>
  <si>
    <t>Consumer Finance</t>
  </si>
  <si>
    <t>Sun Pharmaceutical Industries Ltd</t>
  </si>
  <si>
    <t>SUNPHARMA</t>
  </si>
  <si>
    <t>Pharmaceuticals</t>
  </si>
  <si>
    <t>NTPC Ltd</t>
  </si>
  <si>
    <t>NTPC</t>
  </si>
  <si>
    <t>Power Generation</t>
  </si>
  <si>
    <t>Maruti Suzuki India Ltd</t>
  </si>
  <si>
    <t>MARUTI</t>
  </si>
  <si>
    <t>Four Wheelers</t>
  </si>
  <si>
    <t>Axis Bank Ltd</t>
  </si>
  <si>
    <t>AXISBANK</t>
  </si>
  <si>
    <t>Kotak Mahindra Bank Ltd</t>
  </si>
  <si>
    <t>KOTAKBANK</t>
  </si>
  <si>
    <t>Oil and Natural Gas Corporation Ltd</t>
  </si>
  <si>
    <t>ONGC</t>
  </si>
  <si>
    <t>Oil &amp; Gas - Exploration &amp; Production</t>
  </si>
  <si>
    <t>Tata Motors Ltd</t>
  </si>
  <si>
    <t>TATAMOTORS</t>
  </si>
  <si>
    <t>Avenue Supermarts Ltd</t>
  </si>
  <si>
    <t>DMART</t>
  </si>
  <si>
    <t>Retail - Department Stores</t>
  </si>
  <si>
    <t>Adani Enterprises Ltd</t>
  </si>
  <si>
    <t>ADANIENT</t>
  </si>
  <si>
    <t>Commodities Trading</t>
  </si>
  <si>
    <t>Mahindra and Mahindra Ltd</t>
  </si>
  <si>
    <t>M&amp;M</t>
  </si>
  <si>
    <t>UltraTech Cement Ltd</t>
  </si>
  <si>
    <t>ULTRACEMCO</t>
  </si>
  <si>
    <t>Cement</t>
  </si>
  <si>
    <t>Titan Company Ltd</t>
  </si>
  <si>
    <t>TITAN</t>
  </si>
  <si>
    <t>Precious Metals, Jewellery &amp; Watches</t>
  </si>
  <si>
    <t>Bajaj Auto Ltd</t>
  </si>
  <si>
    <t>BAJAJ-AUTO</t>
  </si>
  <si>
    <t>Two Wheelers</t>
  </si>
  <si>
    <t>Asian Paints Ltd</t>
  </si>
  <si>
    <t>ASIANPAINT</t>
  </si>
  <si>
    <t>Paints</t>
  </si>
  <si>
    <t>Power Grid Corporation of India Ltd</t>
  </si>
  <si>
    <t>POWERGRID</t>
  </si>
  <si>
    <t>Power Transmission &amp; Distribution</t>
  </si>
  <si>
    <t>Adani Green Energy Ltd</t>
  </si>
  <si>
    <t>ADANIGREEN</t>
  </si>
  <si>
    <t>Renewable Energy</t>
  </si>
  <si>
    <t>Adani Ports and Special Economic Zone Ltd</t>
  </si>
  <si>
    <t>ADANIPORTS</t>
  </si>
  <si>
    <t>Ports</t>
  </si>
  <si>
    <t>Bajaj Finserv Ltd</t>
  </si>
  <si>
    <t>BAJAJFINSV</t>
  </si>
  <si>
    <t>Coal India Ltd</t>
  </si>
  <si>
    <t>COALINDIA</t>
  </si>
  <si>
    <t>Mining - Coal</t>
  </si>
  <si>
    <t>Hindustan Aeronautics Ltd</t>
  </si>
  <si>
    <t>HAL</t>
  </si>
  <si>
    <t>Aerospace &amp; Defense Equipments</t>
  </si>
  <si>
    <t>Wipro Ltd</t>
  </si>
  <si>
    <t>WIPRO</t>
  </si>
  <si>
    <t>Trent Ltd</t>
  </si>
  <si>
    <t>TRENT</t>
  </si>
  <si>
    <t>Retail - Apparel</t>
  </si>
  <si>
    <t>Adani Power Ltd</t>
  </si>
  <si>
    <t>ADANIPOWER</t>
  </si>
  <si>
    <t>Nestle India Ltd</t>
  </si>
  <si>
    <t>NESTLEIND</t>
  </si>
  <si>
    <t>FMCG - Foods</t>
  </si>
  <si>
    <t>Zomato Ltd</t>
  </si>
  <si>
    <t>ZOMATO</t>
  </si>
  <si>
    <t>Online Services</t>
  </si>
  <si>
    <t>Siemens Ltd</t>
  </si>
  <si>
    <t>SIEMENS</t>
  </si>
  <si>
    <t>Conglomerates</t>
  </si>
  <si>
    <t>Indian Oil Corporation Ltd</t>
  </si>
  <si>
    <t>IOC</t>
  </si>
  <si>
    <t>JSW Steel Ltd</t>
  </si>
  <si>
    <t>JSWSTEEL</t>
  </si>
  <si>
    <t>Iron &amp; Steel</t>
  </si>
  <si>
    <t>Jio Financial Services Ltd</t>
  </si>
  <si>
    <t>JIOFIN</t>
  </si>
  <si>
    <t>DLF Ltd</t>
  </si>
  <si>
    <t>DLF</t>
  </si>
  <si>
    <t>Real Estate</t>
  </si>
  <si>
    <t>Varun Beverages Ltd</t>
  </si>
  <si>
    <t>VBL</t>
  </si>
  <si>
    <t>Soft Drinks</t>
  </si>
  <si>
    <t>Indian Railway Finance Corp Ltd</t>
  </si>
  <si>
    <t>IRFC</t>
  </si>
  <si>
    <t>Specialized Finance</t>
  </si>
  <si>
    <t>Bharat Electronics Ltd</t>
  </si>
  <si>
    <t>BEL</t>
  </si>
  <si>
    <t>Electronic Equipments</t>
  </si>
  <si>
    <t>Hindustan Zinc Ltd</t>
  </si>
  <si>
    <t>HINDZINC</t>
  </si>
  <si>
    <t>Mining - Diversified</t>
  </si>
  <si>
    <t>Interglobe Aviation Ltd</t>
  </si>
  <si>
    <t>INDIGO</t>
  </si>
  <si>
    <t>Airlines</t>
  </si>
  <si>
    <t>LTIMindtree Ltd</t>
  </si>
  <si>
    <t>LTIM</t>
  </si>
  <si>
    <t>Tata Steel Ltd</t>
  </si>
  <si>
    <t>TATASTEEL</t>
  </si>
  <si>
    <t>SBI Life Insurance Company Ltd</t>
  </si>
  <si>
    <t>SBILIFE</t>
  </si>
  <si>
    <t>Grasim Industries Ltd</t>
  </si>
  <si>
    <t>GRASIM</t>
  </si>
  <si>
    <t>Vedanta Ltd</t>
  </si>
  <si>
    <t>VEDL</t>
  </si>
  <si>
    <t>Metals - Diversified</t>
  </si>
  <si>
    <t>ABB India Ltd</t>
  </si>
  <si>
    <t>ABB</t>
  </si>
  <si>
    <t>Heavy Electrical Equipments</t>
  </si>
  <si>
    <t>Power Finance Corporation Ltd</t>
  </si>
  <si>
    <t>PFC</t>
  </si>
  <si>
    <t>Pidilite Industries Ltd</t>
  </si>
  <si>
    <t>PIDILITIND</t>
  </si>
  <si>
    <t>Diversified Chemicals</t>
  </si>
  <si>
    <t>Tech Mahindra Ltd</t>
  </si>
  <si>
    <t>TECHM</t>
  </si>
  <si>
    <t>Hindalco Industries Ltd</t>
  </si>
  <si>
    <t>HINDALCO</t>
  </si>
  <si>
    <t>Metals - Aluminium</t>
  </si>
  <si>
    <t>Ambuja Cements Ltd</t>
  </si>
  <si>
    <t>AMBUJACEM</t>
  </si>
  <si>
    <t>HDFC Life Insurance Company Ltd</t>
  </si>
  <si>
    <t>HDFCLIFE</t>
  </si>
  <si>
    <t>Britannia Industries Ltd</t>
  </si>
  <si>
    <t>BRITANNIA</t>
  </si>
  <si>
    <t>Godrej Consumer Products Ltd</t>
  </si>
  <si>
    <t>GODREJCP</t>
  </si>
  <si>
    <t>FMCG - Personal Products</t>
  </si>
  <si>
    <t>Bharat Petroleum Corporation Ltd</t>
  </si>
  <si>
    <t>BPCL</t>
  </si>
  <si>
    <t>Divi's Laboratories Ltd</t>
  </si>
  <si>
    <t>DIVISLAB</t>
  </si>
  <si>
    <t>Labs &amp; Life Sciences Services</t>
  </si>
  <si>
    <t>Bajaj Housing Finance Ltd</t>
  </si>
  <si>
    <t>BAJAJHFL</t>
  </si>
  <si>
    <t>REC Limited</t>
  </si>
  <si>
    <t>RECLTD</t>
  </si>
  <si>
    <t>Gail (India) Ltd</t>
  </si>
  <si>
    <t>GAIL</t>
  </si>
  <si>
    <t>Gas Distribution</t>
  </si>
  <si>
    <t>Tata Power Company Ltd</t>
  </si>
  <si>
    <t>TATAPOWER</t>
  </si>
  <si>
    <t>Samvardhana Motherson International Ltd</t>
  </si>
  <si>
    <t>MOTHERSON</t>
  </si>
  <si>
    <t>Auto Parts</t>
  </si>
  <si>
    <t>Shriram Finance Ltd</t>
  </si>
  <si>
    <t>SHRIRAMFIN</t>
  </si>
  <si>
    <t>Cholamandalam Investment and Finance Company Ltd</t>
  </si>
  <si>
    <t>CHOLAFIN</t>
  </si>
  <si>
    <t>Cipla Ltd</t>
  </si>
  <si>
    <t>CIPLA</t>
  </si>
  <si>
    <t>Eicher Motors Ltd</t>
  </si>
  <si>
    <t>EICHERMOT</t>
  </si>
  <si>
    <t>Trucks &amp; Buses</t>
  </si>
  <si>
    <t>TVS Motor Company Ltd</t>
  </si>
  <si>
    <t>TVSMOTOR</t>
  </si>
  <si>
    <t>JSW Energy Ltd</t>
  </si>
  <si>
    <t>JSWENERGY</t>
  </si>
  <si>
    <t>Macrotech Developers Ltd</t>
  </si>
  <si>
    <t>LODHA</t>
  </si>
  <si>
    <t>Havells India Ltd</t>
  </si>
  <si>
    <t>HAVELLS</t>
  </si>
  <si>
    <t>Electrical Components &amp; Equipments</t>
  </si>
  <si>
    <t>Bank of Baroda Ltd</t>
  </si>
  <si>
    <t>BANKBARODA</t>
  </si>
  <si>
    <t>Bajaj Holdings and Investment Ltd</t>
  </si>
  <si>
    <t>BAJAJHLDNG</t>
  </si>
  <si>
    <t>Asset Management</t>
  </si>
  <si>
    <t>Punjab National Bank</t>
  </si>
  <si>
    <t>PNB</t>
  </si>
  <si>
    <t>Hero MotoCorp Ltd</t>
  </si>
  <si>
    <t>HEROMOTOCO</t>
  </si>
  <si>
    <t>Tata Consumer Products Ltd</t>
  </si>
  <si>
    <t>TATACONSUM</t>
  </si>
  <si>
    <t>Tea &amp; Coffee</t>
  </si>
  <si>
    <t>Adani Energy Solutions Ltd</t>
  </si>
  <si>
    <t>ADANIENSOL</t>
  </si>
  <si>
    <t>Power Infrastructure</t>
  </si>
  <si>
    <t>Dabur India Ltd</t>
  </si>
  <si>
    <t>DABUR</t>
  </si>
  <si>
    <t>Indusind Bank Ltd</t>
  </si>
  <si>
    <t>INDUSINDBK</t>
  </si>
  <si>
    <t>Torrent Pharmaceuticals Ltd</t>
  </si>
  <si>
    <t>TORNTPHARM</t>
  </si>
  <si>
    <t>CG Power and Industrial Solutions Ltd</t>
  </si>
  <si>
    <t>CGPOWER</t>
  </si>
  <si>
    <t>Indus Towers Ltd</t>
  </si>
  <si>
    <t>INDUSTOWER</t>
  </si>
  <si>
    <t>Telecom Infrastructure</t>
  </si>
  <si>
    <t>United Spirits Ltd</t>
  </si>
  <si>
    <t>UNITDSPR</t>
  </si>
  <si>
    <t>Alcoholic Beverages</t>
  </si>
  <si>
    <t>Indian Overseas Bank</t>
  </si>
  <si>
    <t>IOB</t>
  </si>
  <si>
    <t>Suzlon Energy Ltd</t>
  </si>
  <si>
    <t>SUZLON</t>
  </si>
  <si>
    <t>Renewable Energy Equipment &amp; Services</t>
  </si>
  <si>
    <t>Rail Vikas Nigam Ltd</t>
  </si>
  <si>
    <t>RVNL</t>
  </si>
  <si>
    <t>Dr Reddy's Laboratories Ltd</t>
  </si>
  <si>
    <t>DRREDDY</t>
  </si>
  <si>
    <t>Zydus Lifesciences Ltd</t>
  </si>
  <si>
    <t>ZYDUSLIFE</t>
  </si>
  <si>
    <t>ICICI Prudential Life Insurance Company Ltd</t>
  </si>
  <si>
    <t>ICICIPRULI</t>
  </si>
  <si>
    <t>ICICI Lombard General Insurance Company Ltd</t>
  </si>
  <si>
    <t>ICICIGI</t>
  </si>
  <si>
    <t>Cummins India Ltd</t>
  </si>
  <si>
    <t>CUMMINSIND</t>
  </si>
  <si>
    <t>Industrial Machinery</t>
  </si>
  <si>
    <t>Jindal Steel And Power Ltd</t>
  </si>
  <si>
    <t>JINDALSTEL</t>
  </si>
  <si>
    <t>Lupin Ltd</t>
  </si>
  <si>
    <t>LUPIN</t>
  </si>
  <si>
    <t>Bosch Ltd</t>
  </si>
  <si>
    <t>BOSCHLTD</t>
  </si>
  <si>
    <t>Apollo Hospitals Enterprise Ltd</t>
  </si>
  <si>
    <t>APOLLOHOSP</t>
  </si>
  <si>
    <t>Hospitals &amp; Diagnostic Centres</t>
  </si>
  <si>
    <t>Polycab India Ltd</t>
  </si>
  <si>
    <t>POLYCAB</t>
  </si>
  <si>
    <t>Info Edge (India) Ltd</t>
  </si>
  <si>
    <t>NAUKRI</t>
  </si>
  <si>
    <t>GMR Airports Ltd</t>
  </si>
  <si>
    <t>GMRINFRA</t>
  </si>
  <si>
    <t>Colgate-Palmolive (India) Ltd</t>
  </si>
  <si>
    <t>COLPAL</t>
  </si>
  <si>
    <t>Oracle Financial Services Software Ltd</t>
  </si>
  <si>
    <t>OFSS</t>
  </si>
  <si>
    <t>Software Services</t>
  </si>
  <si>
    <t>Solar Industries India Ltd</t>
  </si>
  <si>
    <t>SOLARINDS</t>
  </si>
  <si>
    <t>Commodity Chemicals</t>
  </si>
  <si>
    <t>Indian Hotels Company Ltd</t>
  </si>
  <si>
    <t>INDHOTEL</t>
  </si>
  <si>
    <t>Hotels, Resorts &amp; Cruise Lines</t>
  </si>
  <si>
    <t>Oil India Ltd</t>
  </si>
  <si>
    <t>OIL</t>
  </si>
  <si>
    <t>IDBI Bank Ltd</t>
  </si>
  <si>
    <t>IDBI</t>
  </si>
  <si>
    <t>Private Bank</t>
  </si>
  <si>
    <t>Mankind Pharma Ltd</t>
  </si>
  <si>
    <t>MANKIND</t>
  </si>
  <si>
    <t>Canara Bank Ltd</t>
  </si>
  <si>
    <t>CANBK</t>
  </si>
  <si>
    <t>NHPC Ltd</t>
  </si>
  <si>
    <t>NHPC</t>
  </si>
  <si>
    <t>HDFC Asset Management Company Ltd</t>
  </si>
  <si>
    <t>HDFCAMC</t>
  </si>
  <si>
    <t>Union Bank of India Ltd</t>
  </si>
  <si>
    <t>UNIONBANK</t>
  </si>
  <si>
    <t>Max Healthcare Institute Ltd</t>
  </si>
  <si>
    <t>MAXHEALTH</t>
  </si>
  <si>
    <t>Torrent Power Ltd</t>
  </si>
  <si>
    <t>TORNTPOWER</t>
  </si>
  <si>
    <t>Bharat Heavy Electricals Ltd</t>
  </si>
  <si>
    <t>BHEL</t>
  </si>
  <si>
    <t>Shree Cement Ltd</t>
  </si>
  <si>
    <t>SHREECEM</t>
  </si>
  <si>
    <t>Marico Ltd</t>
  </si>
  <si>
    <t>MARICO</t>
  </si>
  <si>
    <t>Vodafone Idea Ltd</t>
  </si>
  <si>
    <t>IDEA</t>
  </si>
  <si>
    <t>Aurobindo Pharma Ltd</t>
  </si>
  <si>
    <t>AUROPHARMA</t>
  </si>
  <si>
    <t>Adani Total Gas Ltd</t>
  </si>
  <si>
    <t>ATGL</t>
  </si>
  <si>
    <t>Hindustan Petroleum Corp Ltd</t>
  </si>
  <si>
    <t>HINDPETRO</t>
  </si>
  <si>
    <t>Mazagon Dock Shipbuilders Ltd</t>
  </si>
  <si>
    <t>MAZDOCK</t>
  </si>
  <si>
    <t>Shipbuilding</t>
  </si>
  <si>
    <t>Dixon Technologies (India) Ltd</t>
  </si>
  <si>
    <t>DIXON</t>
  </si>
  <si>
    <t>Home Electronics &amp; Appliances</t>
  </si>
  <si>
    <t>PB Fintech Ltd</t>
  </si>
  <si>
    <t>POLICYBZR</t>
  </si>
  <si>
    <t>Muthoot Finance Ltd</t>
  </si>
  <si>
    <t>MUTHOOTFIN</t>
  </si>
  <si>
    <t>Prestige Estates Projects Ltd</t>
  </si>
  <si>
    <t>PRESTIGE</t>
  </si>
  <si>
    <t>Godrej Properties Ltd</t>
  </si>
  <si>
    <t>GODREJPROP</t>
  </si>
  <si>
    <t>Persistent Systems Ltd</t>
  </si>
  <si>
    <t>PERSISTENT</t>
  </si>
  <si>
    <t>Tube Investments of India Ltd</t>
  </si>
  <si>
    <t>TIINDIA</t>
  </si>
  <si>
    <t>Cycles</t>
  </si>
  <si>
    <t>SBI Cards and Payment Services Ltd</t>
  </si>
  <si>
    <t>SBICARD</t>
  </si>
  <si>
    <t>Payment Infrastructure</t>
  </si>
  <si>
    <t>Bharat Forge Ltd</t>
  </si>
  <si>
    <t>BHARATFORG</t>
  </si>
  <si>
    <t>Yes Bank Ltd</t>
  </si>
  <si>
    <t>YESBANK</t>
  </si>
  <si>
    <t>Alkem Laboratories Ltd</t>
  </si>
  <si>
    <t>ALKEM</t>
  </si>
  <si>
    <t>Indian Railway Catering and Tourism Corporation Ltd</t>
  </si>
  <si>
    <t>IRCTC</t>
  </si>
  <si>
    <t>Berger Paints India Ltd</t>
  </si>
  <si>
    <t>BERGEPAINT</t>
  </si>
  <si>
    <t>Kalyan Jewellers India Ltd</t>
  </si>
  <si>
    <t>KALYANKJIL</t>
  </si>
  <si>
    <t>SRF Ltd</t>
  </si>
  <si>
    <t>SRF</t>
  </si>
  <si>
    <t>PI Industries Ltd</t>
  </si>
  <si>
    <t>PIIND</t>
  </si>
  <si>
    <t>Linde India Ltd</t>
  </si>
  <si>
    <t>LINDEINDIA</t>
  </si>
  <si>
    <t>JSW Infrastructure Ltd</t>
  </si>
  <si>
    <t>JSWINFRA</t>
  </si>
  <si>
    <t>General Insurance Corporation of India</t>
  </si>
  <si>
    <t>GICRE</t>
  </si>
  <si>
    <t>Ashok Leyland Ltd</t>
  </si>
  <si>
    <t>ASHOKLEY</t>
  </si>
  <si>
    <t>Bharti Hexacom Ltd</t>
  </si>
  <si>
    <t>BHARTIHEXA</t>
  </si>
  <si>
    <t>Supreme Industries Ltd</t>
  </si>
  <si>
    <t>SUPREMEIND</t>
  </si>
  <si>
    <t>Plastic Products</t>
  </si>
  <si>
    <t>Indian Bank</t>
  </si>
  <si>
    <t>INDIANB</t>
  </si>
  <si>
    <t>Oberoi Realty Ltd</t>
  </si>
  <si>
    <t>OBEROIRLTY</t>
  </si>
  <si>
    <t>Fertilisers And Chemicals Travancore Ltd</t>
  </si>
  <si>
    <t>FACT</t>
  </si>
  <si>
    <t>Fertilizers &amp; Agro Chemicals</t>
  </si>
  <si>
    <t>Patanjali Foods Ltd</t>
  </si>
  <si>
    <t>PATANJALI</t>
  </si>
  <si>
    <t>Packaged Foods &amp; Meats</t>
  </si>
  <si>
    <t>Voltas Ltd</t>
  </si>
  <si>
    <t>VOLTAS</t>
  </si>
  <si>
    <t>NMDC Ltd</t>
  </si>
  <si>
    <t>NMDC</t>
  </si>
  <si>
    <t>Mining - Iron Ore</t>
  </si>
  <si>
    <t>Jindal Stainless Ltd</t>
  </si>
  <si>
    <t>JSL</t>
  </si>
  <si>
    <t>Phoenix Mills Ltd</t>
  </si>
  <si>
    <t>PHOENIXLTD</t>
  </si>
  <si>
    <t>Indian Renewable Energy Development Agency Ltd</t>
  </si>
  <si>
    <t>IREDA</t>
  </si>
  <si>
    <t>Schaeffler India Ltd</t>
  </si>
  <si>
    <t>SCHAEFFLER</t>
  </si>
  <si>
    <t>Aditya Birla Capital Ltd</t>
  </si>
  <si>
    <t>ABCAPITAL</t>
  </si>
  <si>
    <t>Diversified Financials</t>
  </si>
  <si>
    <t>UNO Minda Ltd</t>
  </si>
  <si>
    <t>UNOMINDA</t>
  </si>
  <si>
    <t>Abbott India Ltd</t>
  </si>
  <si>
    <t>ABBOTINDIA</t>
  </si>
  <si>
    <t>Thermax Limited</t>
  </si>
  <si>
    <t>THERMAX</t>
  </si>
  <si>
    <t>Balkrishna Industries Ltd</t>
  </si>
  <si>
    <t>BALKRISIND</t>
  </si>
  <si>
    <t>Tires &amp; Rubber</t>
  </si>
  <si>
    <t>UCO Bank</t>
  </si>
  <si>
    <t>UCOBANK</t>
  </si>
  <si>
    <t>L&amp;T Technology Services Ltd</t>
  </si>
  <si>
    <t>LTTS</t>
  </si>
  <si>
    <t>Fsn E-Commerce Ventures Ltd</t>
  </si>
  <si>
    <t>NYKAA</t>
  </si>
  <si>
    <t>Wellness Services</t>
  </si>
  <si>
    <t>MRF Ltd</t>
  </si>
  <si>
    <t>MRF</t>
  </si>
  <si>
    <t>Tata Communications Ltd</t>
  </si>
  <si>
    <t>TATACOMM</t>
  </si>
  <si>
    <t>Mphasis Ltd</t>
  </si>
  <si>
    <t>MPHASIS</t>
  </si>
  <si>
    <t>Container Corporation of India Ltd</t>
  </si>
  <si>
    <t>CONCOR</t>
  </si>
  <si>
    <t>Logistics</t>
  </si>
  <si>
    <t>Hitachi Energy India Ltd</t>
  </si>
  <si>
    <t>POWERINDIA</t>
  </si>
  <si>
    <t>Sundaram Finance Ltd</t>
  </si>
  <si>
    <t>SUNDARMFIN</t>
  </si>
  <si>
    <t>IDFC First Bank Ltd</t>
  </si>
  <si>
    <t>IDFCFIRSTB</t>
  </si>
  <si>
    <t>United Breweries Ltd</t>
  </si>
  <si>
    <t>UBL</t>
  </si>
  <si>
    <t>AU Small Finance Bank Ltd</t>
  </si>
  <si>
    <t>AUBANK</t>
  </si>
  <si>
    <t>Procter &amp; Gamble Hygiene and Health Care Ltd</t>
  </si>
  <si>
    <t>PGHH</t>
  </si>
  <si>
    <t>Steel Authority of India Ltd</t>
  </si>
  <si>
    <t>SAIL</t>
  </si>
  <si>
    <t>BSE Ltd</t>
  </si>
  <si>
    <t>BSE</t>
  </si>
  <si>
    <t>Stock Exchanges &amp; Ratings</t>
  </si>
  <si>
    <t>Ola Electric Mobility Ltd</t>
  </si>
  <si>
    <t>OLAELEC</t>
  </si>
  <si>
    <t>Central Bank of India Ltd</t>
  </si>
  <si>
    <t>CENTRALBK</t>
  </si>
  <si>
    <t>Premier Energies Ltd</t>
  </si>
  <si>
    <t>PREMIERENE</t>
  </si>
  <si>
    <t>Coromandel International Ltd</t>
  </si>
  <si>
    <t>COROMANDEL</t>
  </si>
  <si>
    <t>Astral Ltd</t>
  </si>
  <si>
    <t>ASTRAL</t>
  </si>
  <si>
    <t>Building Products - Pipes</t>
  </si>
  <si>
    <t>SJVN Ltd</t>
  </si>
  <si>
    <t>SJVN</t>
  </si>
  <si>
    <t>Bank of India Ltd</t>
  </si>
  <si>
    <t>BANKINDIA</t>
  </si>
  <si>
    <t>Petronet LNG Ltd</t>
  </si>
  <si>
    <t>PETRONET</t>
  </si>
  <si>
    <t>Oil &amp; Gas - Storage &amp; Transportation</t>
  </si>
  <si>
    <t>Housing and Urban Development Corporation Ltd</t>
  </si>
  <si>
    <t>HUDCO</t>
  </si>
  <si>
    <t>Page Industries Ltd</t>
  </si>
  <si>
    <t>PAGEIND</t>
  </si>
  <si>
    <t>Apparel &amp; Accessories</t>
  </si>
  <si>
    <t>Tata Elxsi Ltd</t>
  </si>
  <si>
    <t>TATAELXSI</t>
  </si>
  <si>
    <t>Gujarat Fluorochemicals Ltd</t>
  </si>
  <si>
    <t>FLUOROCHEM</t>
  </si>
  <si>
    <t>Specialty Chemicals</t>
  </si>
  <si>
    <t>GlaxoSmithKline Pharmaceuticals Ltd</t>
  </si>
  <si>
    <t>GLAXO</t>
  </si>
  <si>
    <t>KPIT Technologies Ltd</t>
  </si>
  <si>
    <t>KPITTECH</t>
  </si>
  <si>
    <t>ACC Ltd</t>
  </si>
  <si>
    <t>ACC</t>
  </si>
  <si>
    <t>Glenmark Pharmaceuticals Ltd</t>
  </si>
  <si>
    <t>GLENMARK</t>
  </si>
  <si>
    <t>Motilal Oswal Financial Services Ltd</t>
  </si>
  <si>
    <t>MOTILALOFS</t>
  </si>
  <si>
    <t>Adani Wilmar Ltd</t>
  </si>
  <si>
    <t>AWL</t>
  </si>
  <si>
    <t>Coforge Ltd</t>
  </si>
  <si>
    <t>COFORGE</t>
  </si>
  <si>
    <t>Federal Bank Ltd</t>
  </si>
  <si>
    <t>FEDERALBNK</t>
  </si>
  <si>
    <t>UPL Ltd</t>
  </si>
  <si>
    <t>UPL</t>
  </si>
  <si>
    <t>Cochin Shipyard Ltd</t>
  </si>
  <si>
    <t>COCHINSHIP</t>
  </si>
  <si>
    <t>Fortis Healthcare Ltd</t>
  </si>
  <si>
    <t>FORTIS</t>
  </si>
  <si>
    <t>Sona BLW Precision Forgings Ltd</t>
  </si>
  <si>
    <t>SONACOMS</t>
  </si>
  <si>
    <t>Jubilant Foodworks Ltd</t>
  </si>
  <si>
    <t>JUBLFOOD</t>
  </si>
  <si>
    <t>Restaurants &amp; Cafes</t>
  </si>
  <si>
    <t>L&amp;T Finance Ltd</t>
  </si>
  <si>
    <t>LTF</t>
  </si>
  <si>
    <t>Honeywell Automation India Ltd</t>
  </si>
  <si>
    <t>HONAUT</t>
  </si>
  <si>
    <t>Biocon Ltd</t>
  </si>
  <si>
    <t>BIOCON</t>
  </si>
  <si>
    <t>Biotechnology</t>
  </si>
  <si>
    <t>Ge T&amp;D India Ltd</t>
  </si>
  <si>
    <t>GET&amp;D</t>
  </si>
  <si>
    <t>Tata Technologies Ltd</t>
  </si>
  <si>
    <t>TATATECH</t>
  </si>
  <si>
    <t>Lloyds Metals And Energy Ltd</t>
  </si>
  <si>
    <t>LLOYDSME</t>
  </si>
  <si>
    <t>Bharat Dynamics Ltd</t>
  </si>
  <si>
    <t>BDL</t>
  </si>
  <si>
    <t>One 97 Communications Ltd</t>
  </si>
  <si>
    <t>PAYTM</t>
  </si>
  <si>
    <t>Business Support Services</t>
  </si>
  <si>
    <t>Gujarat Gas Ltd</t>
  </si>
  <si>
    <t>GUJGASLTD</t>
  </si>
  <si>
    <t>Nippon Life India Asset Management Ltd</t>
  </si>
  <si>
    <t>NAM-INDIA</t>
  </si>
  <si>
    <t>Bank of Maharashtra Ltd</t>
  </si>
  <si>
    <t>MAHABANK</t>
  </si>
  <si>
    <t>Escorts Kubota Ltd</t>
  </si>
  <si>
    <t>ESCORTS</t>
  </si>
  <si>
    <t>Tractors</t>
  </si>
  <si>
    <t>AIA Engineering Ltd</t>
  </si>
  <si>
    <t>AIAENG</t>
  </si>
  <si>
    <t>KEI Industries Ltd</t>
  </si>
  <si>
    <t>KEI</t>
  </si>
  <si>
    <t>Cables</t>
  </si>
  <si>
    <t>Godrej Industries Ltd</t>
  </si>
  <si>
    <t>GODREJIND</t>
  </si>
  <si>
    <t>Mahindra and Mahindra Financial Services Ltd</t>
  </si>
  <si>
    <t>M&amp;MFIN</t>
  </si>
  <si>
    <t>Apar Industries Ltd</t>
  </si>
  <si>
    <t>APARINDS</t>
  </si>
  <si>
    <t>Exide Industries Ltd</t>
  </si>
  <si>
    <t>EXIDEIND</t>
  </si>
  <si>
    <t>Batteries</t>
  </si>
  <si>
    <t>APL Apollo Tubes Ltd</t>
  </si>
  <si>
    <t>APLAPOLLO</t>
  </si>
  <si>
    <t>3M India Ltd</t>
  </si>
  <si>
    <t>3MINDIA</t>
  </si>
  <si>
    <t>Stationery</t>
  </si>
  <si>
    <t>360 One Wam Ltd</t>
  </si>
  <si>
    <t>360ONE</t>
  </si>
  <si>
    <t>Investment Banking &amp; Brokerage</t>
  </si>
  <si>
    <t>Deepak Nitrite Ltd</t>
  </si>
  <si>
    <t>DEEPAKNTR</t>
  </si>
  <si>
    <t>Max Financial Services Ltd</t>
  </si>
  <si>
    <t>MFSL</t>
  </si>
  <si>
    <t>Godfrey Phillips India Ltd</t>
  </si>
  <si>
    <t>GODFRYPHLP</t>
  </si>
  <si>
    <t>Ajanta Pharma Ltd</t>
  </si>
  <si>
    <t>AJANTPHARM</t>
  </si>
  <si>
    <t>Blue Star Ltd</t>
  </si>
  <si>
    <t>BLUESTARCO</t>
  </si>
  <si>
    <t>New India Assurance Company Ltd</t>
  </si>
  <si>
    <t>NIACL</t>
  </si>
  <si>
    <t>Punjab &amp; Sind Bank</t>
  </si>
  <si>
    <t>PSB</t>
  </si>
  <si>
    <t>Indraprastha Gas Ltd</t>
  </si>
  <si>
    <t>IGL</t>
  </si>
  <si>
    <t>NLC India Ltd</t>
  </si>
  <si>
    <t>NLCINDIA</t>
  </si>
  <si>
    <t>LIC Housing Finance Ltd</t>
  </si>
  <si>
    <t>LICHSGFIN</t>
  </si>
  <si>
    <t>Home Financing</t>
  </si>
  <si>
    <t>IPCA Laboratories Ltd</t>
  </si>
  <si>
    <t>IPCALAB</t>
  </si>
  <si>
    <t>IRB Infrastructure Developers Ltd</t>
  </si>
  <si>
    <t>IRB</t>
  </si>
  <si>
    <t>Cholamandalam Financial Holdings Ltd</t>
  </si>
  <si>
    <t>CHOLAHLDNG</t>
  </si>
  <si>
    <t>J K Cement Ltd</t>
  </si>
  <si>
    <t>JKCEMENT</t>
  </si>
  <si>
    <t>Syngene International Ltd</t>
  </si>
  <si>
    <t>SYNGENE</t>
  </si>
  <si>
    <t>Aditya Birla Fashion and Retail Ltd</t>
  </si>
  <si>
    <t>ABFRL</t>
  </si>
  <si>
    <t>Star Health and Allied Insurance Company Ltd</t>
  </si>
  <si>
    <t>STARHEALTH</t>
  </si>
  <si>
    <t>Kaynes Technology India Ltd</t>
  </si>
  <si>
    <t>KAYNES</t>
  </si>
  <si>
    <t>Endurance Technologies Ltd</t>
  </si>
  <si>
    <t>ENDURANCE</t>
  </si>
  <si>
    <t>Dalmia Bharat Ltd</t>
  </si>
  <si>
    <t>DALBHARAT</t>
  </si>
  <si>
    <t>Bandhan Bank Ltd</t>
  </si>
  <si>
    <t>BANDHANBNK</t>
  </si>
  <si>
    <t>CRISIL Ltd</t>
  </si>
  <si>
    <t>CRISIL</t>
  </si>
  <si>
    <t>Tata Investment Corporation Ltd</t>
  </si>
  <si>
    <t>TATAINVEST</t>
  </si>
  <si>
    <t>National Aluminium Co Ltd</t>
  </si>
  <si>
    <t>NATIONALUM</t>
  </si>
  <si>
    <t>Metro Brands Ltd</t>
  </si>
  <si>
    <t>METROBRAND</t>
  </si>
  <si>
    <t>Footwear</t>
  </si>
  <si>
    <t>Mangalore Refinery and Petrochemicals Ltd</t>
  </si>
  <si>
    <t>MRPL</t>
  </si>
  <si>
    <t>Brainbees Solutions Ltd</t>
  </si>
  <si>
    <t>FIRSTCRY</t>
  </si>
  <si>
    <t>Brigade Enterprises Ltd</t>
  </si>
  <si>
    <t>BRIGADE</t>
  </si>
  <si>
    <t>Go Digit General Insurance Ltd</t>
  </si>
  <si>
    <t>GODIGIT</t>
  </si>
  <si>
    <t>Himadri Speciality Chemical Ltd</t>
  </si>
  <si>
    <t>HSCL</t>
  </si>
  <si>
    <t>Sun Tv Network Ltd</t>
  </si>
  <si>
    <t>SUNTV</t>
  </si>
  <si>
    <t>TV Channels &amp; Broadcasters</t>
  </si>
  <si>
    <t>Emami Ltd</t>
  </si>
  <si>
    <t>EMAMILTD</t>
  </si>
  <si>
    <t>Apollo Tyres Ltd</t>
  </si>
  <si>
    <t>APOLLOTYRE</t>
  </si>
  <si>
    <t>Inox Wind Ltd</t>
  </si>
  <si>
    <t>INOXWIND</t>
  </si>
  <si>
    <t>Embassy Office Parks REIT</t>
  </si>
  <si>
    <t>EMBASSY</t>
  </si>
  <si>
    <t>NBCC (India) Ltd</t>
  </si>
  <si>
    <t>NBCC</t>
  </si>
  <si>
    <t>Delhivery Ltd</t>
  </si>
  <si>
    <t>DELHIVERY</t>
  </si>
  <si>
    <t>Central Depository Services (India) Ltd</t>
  </si>
  <si>
    <t>CDSL</t>
  </si>
  <si>
    <t>Hindustan Copper Ltd</t>
  </si>
  <si>
    <t>HINDCOPPER</t>
  </si>
  <si>
    <t>Mining - Copper</t>
  </si>
  <si>
    <t>Motherson Sumi Wiring India Ltd</t>
  </si>
  <si>
    <t>MSUMI</t>
  </si>
  <si>
    <t>Vedant Fashions Ltd</t>
  </si>
  <si>
    <t>MANYAVAR</t>
  </si>
  <si>
    <t>Textiles</t>
  </si>
  <si>
    <t>ZF Commercial Vehicle Control Systems India Ltd</t>
  </si>
  <si>
    <t>ZFCVINDIA</t>
  </si>
  <si>
    <t>Poonawalla Fincorp Ltd</t>
  </si>
  <si>
    <t>POONAWALLA</t>
  </si>
  <si>
    <t>TVS Holdings Ltd</t>
  </si>
  <si>
    <t>TVSHLTD</t>
  </si>
  <si>
    <t>Gland Pharma Ltd</t>
  </si>
  <si>
    <t>GLAND</t>
  </si>
  <si>
    <t>Piramal Pharma Ltd</t>
  </si>
  <si>
    <t>PPLPHARMA</t>
  </si>
  <si>
    <t>Radico Khaitan Ltd</t>
  </si>
  <si>
    <t>RADICO</t>
  </si>
  <si>
    <t>Sumitomo Chemical India Ltd</t>
  </si>
  <si>
    <t>SUMICHEM</t>
  </si>
  <si>
    <t>Century Textiles and Industries Ltd</t>
  </si>
  <si>
    <t>CENTURYTEX</t>
  </si>
  <si>
    <t>Paper Products</t>
  </si>
  <si>
    <t>Global Health Ltd</t>
  </si>
  <si>
    <t>MEDANTA</t>
  </si>
  <si>
    <t>BASF India Ltd</t>
  </si>
  <si>
    <t>BASF</t>
  </si>
  <si>
    <t>Multi Commodity Exchange of India Ltd</t>
  </si>
  <si>
    <t>MCX</t>
  </si>
  <si>
    <t>KPR Mill Ltd</t>
  </si>
  <si>
    <t>KPRMILL</t>
  </si>
  <si>
    <t>Gillette India Ltd</t>
  </si>
  <si>
    <t>GILLETTE</t>
  </si>
  <si>
    <t>Suven Pharmaceuticals Ltd</t>
  </si>
  <si>
    <t>SUVENPHAR</t>
  </si>
  <si>
    <t>Sundram Fasteners Ltd</t>
  </si>
  <si>
    <t>SUNDRMFAST</t>
  </si>
  <si>
    <t>Bayer Cropscience Ltd</t>
  </si>
  <si>
    <t>BAYERCROP</t>
  </si>
  <si>
    <t>Crompton Greaves Consumer Electricals Ltd</t>
  </si>
  <si>
    <t>CROMPTON</t>
  </si>
  <si>
    <t>Emcure Pharmaceuticals Ltd</t>
  </si>
  <si>
    <t>EMCURE</t>
  </si>
  <si>
    <t>J B Chemicals and Pharmaceuticals Ltd</t>
  </si>
  <si>
    <t>JBCHEPHARM</t>
  </si>
  <si>
    <t>Carborundum Universal Ltd</t>
  </si>
  <si>
    <t>CARBORUNIV</t>
  </si>
  <si>
    <t>Authum Investment &amp; Infrastructure Ltd</t>
  </si>
  <si>
    <t>AIIL</t>
  </si>
  <si>
    <t>Timken India Ltd</t>
  </si>
  <si>
    <t>TIMKEN</t>
  </si>
  <si>
    <t>ICICI Securities Ltd</t>
  </si>
  <si>
    <t>ISEC</t>
  </si>
  <si>
    <t>PNB Housing Finance Ltd</t>
  </si>
  <si>
    <t>PNBHOUSING</t>
  </si>
  <si>
    <t>Natco Pharma Ltd</t>
  </si>
  <si>
    <t>NATCOPHARM</t>
  </si>
  <si>
    <t>ITI Ltd</t>
  </si>
  <si>
    <t>ITI</t>
  </si>
  <si>
    <t>Telecom Equipments</t>
  </si>
  <si>
    <t>Hatsun Agro Product Ltd</t>
  </si>
  <si>
    <t>HATSUN</t>
  </si>
  <si>
    <t>Aegis Logistics Ltd</t>
  </si>
  <si>
    <t>AEGISLOG</t>
  </si>
  <si>
    <t>Dr. Lal PathLabs Ltd</t>
  </si>
  <si>
    <t>LALPATHLAB</t>
  </si>
  <si>
    <t>Jyoti CNC Automation Ltd</t>
  </si>
  <si>
    <t>JYOTICNC</t>
  </si>
  <si>
    <t>Computer Hardware</t>
  </si>
  <si>
    <t>Pfizer Ltd</t>
  </si>
  <si>
    <t>PFIZER</t>
  </si>
  <si>
    <t>SKF India Ltd</t>
  </si>
  <si>
    <t>SKFINDIA</t>
  </si>
  <si>
    <t>Grindwell Norton Ltd</t>
  </si>
  <si>
    <t>GRINDWELL</t>
  </si>
  <si>
    <t>Laurus Labs Ltd</t>
  </si>
  <si>
    <t>LAURUSLABS</t>
  </si>
  <si>
    <t>KEC International Ltd</t>
  </si>
  <si>
    <t>KEC</t>
  </si>
  <si>
    <t>Ratnamani Metals and Tubes Ltd</t>
  </si>
  <si>
    <t>RATNAMANI</t>
  </si>
  <si>
    <t>Tata Chemicals Ltd</t>
  </si>
  <si>
    <t>TATACHEM</t>
  </si>
  <si>
    <t>Whirlpool of India Ltd</t>
  </si>
  <si>
    <t>WHIRLPOOL</t>
  </si>
  <si>
    <t>Narayana Hrudayalaya Ltd</t>
  </si>
  <si>
    <t>NH</t>
  </si>
  <si>
    <t>CESC Ltd</t>
  </si>
  <si>
    <t>CESC</t>
  </si>
  <si>
    <t>Amara Raja Energy &amp; Mobility Ltd</t>
  </si>
  <si>
    <t>ARE&amp;M</t>
  </si>
  <si>
    <t>Poly Medicure Ltd</t>
  </si>
  <si>
    <t>POLYMED</t>
  </si>
  <si>
    <t>Health Care Equipment &amp; Supplies</t>
  </si>
  <si>
    <t>Castrol India Ltd</t>
  </si>
  <si>
    <t>CASTROLIND</t>
  </si>
  <si>
    <t>Shyam Metalics and Energy Ltd</t>
  </si>
  <si>
    <t>SHYAMMETL</t>
  </si>
  <si>
    <t>Kansai Nerolac Paints Ltd</t>
  </si>
  <si>
    <t>KANSAINER</t>
  </si>
  <si>
    <t>Piramal Enterprises Ltd</t>
  </si>
  <si>
    <t>PEL</t>
  </si>
  <si>
    <t>Devyani International Ltd</t>
  </si>
  <si>
    <t>DEVYANI</t>
  </si>
  <si>
    <t>Nuvama Wealth Management Ltd</t>
  </si>
  <si>
    <t>NUVAMA</t>
  </si>
  <si>
    <t>EIH Ltd</t>
  </si>
  <si>
    <t>EIHOTEL</t>
  </si>
  <si>
    <t>Triveni Turbine Ltd</t>
  </si>
  <si>
    <t>TRITURBINE</t>
  </si>
  <si>
    <t>Angel One Ltd</t>
  </si>
  <si>
    <t>ANGELONE</t>
  </si>
  <si>
    <t>Kajaria Ceramics Ltd</t>
  </si>
  <si>
    <t>KAJARIACER</t>
  </si>
  <si>
    <t>Building Products - Ceramics</t>
  </si>
  <si>
    <t>Alembic Pharmaceuticals Ltd</t>
  </si>
  <si>
    <t>APLLTD</t>
  </si>
  <si>
    <t>KIOCL Ltd</t>
  </si>
  <si>
    <t>KIOCL</t>
  </si>
  <si>
    <t>JBM Auto Ltd</t>
  </si>
  <si>
    <t>JBMA</t>
  </si>
  <si>
    <t>Elgi Equipments Ltd</t>
  </si>
  <si>
    <t>ELGIEQUIP</t>
  </si>
  <si>
    <t>CPSE ETF</t>
  </si>
  <si>
    <t>CPSEETF</t>
  </si>
  <si>
    <t>Equity</t>
  </si>
  <si>
    <t>Bikaji Foods International Ltd</t>
  </si>
  <si>
    <t>BIKAJI</t>
  </si>
  <si>
    <t>Concord Biotech Ltd</t>
  </si>
  <si>
    <t>CONCORDBIO</t>
  </si>
  <si>
    <t>Jindal SAW Ltd</t>
  </si>
  <si>
    <t>JINDALSAW</t>
  </si>
  <si>
    <t>Anant Raj Ltd</t>
  </si>
  <si>
    <t>ANANTRAJ</t>
  </si>
  <si>
    <t>Jupiter Wagons Ltd</t>
  </si>
  <si>
    <t>JWL</t>
  </si>
  <si>
    <t>Rail</t>
  </si>
  <si>
    <t>HFCL Ltd</t>
  </si>
  <si>
    <t>HFCL</t>
  </si>
  <si>
    <t>Cyient Ltd</t>
  </si>
  <si>
    <t>CYIENT</t>
  </si>
  <si>
    <t>Gujarat State Petronet Ltd</t>
  </si>
  <si>
    <t>GSPL</t>
  </si>
  <si>
    <t>Atul Ltd</t>
  </si>
  <si>
    <t>ATUL</t>
  </si>
  <si>
    <t>Five-Star Business Finance Ltd</t>
  </si>
  <si>
    <t>FIVESTAR</t>
  </si>
  <si>
    <t>IIFL Finance Ltd</t>
  </si>
  <si>
    <t>IIFL</t>
  </si>
  <si>
    <t>Kalpataru Projects International Ltd</t>
  </si>
  <si>
    <t>KPIL</t>
  </si>
  <si>
    <t>Computer Age Management Services Ltd</t>
  </si>
  <si>
    <t>CAMS</t>
  </si>
  <si>
    <t>CIE Automotive India Ltd</t>
  </si>
  <si>
    <t>CIEINDIA</t>
  </si>
  <si>
    <t>Aditya Birla Sun Life Amc Ltd</t>
  </si>
  <si>
    <t>ABSLAMC</t>
  </si>
  <si>
    <t>Affle (India) Ltd</t>
  </si>
  <si>
    <t>AFFLE</t>
  </si>
  <si>
    <t>Advertising</t>
  </si>
  <si>
    <t>Krishna Institute of Medical Sciences Ltd</t>
  </si>
  <si>
    <t>KIMS</t>
  </si>
  <si>
    <t>Finolex Cables Ltd</t>
  </si>
  <si>
    <t>FINCABLES</t>
  </si>
  <si>
    <t>Ircon International Ltd</t>
  </si>
  <si>
    <t>IRCON</t>
  </si>
  <si>
    <t>PTC Industries Ltd</t>
  </si>
  <si>
    <t>PTCIL</t>
  </si>
  <si>
    <t>Sobha Ltd</t>
  </si>
  <si>
    <t>SOBHA</t>
  </si>
  <si>
    <t>Tejas Networks Ltd</t>
  </si>
  <si>
    <t>TEJASNET</t>
  </si>
  <si>
    <t>Aster DM Healthcare Ltd</t>
  </si>
  <si>
    <t>ASTERDM</t>
  </si>
  <si>
    <t>Chambal Fertilisers and Chemicals Ltd</t>
  </si>
  <si>
    <t>CHAMBLFERT</t>
  </si>
  <si>
    <t>Firstsource Solutions Ltd</t>
  </si>
  <si>
    <t>FSL</t>
  </si>
  <si>
    <t>Outsourced services</t>
  </si>
  <si>
    <t>Signatureglobal (India) Ltd</t>
  </si>
  <si>
    <t>SIGNATURE</t>
  </si>
  <si>
    <t>Jai Balaji Industries Ltd</t>
  </si>
  <si>
    <t>JAIBALAJI</t>
  </si>
  <si>
    <t>Vinati Organics Ltd</t>
  </si>
  <si>
    <t>VINATIORGA</t>
  </si>
  <si>
    <t>Aarti Industries Ltd</t>
  </si>
  <si>
    <t>AARTIIND</t>
  </si>
  <si>
    <t>Blue Dart Express Ltd</t>
  </si>
  <si>
    <t>BLUEDART</t>
  </si>
  <si>
    <t>Relaxo Footwears Ltd</t>
  </si>
  <si>
    <t>RELAXO</t>
  </si>
  <si>
    <t>Indian Energy Exchange Ltd</t>
  </si>
  <si>
    <t>IEX</t>
  </si>
  <si>
    <t>Power Trading &amp; Consultancy</t>
  </si>
  <si>
    <t>Nexus Select Trust</t>
  </si>
  <si>
    <t>NXST</t>
  </si>
  <si>
    <t>Mindspace Business Parks REIT</t>
  </si>
  <si>
    <t>MINDSPACE</t>
  </si>
  <si>
    <t>V Guard Industries Ltd</t>
  </si>
  <si>
    <t>VGUARD</t>
  </si>
  <si>
    <t>PCBL Ltd</t>
  </si>
  <si>
    <t>PCBL</t>
  </si>
  <si>
    <t>Ramco Cements Limited</t>
  </si>
  <si>
    <t>RAMCOCEM</t>
  </si>
  <si>
    <t>Jyothy Labs Ltd</t>
  </si>
  <si>
    <t>JYOTHYLAB</t>
  </si>
  <si>
    <t>CreditAccess Grameen Ltd</t>
  </si>
  <si>
    <t>CREDITACC</t>
  </si>
  <si>
    <t>Garden Reach Shipbuilders &amp; Engineers Ltd</t>
  </si>
  <si>
    <t>GRSE</t>
  </si>
  <si>
    <t>Aadhar Housing Finance Ltd</t>
  </si>
  <si>
    <t>AADHARHFC</t>
  </si>
  <si>
    <t>Century Plyboards (India) Ltd</t>
  </si>
  <si>
    <t>CENTURYPLY</t>
  </si>
  <si>
    <t>Wood Products</t>
  </si>
  <si>
    <t>NCC Ltd</t>
  </si>
  <si>
    <t>NCC</t>
  </si>
  <si>
    <t>Cello World Ltd</t>
  </si>
  <si>
    <t>CELLO</t>
  </si>
  <si>
    <t>Tbo Tek Ltd</t>
  </si>
  <si>
    <t>TBOTEK</t>
  </si>
  <si>
    <t>Tour &amp; Travel Services</t>
  </si>
  <si>
    <t>Nava Limited</t>
  </si>
  <si>
    <t>NAVA</t>
  </si>
  <si>
    <t>Eris Lifesciences Ltd</t>
  </si>
  <si>
    <t>ERIS</t>
  </si>
  <si>
    <t>Jubilant Pharmova Ltd</t>
  </si>
  <si>
    <t>JUBLPHARMA</t>
  </si>
  <si>
    <t>R R Kabel Ltd</t>
  </si>
  <si>
    <t>RRKABEL</t>
  </si>
  <si>
    <t>Bombay Burmah Trading Corporation Ltd</t>
  </si>
  <si>
    <t>BBTC</t>
  </si>
  <si>
    <t>Chalet Hotels Ltd</t>
  </si>
  <si>
    <t>CHALET</t>
  </si>
  <si>
    <t>IFCI Ltd</t>
  </si>
  <si>
    <t>IFCI</t>
  </si>
  <si>
    <t>Finolex Industries Ltd</t>
  </si>
  <si>
    <t>FINPIPE</t>
  </si>
  <si>
    <t>Mahanagar Gas Ltd</t>
  </si>
  <si>
    <t>MGL</t>
  </si>
  <si>
    <t>Kirloskar Oil Engines Ltd</t>
  </si>
  <si>
    <t>KIRLOSENG</t>
  </si>
  <si>
    <t>Swan Energy Ltd</t>
  </si>
  <si>
    <t>SWANENERGY</t>
  </si>
  <si>
    <t>Ramkrishna Forgings Ltd</t>
  </si>
  <si>
    <t>RKFORGE</t>
  </si>
  <si>
    <t>Bata India Ltd</t>
  </si>
  <si>
    <t>BATAINDIA</t>
  </si>
  <si>
    <t>Techno Electric &amp; Engineering Company Ltd</t>
  </si>
  <si>
    <t>TECHNOE</t>
  </si>
  <si>
    <t>Schneider Electric Infrastructure Ltd</t>
  </si>
  <si>
    <t>SCHNEIDER</t>
  </si>
  <si>
    <t>Trident Ltd</t>
  </si>
  <si>
    <t>TRIDENT</t>
  </si>
  <si>
    <t>Sonata Software Ltd</t>
  </si>
  <si>
    <t>SONATSOFTW</t>
  </si>
  <si>
    <t>Kfin Technologies Ltd</t>
  </si>
  <si>
    <t>KFINTECH</t>
  </si>
  <si>
    <t>Indiamart Intermesh Ltd</t>
  </si>
  <si>
    <t>INDIAMART</t>
  </si>
  <si>
    <t>Welspun Corp Ltd</t>
  </si>
  <si>
    <t>WELCORP</t>
  </si>
  <si>
    <t>Manappuram Finance Ltd</t>
  </si>
  <si>
    <t>MANAPPURAM</t>
  </si>
  <si>
    <t>Great Eastern Shipping Company Ltd</t>
  </si>
  <si>
    <t>GESHIP</t>
  </si>
  <si>
    <t>IDFC Ltd</t>
  </si>
  <si>
    <t>IDFC</t>
  </si>
  <si>
    <t>Waaree Renewable Technologies Ltd</t>
  </si>
  <si>
    <t>WAAREERTL</t>
  </si>
  <si>
    <t>Birlasoft Ltd</t>
  </si>
  <si>
    <t>BSOFT</t>
  </si>
  <si>
    <t>Capri Global Capital Ltd</t>
  </si>
  <si>
    <t>CGCL</t>
  </si>
  <si>
    <t>Gravita India Ltd</t>
  </si>
  <si>
    <t>GRAVITA</t>
  </si>
  <si>
    <t>Metals - Lead</t>
  </si>
  <si>
    <t>Tata Teleservices (Maharashtra) Ltd</t>
  </si>
  <si>
    <t>TTML</t>
  </si>
  <si>
    <t>Lakshmi Machine Works Ltd</t>
  </si>
  <si>
    <t>LAXMIMACH</t>
  </si>
  <si>
    <t>HBL Power Systems Ltd</t>
  </si>
  <si>
    <t>HBLPOWER</t>
  </si>
  <si>
    <t>Titagarh Rail Systems Ltd</t>
  </si>
  <si>
    <t>TITAGARH</t>
  </si>
  <si>
    <t>Akzo Nobel India Ltd</t>
  </si>
  <si>
    <t>AKZOINDIA</t>
  </si>
  <si>
    <t>Karur Vysya Bank Ltd</t>
  </si>
  <si>
    <t>KARURVYSYA</t>
  </si>
  <si>
    <t>Doms Industries Ltd</t>
  </si>
  <si>
    <t>DOMS</t>
  </si>
  <si>
    <t>Office Supplies</t>
  </si>
  <si>
    <t>Welspun Living Ltd</t>
  </si>
  <si>
    <t>WELSPUNLIV</t>
  </si>
  <si>
    <t>Newgen Software Technologies Ltd</t>
  </si>
  <si>
    <t>NEWGEN</t>
  </si>
  <si>
    <t>Aptus Value Housing Finance India Ltd</t>
  </si>
  <si>
    <t>APTUS</t>
  </si>
  <si>
    <t>Zensar Technologies Ltd</t>
  </si>
  <si>
    <t>ZENSARTECH</t>
  </si>
  <si>
    <t>DCM Shriram Ltd</t>
  </si>
  <si>
    <t>DCMSHRIRAM</t>
  </si>
  <si>
    <t>Astrazeneca Pharma India Ltd</t>
  </si>
  <si>
    <t>ASTRAZEN</t>
  </si>
  <si>
    <t>PG Electroplast Ltd</t>
  </si>
  <si>
    <t>PGEL</t>
  </si>
  <si>
    <t>Bls International Services Ltd</t>
  </si>
  <si>
    <t>BLS</t>
  </si>
  <si>
    <t>Supreme Petrochem Ltd</t>
  </si>
  <si>
    <t>SPLPETRO</t>
  </si>
  <si>
    <t>Sterling and Wilson Renewable Energy Ltd</t>
  </si>
  <si>
    <t>SWSOLAR</t>
  </si>
  <si>
    <t>Clean Science and Technology Ltd</t>
  </si>
  <si>
    <t>CLEAN</t>
  </si>
  <si>
    <t>Fine Organic Industries Ltd</t>
  </si>
  <si>
    <t>FINEORG</t>
  </si>
  <si>
    <t>UTI Asset Management Company Ltd</t>
  </si>
  <si>
    <t>UTIAMC</t>
  </si>
  <si>
    <t>Sanofi India Ltd</t>
  </si>
  <si>
    <t>SANOFI</t>
  </si>
  <si>
    <t>PVR INOX Ltd</t>
  </si>
  <si>
    <t>PVRINOX</t>
  </si>
  <si>
    <t>Theatres</t>
  </si>
  <si>
    <t>Asahi India Glass Ltd</t>
  </si>
  <si>
    <t>ASAHIINDIA</t>
  </si>
  <si>
    <t>RITES Ltd</t>
  </si>
  <si>
    <t>RITES</t>
  </si>
  <si>
    <t>Neuland Laboratories Ltd</t>
  </si>
  <si>
    <t>NEULANDLAB</t>
  </si>
  <si>
    <t>Anand Rathi Wealth Ltd</t>
  </si>
  <si>
    <t>ANANDRATHI</t>
  </si>
  <si>
    <t>LS Industries Ltd</t>
  </si>
  <si>
    <t>LSIND</t>
  </si>
  <si>
    <t>G R Infraprojects Ltd</t>
  </si>
  <si>
    <t>GRINFRA</t>
  </si>
  <si>
    <t>Action Construction Equipment Ltd</t>
  </si>
  <si>
    <t>ACE</t>
  </si>
  <si>
    <t>Heavy Machinery</t>
  </si>
  <si>
    <t>Navin Fluorine International Ltd</t>
  </si>
  <si>
    <t>NAVINFLUOR</t>
  </si>
  <si>
    <t>Inox Wind Energy Ltd</t>
  </si>
  <si>
    <t>IWEL</t>
  </si>
  <si>
    <t>Godrej Agrovet Ltd</t>
  </si>
  <si>
    <t>GODREJAGRO</t>
  </si>
  <si>
    <t>Agro Products</t>
  </si>
  <si>
    <t>Indegene Ltd</t>
  </si>
  <si>
    <t>INDGN</t>
  </si>
  <si>
    <t>BEML Ltd</t>
  </si>
  <si>
    <t>BEML</t>
  </si>
  <si>
    <t>Glenmark Life Sciences Ltd</t>
  </si>
  <si>
    <t>GLS</t>
  </si>
  <si>
    <t>UTI S&amp;P BSE Sensex ETF</t>
  </si>
  <si>
    <t>UTISENSETF</t>
  </si>
  <si>
    <t>KSB Ltd</t>
  </si>
  <si>
    <t>KSB</t>
  </si>
  <si>
    <t>Honasa Consumer Ltd</t>
  </si>
  <si>
    <t>HONASA</t>
  </si>
  <si>
    <t>Craftsman Automation Ltd</t>
  </si>
  <si>
    <t>CRAFTSMAN</t>
  </si>
  <si>
    <t>NMDC Steel Ltd</t>
  </si>
  <si>
    <t>NSLNISP</t>
  </si>
  <si>
    <t>Netweb Technologies India Ltd</t>
  </si>
  <si>
    <t>NETWEB</t>
  </si>
  <si>
    <t>Amber Enterprises India Ltd</t>
  </si>
  <si>
    <t>AMBER</t>
  </si>
  <si>
    <t>Zen Technologies Ltd</t>
  </si>
  <si>
    <t>ZENTEC</t>
  </si>
  <si>
    <t>Caplin Point Laboratories Ltd</t>
  </si>
  <si>
    <t>CAPLIPOINT</t>
  </si>
  <si>
    <t>Sarda Energy &amp; Minerals Ltd</t>
  </si>
  <si>
    <t>SARDAEN</t>
  </si>
  <si>
    <t>Redington Ltd</t>
  </si>
  <si>
    <t>REDINGTON</t>
  </si>
  <si>
    <t>Technology Hardware</t>
  </si>
  <si>
    <t>Railtel Corporation of India Ltd</t>
  </si>
  <si>
    <t>RAILTEL</t>
  </si>
  <si>
    <t>Communication &amp; Networking</t>
  </si>
  <si>
    <t>Data Patterns (India) Ltd</t>
  </si>
  <si>
    <t>DATAPATTNS</t>
  </si>
  <si>
    <t>Wockhardt Ltd</t>
  </si>
  <si>
    <t>WOCKPHARMA</t>
  </si>
  <si>
    <t>LT Foods Ltd</t>
  </si>
  <si>
    <t>LTFOODS</t>
  </si>
  <si>
    <t>E I D-Parry (India) Ltd</t>
  </si>
  <si>
    <t>EIDPARRY</t>
  </si>
  <si>
    <t>Sugar</t>
  </si>
  <si>
    <t>Aavas Financiers Ltd</t>
  </si>
  <si>
    <t>AAVAS</t>
  </si>
  <si>
    <t>Raymond Lifestyle Ltd</t>
  </si>
  <si>
    <t>RAYMONDLSL</t>
  </si>
  <si>
    <t>Vardhman Textiles Ltd</t>
  </si>
  <si>
    <t>VTL</t>
  </si>
  <si>
    <t>Elecon Engineering Company Ltd</t>
  </si>
  <si>
    <t>ELECON</t>
  </si>
  <si>
    <t>Olectra Greentech Ltd</t>
  </si>
  <si>
    <t>OLECTRA</t>
  </si>
  <si>
    <t>MMTC Ltd</t>
  </si>
  <si>
    <t>MMTC</t>
  </si>
  <si>
    <t>Zydus Wellness Ltd</t>
  </si>
  <si>
    <t>ZYDUSWELL</t>
  </si>
  <si>
    <t>Intellect Design Arena Ltd</t>
  </si>
  <si>
    <t>INTELLECT</t>
  </si>
  <si>
    <t>Maharashtra Scooters Ltd</t>
  </si>
  <si>
    <t>MAHSCOOTER</t>
  </si>
  <si>
    <t>Praj Industries Ltd</t>
  </si>
  <si>
    <t>PRAJIND</t>
  </si>
  <si>
    <t>Voltamp Transformers Ltd</t>
  </si>
  <si>
    <t>VOLTAMP</t>
  </si>
  <si>
    <t>Electrosteel Castings Ltd</t>
  </si>
  <si>
    <t>ELECTCAST</t>
  </si>
  <si>
    <t>Akums Drugs and Pharmaceuticals Ltd</t>
  </si>
  <si>
    <t>AKUMS</t>
  </si>
  <si>
    <t>Granules India Ltd</t>
  </si>
  <si>
    <t>GRANULES</t>
  </si>
  <si>
    <t>Reliance Power Ltd</t>
  </si>
  <si>
    <t>RPOWER</t>
  </si>
  <si>
    <t>Nuvoco Vistas Corporation Ltd</t>
  </si>
  <si>
    <t>NUVOCO</t>
  </si>
  <si>
    <t>Westlife Foodworld Ltd</t>
  </si>
  <si>
    <t>WESTLIFE</t>
  </si>
  <si>
    <t>Ingersoll-Rand (India) Ltd</t>
  </si>
  <si>
    <t>INGERRAND</t>
  </si>
  <si>
    <t>Rainbow Children's Medicare Ltd</t>
  </si>
  <si>
    <t>RAINBOW</t>
  </si>
  <si>
    <t>Chennai Petroleum Corporation Ltd</t>
  </si>
  <si>
    <t>CHENNPETRO</t>
  </si>
  <si>
    <t>Aether Industries Ltd</t>
  </si>
  <si>
    <t>AETHER</t>
  </si>
  <si>
    <t>Cube Highways Trust</t>
  </si>
  <si>
    <t>CUBEINVIT</t>
  </si>
  <si>
    <t>Roads</t>
  </si>
  <si>
    <t>Kirloskar Brothers Ltd</t>
  </si>
  <si>
    <t>KIRLOSBROS</t>
  </si>
  <si>
    <t>Deepak Fertilisers and Petrochemicals Corp Ltd</t>
  </si>
  <si>
    <t>DEEPAKFERT</t>
  </si>
  <si>
    <t>RBL Bank Ltd</t>
  </si>
  <si>
    <t>RBLBANK</t>
  </si>
  <si>
    <t>Alok Industries Ltd</t>
  </si>
  <si>
    <t>ALOKINDS</t>
  </si>
  <si>
    <t>Marksans Pharma Ltd</t>
  </si>
  <si>
    <t>MARKSANS</t>
  </si>
  <si>
    <t>Genus Power Infrastructures Ltd</t>
  </si>
  <si>
    <t>GENUSPOWER</t>
  </si>
  <si>
    <t>eClerx Services Limited</t>
  </si>
  <si>
    <t>ECLERX</t>
  </si>
  <si>
    <t>Minda Corporation Ltd</t>
  </si>
  <si>
    <t>MINDACORP</t>
  </si>
  <si>
    <t>Tanla Platforms Ltd</t>
  </si>
  <si>
    <t>TANLA</t>
  </si>
  <si>
    <t>Zee Entertainment Enterprises Ltd</t>
  </si>
  <si>
    <t>ZEEL</t>
  </si>
  <si>
    <t>Strides Pharma Science Ltd</t>
  </si>
  <si>
    <t>STAR</t>
  </si>
  <si>
    <t>Quess Corp Ltd</t>
  </si>
  <si>
    <t>QUESS</t>
  </si>
  <si>
    <t>Employment Services</t>
  </si>
  <si>
    <t>City Union Bank Ltd</t>
  </si>
  <si>
    <t>CUB</t>
  </si>
  <si>
    <t>Safari Industries (India) Ltd</t>
  </si>
  <si>
    <t>SAFARI</t>
  </si>
  <si>
    <t>Godawari Power and Ispat Ltd</t>
  </si>
  <si>
    <t>GPIL</t>
  </si>
  <si>
    <t>TTK Prestige Ltd</t>
  </si>
  <si>
    <t>TTKPRESTIG</t>
  </si>
  <si>
    <t>Tega Industries Ltd</t>
  </si>
  <si>
    <t>TEGA</t>
  </si>
  <si>
    <t>Raymond Ltd</t>
  </si>
  <si>
    <t>RAYMOND</t>
  </si>
  <si>
    <t>Jubilant Ingrevia Ltd</t>
  </si>
  <si>
    <t>JUBLINGREA</t>
  </si>
  <si>
    <t>RHI Magnesita India Ltd</t>
  </si>
  <si>
    <t>RHIM</t>
  </si>
  <si>
    <t>Alkyl Amines Chemicals Ltd</t>
  </si>
  <si>
    <t>ALKYLAMINE</t>
  </si>
  <si>
    <t>JM Financial Ltd</t>
  </si>
  <si>
    <t>JMFINANCIL</t>
  </si>
  <si>
    <t>CEAT Ltd</t>
  </si>
  <si>
    <t>CEATLTD</t>
  </si>
  <si>
    <t>Happiest Minds Technologies Ltd</t>
  </si>
  <si>
    <t>HAPPSTMNDS</t>
  </si>
  <si>
    <t>Sanofi Consumer Healthcare India Ltd</t>
  </si>
  <si>
    <t>SANOFICONR</t>
  </si>
  <si>
    <t>Gujarat Mineral Development Corporation Ltd</t>
  </si>
  <si>
    <t>GMDCLTD</t>
  </si>
  <si>
    <t>Jaiprakash Power Ventures Ltd</t>
  </si>
  <si>
    <t>JPPOWER</t>
  </si>
  <si>
    <t>Engineers India Ltd</t>
  </si>
  <si>
    <t>ENGINERSIN</t>
  </si>
  <si>
    <t>Sammaan Capital Ltd</t>
  </si>
  <si>
    <t>SAMMAANCAP</t>
  </si>
  <si>
    <t>Can Fin Homes Ltd</t>
  </si>
  <si>
    <t>CANFINHOME</t>
  </si>
  <si>
    <t>Edelweiss Financial Services Ltd</t>
  </si>
  <si>
    <t>EDELWEISS</t>
  </si>
  <si>
    <t>Jammu and Kashmir Bank Ltd</t>
  </si>
  <si>
    <t>J&amp;KBANK</t>
  </si>
  <si>
    <t>Balrampur Chini Mills Ltd</t>
  </si>
  <si>
    <t>BALRAMCHIN</t>
  </si>
  <si>
    <t>Galaxy Surfactants Ltd</t>
  </si>
  <si>
    <t>GALAXYSURF</t>
  </si>
  <si>
    <t>Kirloskar Ferrous Industries Ltd</t>
  </si>
  <si>
    <t>KIRLFER</t>
  </si>
  <si>
    <t>Powergrid Infrastructure Investment Trust</t>
  </si>
  <si>
    <t>PGINVIT</t>
  </si>
  <si>
    <t>shipping corporation of India Ltd</t>
  </si>
  <si>
    <t>SCI</t>
  </si>
  <si>
    <t>PNC Infratech Ltd</t>
  </si>
  <si>
    <t>PNCINFRA</t>
  </si>
  <si>
    <t>Graphite India Ltd</t>
  </si>
  <si>
    <t>GRAPHITE</t>
  </si>
  <si>
    <t>Mrs. Bectors Food Specialities Ltd</t>
  </si>
  <si>
    <t>BECTORFOOD</t>
  </si>
  <si>
    <t>India Cements Ltd</t>
  </si>
  <si>
    <t>INDIACEM</t>
  </si>
  <si>
    <t>Happy Forgings Ltd</t>
  </si>
  <si>
    <t>HAPPYFORGE</t>
  </si>
  <si>
    <t>Auto, Truck &amp; Motorcycle Parts</t>
  </si>
  <si>
    <t>CE Info Systems Ltd</t>
  </si>
  <si>
    <t>MAPMYINDIA</t>
  </si>
  <si>
    <t>Bajaj Electricals Ltd</t>
  </si>
  <si>
    <t>BAJAJELEC</t>
  </si>
  <si>
    <t>Rattanindia Enterprises Ltd</t>
  </si>
  <si>
    <t>RTNINDIA</t>
  </si>
  <si>
    <t>Reliance Infrastructure Ltd</t>
  </si>
  <si>
    <t>RELINFRA</t>
  </si>
  <si>
    <t>JK Tyre &amp; Industries Ltd</t>
  </si>
  <si>
    <t>JKTYRE</t>
  </si>
  <si>
    <t>Bengal &amp; Assam Company Ltd</t>
  </si>
  <si>
    <t>BENGALASM</t>
  </si>
  <si>
    <t>Home First Finance Company India Ltd</t>
  </si>
  <si>
    <t>HOMEFIRST</t>
  </si>
  <si>
    <t>Metropolis Healthcare Ltd</t>
  </si>
  <si>
    <t>METROPOLIS</t>
  </si>
  <si>
    <t>Sapphire Foods India Ltd</t>
  </si>
  <si>
    <t>SAPPHIRE</t>
  </si>
  <si>
    <t>Vesuvius India Ltd</t>
  </si>
  <si>
    <t>VESUVIUS</t>
  </si>
  <si>
    <t>Bharat 22 ETF</t>
  </si>
  <si>
    <t>ICICIB22</t>
  </si>
  <si>
    <t>City Pulse Multiplex Ltd</t>
  </si>
  <si>
    <t>CPML</t>
  </si>
  <si>
    <t>Movies &amp; Entertainment</t>
  </si>
  <si>
    <t>KPI Green Energy Ltd</t>
  </si>
  <si>
    <t>KPIGREEN</t>
  </si>
  <si>
    <t>Cera Sanitaryware Ltd</t>
  </si>
  <si>
    <t>CERA</t>
  </si>
  <si>
    <t>Gujarat Pipavav Port Ltd</t>
  </si>
  <si>
    <t>GPPL</t>
  </si>
  <si>
    <t>Puravankara Ltd</t>
  </si>
  <si>
    <t>PURVA</t>
  </si>
  <si>
    <t>Nippon India ETF Nifty Bank BeES</t>
  </si>
  <si>
    <t>BANKBEES</t>
  </si>
  <si>
    <t>Usha Martin Ltd</t>
  </si>
  <si>
    <t>USHAMART</t>
  </si>
  <si>
    <t>Rashtriya Chemicals and Fertilizers Ltd</t>
  </si>
  <si>
    <t>RCF</t>
  </si>
  <si>
    <t>Triveni Engineering and Industries Ltd</t>
  </si>
  <si>
    <t>TRIVENI</t>
  </si>
  <si>
    <t>P N Gadgil Jewellers Ltd</t>
  </si>
  <si>
    <t>PNGJL</t>
  </si>
  <si>
    <t>Arvind Ltd</t>
  </si>
  <si>
    <t>ARVIND</t>
  </si>
  <si>
    <t>INOX India Ltd</t>
  </si>
  <si>
    <t>INOXINDIA</t>
  </si>
  <si>
    <t>Sea-Borne Tankers</t>
  </si>
  <si>
    <t>Campus Activewear Ltd</t>
  </si>
  <si>
    <t>CAMPUS</t>
  </si>
  <si>
    <t>Route Mobile Ltd</t>
  </si>
  <si>
    <t>ROUTE</t>
  </si>
  <si>
    <t>Isgec Heavy Engineering Ltd</t>
  </si>
  <si>
    <t>ISGEC</t>
  </si>
  <si>
    <t>Lemon Tree Hotels Ltd</t>
  </si>
  <si>
    <t>LEMONTREE</t>
  </si>
  <si>
    <t>Prism Johnson Ltd</t>
  </si>
  <si>
    <t>PRSMJOHNSN</t>
  </si>
  <si>
    <t>HG Infra Engineering Ltd</t>
  </si>
  <si>
    <t>HGINFRA</t>
  </si>
  <si>
    <t>Power Mech Projects Ltd</t>
  </si>
  <si>
    <t>POWERMECH</t>
  </si>
  <si>
    <t>Symphony Ltd</t>
  </si>
  <si>
    <t>SYMPHONY</t>
  </si>
  <si>
    <t>IIFL Securities Ltd</t>
  </si>
  <si>
    <t>IIFLSEC</t>
  </si>
  <si>
    <t>Shriram Pistons &amp; Rings Ltd</t>
  </si>
  <si>
    <t>SHRIPISTON</t>
  </si>
  <si>
    <t>RedTape</t>
  </si>
  <si>
    <t>REDTAPE</t>
  </si>
  <si>
    <t>Just Dial Ltd</t>
  </si>
  <si>
    <t>JUSTDIAL</t>
  </si>
  <si>
    <t>Birla Corporation Ltd</t>
  </si>
  <si>
    <t>BIRLACORPN</t>
  </si>
  <si>
    <t>HMT Ltd</t>
  </si>
  <si>
    <t>HMT</t>
  </si>
  <si>
    <t>Sheela Foam Ltd</t>
  </si>
  <si>
    <t>SFL</t>
  </si>
  <si>
    <t>Home Furnishing</t>
  </si>
  <si>
    <t>Shree Renuka Sugars Ltd</t>
  </si>
  <si>
    <t>RENUKA</t>
  </si>
  <si>
    <t>Valor Estate Ltd</t>
  </si>
  <si>
    <t>DBREALTY</t>
  </si>
  <si>
    <t>GMR Power and Urban Infra Ltd</t>
  </si>
  <si>
    <t>GMRP&amp;UI</t>
  </si>
  <si>
    <t>Thomas Cook (India) Ltd</t>
  </si>
  <si>
    <t>THOMASCOOK</t>
  </si>
  <si>
    <t>CCL Products (India) Ltd</t>
  </si>
  <si>
    <t>CCL</t>
  </si>
  <si>
    <t>Latent View Analytics Ltd</t>
  </si>
  <si>
    <t>LATENTVIEW</t>
  </si>
  <si>
    <t>Saregama India Ltd</t>
  </si>
  <si>
    <t>SAREGAMA</t>
  </si>
  <si>
    <t>Movies &amp; TV Serials</t>
  </si>
  <si>
    <t>Senco Gold Ltd</t>
  </si>
  <si>
    <t>SENCO</t>
  </si>
  <si>
    <t>Aurionpro Solutions Ltd</t>
  </si>
  <si>
    <t>AURIONPRO</t>
  </si>
  <si>
    <t>Brookfield India Real Estate Trust</t>
  </si>
  <si>
    <t>BIRET</t>
  </si>
  <si>
    <t>ELANTAS Beck India Ltd</t>
  </si>
  <si>
    <t>ELANTAS</t>
  </si>
  <si>
    <t>Allied Blenders and Distillers Ltd</t>
  </si>
  <si>
    <t>ABDL</t>
  </si>
  <si>
    <t>Gujarat Narmada Valley Fertilizers &amp; Chemicals Ltd</t>
  </si>
  <si>
    <t>GNFC</t>
  </si>
  <si>
    <t>Prudent Corporate Advisory Services Ltd</t>
  </si>
  <si>
    <t>PRUDENT</t>
  </si>
  <si>
    <t>India Grid Trust</t>
  </si>
  <si>
    <t>INDIGRID</t>
  </si>
  <si>
    <t>Time Technoplast Ltd</t>
  </si>
  <si>
    <t>TIMETECHNO</t>
  </si>
  <si>
    <t>Force Motors Ltd</t>
  </si>
  <si>
    <t>FORCEMOT</t>
  </si>
  <si>
    <t>F D C Ltd</t>
  </si>
  <si>
    <t>FDC</t>
  </si>
  <si>
    <t>Network18 Media &amp; Investments Ltd</t>
  </si>
  <si>
    <t>NETWORK18</t>
  </si>
  <si>
    <t>Equitas Small Finance Bank Ltd</t>
  </si>
  <si>
    <t>EQUITASBNK</t>
  </si>
  <si>
    <t>Eureka Forbes Ltd</t>
  </si>
  <si>
    <t>EUREKAFORB</t>
  </si>
  <si>
    <t>Household Appliances</t>
  </si>
  <si>
    <t>Max Estates Ltd</t>
  </si>
  <si>
    <t>MAXESTATES</t>
  </si>
  <si>
    <t>CMS Info Systems Ltd</t>
  </si>
  <si>
    <t>CMSINFO</t>
  </si>
  <si>
    <t>Shoppers Stop Ltd</t>
  </si>
  <si>
    <t>SHOPERSTOP</t>
  </si>
  <si>
    <t>Gallantt Ispat Ltd</t>
  </si>
  <si>
    <t>GALLANTT</t>
  </si>
  <si>
    <t>SBFC Finance Ltd</t>
  </si>
  <si>
    <t>SBFC</t>
  </si>
  <si>
    <t>Avanti Feeds Ltd</t>
  </si>
  <si>
    <t>AVANTIFEED</t>
  </si>
  <si>
    <t>Religare Enterprises Ltd</t>
  </si>
  <si>
    <t>RELIGARE</t>
  </si>
  <si>
    <t>National Standard (India) Ltd</t>
  </si>
  <si>
    <t>NATIONSTD</t>
  </si>
  <si>
    <t>ESAB India Ltd</t>
  </si>
  <si>
    <t>ESABINDIA</t>
  </si>
  <si>
    <t>Vijaya Diagnostic Centre Ltd</t>
  </si>
  <si>
    <t>VIJAYA</t>
  </si>
  <si>
    <t>Choice International Ltd</t>
  </si>
  <si>
    <t>CHOICEIN</t>
  </si>
  <si>
    <t>KNR Constructions Ltd</t>
  </si>
  <si>
    <t>KNRCON</t>
  </si>
  <si>
    <t>JK Lakshmi Cement Ltd</t>
  </si>
  <si>
    <t>JKLAKSHMI</t>
  </si>
  <si>
    <t>Blue Jet Healthcare Ltd</t>
  </si>
  <si>
    <t>BLUEJET</t>
  </si>
  <si>
    <t>Transformers and Rectifiers (India) Ltd</t>
  </si>
  <si>
    <t>TARIL</t>
  </si>
  <si>
    <t>Gujarat State Fertilizers &amp; Chemicals Ltd</t>
  </si>
  <si>
    <t>GSFC</t>
  </si>
  <si>
    <t>ASK Automotive Ltd</t>
  </si>
  <si>
    <t>ASKAUTOLTD</t>
  </si>
  <si>
    <t>Lloyds Engineering Works Ltd</t>
  </si>
  <si>
    <t>LLOYDSENGG</t>
  </si>
  <si>
    <t>Jupiter Life Line Hospitals Ltd</t>
  </si>
  <si>
    <t>JLHL</t>
  </si>
  <si>
    <t>TVS Supply Chain Solutions Ltd</t>
  </si>
  <si>
    <t>TVSSCS</t>
  </si>
  <si>
    <t>Rategain Travel Technologies Ltd</t>
  </si>
  <si>
    <t>RATEGAIN</t>
  </si>
  <si>
    <t>Azad Engineering Ltd</t>
  </si>
  <si>
    <t>AZAD</t>
  </si>
  <si>
    <t>Keystone Realtors Ltd</t>
  </si>
  <si>
    <t>RUSTOMJEE</t>
  </si>
  <si>
    <t>HEG Ltd</t>
  </si>
  <si>
    <t>HEG</t>
  </si>
  <si>
    <t>Maharashtra Seamless Ltd</t>
  </si>
  <si>
    <t>MAHSEAMLES</t>
  </si>
  <si>
    <t>Shilpa Medicare Ltd</t>
  </si>
  <si>
    <t>SHILPAMED</t>
  </si>
  <si>
    <t>Star Cement Ltd</t>
  </si>
  <si>
    <t>STARCEMENT</t>
  </si>
  <si>
    <t>Karnataka Bank Ltd</t>
  </si>
  <si>
    <t>KTKBANK</t>
  </si>
  <si>
    <t>Texmaco Rail &amp; Engineering Ltd</t>
  </si>
  <si>
    <t>TEXRAIL</t>
  </si>
  <si>
    <t>Archean Chemical Industries Ltd</t>
  </si>
  <si>
    <t>ACI</t>
  </si>
  <si>
    <t>Va Tech Wabag Ltd</t>
  </si>
  <si>
    <t>WABAG</t>
  </si>
  <si>
    <t>Water Management</t>
  </si>
  <si>
    <t>JSW Holdings Ltd</t>
  </si>
  <si>
    <t>JSWHL</t>
  </si>
  <si>
    <t>Tips Music Ltd</t>
  </si>
  <si>
    <t>TIPSINDLTD</t>
  </si>
  <si>
    <t>Kotak Nifty Bank ETF</t>
  </si>
  <si>
    <t>BANKNIFTY1</t>
  </si>
  <si>
    <t>Varroc Engineering Ltd</t>
  </si>
  <si>
    <t>VARROC</t>
  </si>
  <si>
    <t>Astra Microwave Products Ltd</t>
  </si>
  <si>
    <t>ASTRAMICRO</t>
  </si>
  <si>
    <t>Rajesh Exports Ltd</t>
  </si>
  <si>
    <t>RAJESHEXPO</t>
  </si>
  <si>
    <t>Sansera Engineering Ltd</t>
  </si>
  <si>
    <t>SANSERA</t>
  </si>
  <si>
    <t>Kama Holdings Ltd</t>
  </si>
  <si>
    <t>KAMAHOLD</t>
  </si>
  <si>
    <t>Epigral Ltd</t>
  </si>
  <si>
    <t>EPIGRAL</t>
  </si>
  <si>
    <t>Sundaram Finance Holdings Ltd</t>
  </si>
  <si>
    <t>SUNDARMHLD</t>
  </si>
  <si>
    <t>Transport Corporation of India Ltd</t>
  </si>
  <si>
    <t>TCI</t>
  </si>
  <si>
    <t>Juniper Hotels Ltd</t>
  </si>
  <si>
    <t>JUNIPER</t>
  </si>
  <si>
    <t>Procter &amp; Gamble Health Ltd</t>
  </si>
  <si>
    <t>PGHL</t>
  </si>
  <si>
    <t>Black Box Ltd</t>
  </si>
  <si>
    <t>BBOX</t>
  </si>
  <si>
    <t>Shakti Pumps (India) Ltd</t>
  </si>
  <si>
    <t>SHAKTIPUMP</t>
  </si>
  <si>
    <t>SBI Nifty 50 ETF</t>
  </si>
  <si>
    <t>SETFNIF50</t>
  </si>
  <si>
    <t>BHARAT Bond ETF-April 2023-Growth</t>
  </si>
  <si>
    <t>EBBETF0423</t>
  </si>
  <si>
    <t>Debt</t>
  </si>
  <si>
    <t>Kirloskar Pneumatic Company Ltd</t>
  </si>
  <si>
    <t>KIRLPNU</t>
  </si>
  <si>
    <t>ITD Cementation India Ltd</t>
  </si>
  <si>
    <t>ITDCEM</t>
  </si>
  <si>
    <t>Chemplast Sanmar Ltd</t>
  </si>
  <si>
    <t>CHEMPLASTS</t>
  </si>
  <si>
    <t>Sunteck Realty Ltd</t>
  </si>
  <si>
    <t>SUNTECK</t>
  </si>
  <si>
    <t>Anupam Rasayan India Ltd</t>
  </si>
  <si>
    <t>ANURAS</t>
  </si>
  <si>
    <t>Nazara Technologies Ltd</t>
  </si>
  <si>
    <t>NAZARA</t>
  </si>
  <si>
    <t>Theme Parks &amp; Gaming</t>
  </si>
  <si>
    <t>Mastek Ltd</t>
  </si>
  <si>
    <t>MASTEK</t>
  </si>
  <si>
    <t>Mahindra Holidays and Resorts India Ltd</t>
  </si>
  <si>
    <t>MHRIL</t>
  </si>
  <si>
    <t>Protean eGov Technologies Ltd</t>
  </si>
  <si>
    <t>PROTEAN</t>
  </si>
  <si>
    <t>IT Consulting &amp; Other Services</t>
  </si>
  <si>
    <t>Ethos Ltd</t>
  </si>
  <si>
    <t>ETHOSLTD</t>
  </si>
  <si>
    <t>Ujjivan Small Finance Bank Ltd</t>
  </si>
  <si>
    <t>UJJIVANSFB</t>
  </si>
  <si>
    <t>RattanIndia Power Ltd</t>
  </si>
  <si>
    <t>RTNPOWER</t>
  </si>
  <si>
    <t>Mahindra Lifespace Developers Ltd</t>
  </si>
  <si>
    <t>MAHLIFE</t>
  </si>
  <si>
    <t>Laxmi Organic Industries Ltd</t>
  </si>
  <si>
    <t>LXCHEM</t>
  </si>
  <si>
    <t>TV18 Broadcast Ltd</t>
  </si>
  <si>
    <t>TV18BRDCST</t>
  </si>
  <si>
    <t>Indo Count Industries Ltd</t>
  </si>
  <si>
    <t>ICIL</t>
  </si>
  <si>
    <t>Balu Forge Industries Ltd</t>
  </si>
  <si>
    <t>BALUFORGE</t>
  </si>
  <si>
    <t>Electronics Mart India Ltd</t>
  </si>
  <si>
    <t>EMIL</t>
  </si>
  <si>
    <t>Ahluwalia Contracts (India) Ltd</t>
  </si>
  <si>
    <t>AHLUCONT</t>
  </si>
  <si>
    <t>MedPlus Health Services Ltd</t>
  </si>
  <si>
    <t>MEDPLUS</t>
  </si>
  <si>
    <t>Sandur Manganese and Iron Ores Ltd</t>
  </si>
  <si>
    <t>SANDUMA</t>
  </si>
  <si>
    <t>Mining - Manganese</t>
  </si>
  <si>
    <t>Equinox India Developments Ltd</t>
  </si>
  <si>
    <t>EMBDL</t>
  </si>
  <si>
    <t>Ion Exchange (India) Ltd</t>
  </si>
  <si>
    <t>IONEXCHANG</t>
  </si>
  <si>
    <t>Environmental Services</t>
  </si>
  <si>
    <t>Inox Green Energy Services Ltd</t>
  </si>
  <si>
    <t>INOXGREEN</t>
  </si>
  <si>
    <t>India Shelter Finance Corporation Ltd</t>
  </si>
  <si>
    <t>INDIASHLTR</t>
  </si>
  <si>
    <t>EPL Ltd</t>
  </si>
  <si>
    <t>EPL</t>
  </si>
  <si>
    <t>Packaging</t>
  </si>
  <si>
    <t>Syrma SGS Technology Ltd</t>
  </si>
  <si>
    <t>SYRMA</t>
  </si>
  <si>
    <t>IFB Industries Ltd</t>
  </si>
  <si>
    <t>IFBIND</t>
  </si>
  <si>
    <t>Welspun Enterprises Ltd</t>
  </si>
  <si>
    <t>WELENT</t>
  </si>
  <si>
    <t>Moil Ltd</t>
  </si>
  <si>
    <t>MOIL</t>
  </si>
  <si>
    <t>Dilip Buildcon Ltd</t>
  </si>
  <si>
    <t>DBL</t>
  </si>
  <si>
    <t>Arvind Fashions Ltd</t>
  </si>
  <si>
    <t>ARVINDFASN</t>
  </si>
  <si>
    <t>Tamilnad Mercantile Bank Ltd</t>
  </si>
  <si>
    <t>TMB</t>
  </si>
  <si>
    <t>Responsive Industries Ltd</t>
  </si>
  <si>
    <t>RESPONIND</t>
  </si>
  <si>
    <t>Building Products - Granite</t>
  </si>
  <si>
    <t>JK Paper Ltd</t>
  </si>
  <si>
    <t>JKPAPER</t>
  </si>
  <si>
    <t>Infibeam Avenues Ltd</t>
  </si>
  <si>
    <t>INFIBEAM</t>
  </si>
  <si>
    <t>Balaji Amines Ltd</t>
  </si>
  <si>
    <t>BALAMINES</t>
  </si>
  <si>
    <t>Insolation Energy Ltd</t>
  </si>
  <si>
    <t>INA</t>
  </si>
  <si>
    <t>Semiconductors</t>
  </si>
  <si>
    <t>PDS Limited</t>
  </si>
  <si>
    <t>PDSL</t>
  </si>
  <si>
    <t>Piccadily Agro Industries Ltd</t>
  </si>
  <si>
    <t>PICCADIL</t>
  </si>
  <si>
    <t>Garware Hi-Tech Films Ltd</t>
  </si>
  <si>
    <t>GRWRHITECH</t>
  </si>
  <si>
    <t>VST Industries Ltd</t>
  </si>
  <si>
    <t>VSTIND</t>
  </si>
  <si>
    <t>Garware Technical Fibres Ltd</t>
  </si>
  <si>
    <t>GARFIBRES</t>
  </si>
  <si>
    <t>Gabriel India Ltd</t>
  </si>
  <si>
    <t>GABRIEL</t>
  </si>
  <si>
    <t>Suprajit Engineering Ltd</t>
  </si>
  <si>
    <t>SUPRAJIT</t>
  </si>
  <si>
    <t>Hindustan Construction Company Ltd</t>
  </si>
  <si>
    <t>HCC</t>
  </si>
  <si>
    <t>Mishra Dhatu Nigam Ltd</t>
  </si>
  <si>
    <t>MIDHANI</t>
  </si>
  <si>
    <t>Technocraft Industries (India) Ltd</t>
  </si>
  <si>
    <t>TIIL</t>
  </si>
  <si>
    <t>Sudarshan Chemical Industries Ltd</t>
  </si>
  <si>
    <t>SUDARSCHEM</t>
  </si>
  <si>
    <t>Dodla Dairy Ltd</t>
  </si>
  <si>
    <t>DODLA</t>
  </si>
  <si>
    <t>Easy Trip Planners Ltd</t>
  </si>
  <si>
    <t>EASEMYTRIP</t>
  </si>
  <si>
    <t>Diamond Power Infrastructure Ltd</t>
  </si>
  <si>
    <t>DIACABS</t>
  </si>
  <si>
    <t>Surya Roshni Ltd</t>
  </si>
  <si>
    <t>SURYAROSNI</t>
  </si>
  <si>
    <t>Hindustan Foods Ltd</t>
  </si>
  <si>
    <t>HNDFDS</t>
  </si>
  <si>
    <t>eMudhra Ltd</t>
  </si>
  <si>
    <t>EMUDHRA</t>
  </si>
  <si>
    <t>Magellanic Cloud Ltd</t>
  </si>
  <si>
    <t>MCLOUD</t>
  </si>
  <si>
    <t>Sun Pharma Advanced Research Co Ltd</t>
  </si>
  <si>
    <t>SPARC</t>
  </si>
  <si>
    <t>KRBL Ltd</t>
  </si>
  <si>
    <t>KRBL</t>
  </si>
  <si>
    <t>Orchid Pharma Ltd</t>
  </si>
  <si>
    <t>ORCHPHARMA</t>
  </si>
  <si>
    <t>V-mart Retail Ltd</t>
  </si>
  <si>
    <t>VMART</t>
  </si>
  <si>
    <t>V I P Industries Ltd</t>
  </si>
  <si>
    <t>VIPIND</t>
  </si>
  <si>
    <t>Niit Learning Systems Ltd</t>
  </si>
  <si>
    <t>NIITMTS</t>
  </si>
  <si>
    <t>Education Services</t>
  </si>
  <si>
    <t>Sharda Motor Industries Ltd</t>
  </si>
  <si>
    <t>SHARDAMOTR</t>
  </si>
  <si>
    <t>Paradeep Phosphates Ltd</t>
  </si>
  <si>
    <t>PARADEEP</t>
  </si>
  <si>
    <t>Man Infraconstruction Ltd</t>
  </si>
  <si>
    <t>MANINFRA</t>
  </si>
  <si>
    <t>Kennametal India Ltd</t>
  </si>
  <si>
    <t>KENNAMET</t>
  </si>
  <si>
    <t>Go Fashion (India) Ltd</t>
  </si>
  <si>
    <t>GOCOLORS</t>
  </si>
  <si>
    <t>Indigo Paints Ltd</t>
  </si>
  <si>
    <t>INDIGOPNTS</t>
  </si>
  <si>
    <t>Jindal Worldwide Ltd</t>
  </si>
  <si>
    <t>JINDWORLD</t>
  </si>
  <si>
    <t>Dhanuka Agritech Ltd</t>
  </si>
  <si>
    <t>DHANUKA</t>
  </si>
  <si>
    <t>PTC India Ltd</t>
  </si>
  <si>
    <t>PTC</t>
  </si>
  <si>
    <t>Gulf Oil Lubricants India Ltd</t>
  </si>
  <si>
    <t>GULFOILLUB</t>
  </si>
  <si>
    <t>Tarc Ltd</t>
  </si>
  <si>
    <t>TARC</t>
  </si>
  <si>
    <t>ICRA Ltd</t>
  </si>
  <si>
    <t>ICRA</t>
  </si>
  <si>
    <t>Greenlam Industries Ltd</t>
  </si>
  <si>
    <t>GREENLAM</t>
  </si>
  <si>
    <t>Building Products - Laminates</t>
  </si>
  <si>
    <t>PC Jeweller Ltd</t>
  </si>
  <si>
    <t>PCJEWELLER</t>
  </si>
  <si>
    <t>Ceigall India Ltd</t>
  </si>
  <si>
    <t>CEIGALL</t>
  </si>
  <si>
    <t>Rolex Rings Ltd</t>
  </si>
  <si>
    <t>ROLEXRINGS</t>
  </si>
  <si>
    <t>Ashoka Buildcon Ltd</t>
  </si>
  <si>
    <t>ASHOKA</t>
  </si>
  <si>
    <t>Kesoram Industries Ltd</t>
  </si>
  <si>
    <t>KESORAMIND</t>
  </si>
  <si>
    <t>Ganesh Housing Corp Ltd</t>
  </si>
  <si>
    <t>GANESHHOUC</t>
  </si>
  <si>
    <t>National Highways Infra Trust</t>
  </si>
  <si>
    <t>NHIT</t>
  </si>
  <si>
    <t>Nesco Ltd</t>
  </si>
  <si>
    <t>NESCO</t>
  </si>
  <si>
    <t>Gokaldas Exports Ltd</t>
  </si>
  <si>
    <t>GOKEX</t>
  </si>
  <si>
    <t>Bansal Wire Industries Ltd</t>
  </si>
  <si>
    <t>BANSALWIRE</t>
  </si>
  <si>
    <t>Bondada Engineering Ltd</t>
  </si>
  <si>
    <t>BONDADA</t>
  </si>
  <si>
    <t>BHARAT Bond ETF-April 2030-Growth</t>
  </si>
  <si>
    <t>EBBETF0430</t>
  </si>
  <si>
    <t>Allcargo Logistics Ltd</t>
  </si>
  <si>
    <t>ALLCARGO</t>
  </si>
  <si>
    <t>Lux Industries Ltd</t>
  </si>
  <si>
    <t>LUXIND</t>
  </si>
  <si>
    <t>National Fertilizers Ltd</t>
  </si>
  <si>
    <t>NFL</t>
  </si>
  <si>
    <t>Borosil Renewables Ltd</t>
  </si>
  <si>
    <t>BORORENEW</t>
  </si>
  <si>
    <t>Housewares</t>
  </si>
  <si>
    <t>GMM Pfaudler Ltd</t>
  </si>
  <si>
    <t>GMMPFAUDLR</t>
  </si>
  <si>
    <t>South Indian Bank Ltd</t>
  </si>
  <si>
    <t>SOUTHBANK</t>
  </si>
  <si>
    <t>BHARAT Bond ETF-April 2032</t>
  </si>
  <si>
    <t>BBETF0432</t>
  </si>
  <si>
    <t>Ami Organics Ltd</t>
  </si>
  <si>
    <t>AMIORG</t>
  </si>
  <si>
    <t>Share India Securities Ltd</t>
  </si>
  <si>
    <t>SHAREINDIA</t>
  </si>
  <si>
    <t>Aditya Vision Ltd</t>
  </si>
  <si>
    <t>AVL</t>
  </si>
  <si>
    <t>Retail - Speciality</t>
  </si>
  <si>
    <t>GHCL Ltd</t>
  </si>
  <si>
    <t>GHCL</t>
  </si>
  <si>
    <t>TD Power Systems Ltd</t>
  </si>
  <si>
    <t>TDPOWERSYS</t>
  </si>
  <si>
    <t>Rallis India Ltd</t>
  </si>
  <si>
    <t>RALLIS</t>
  </si>
  <si>
    <t>India Infrastructure Trust</t>
  </si>
  <si>
    <t>INFRATRUST</t>
  </si>
  <si>
    <t>Sterlite Technologies Ltd</t>
  </si>
  <si>
    <t>STLTECH</t>
  </si>
  <si>
    <t>Prince Pipes and Fittings Ltd</t>
  </si>
  <si>
    <t>PRINCEPIPE</t>
  </si>
  <si>
    <t>Indinfravit Trust</t>
  </si>
  <si>
    <t>INDINFR</t>
  </si>
  <si>
    <t>Jai Corp Ltd</t>
  </si>
  <si>
    <t>JAICORPLTD</t>
  </si>
  <si>
    <t>Thangamayil Jewellery Ltd</t>
  </si>
  <si>
    <t>THANGAMAYL</t>
  </si>
  <si>
    <t>Rain Industries Ltd</t>
  </si>
  <si>
    <t>RAIN</t>
  </si>
  <si>
    <t>Gujarat Alkalies And Chemicals Ltd</t>
  </si>
  <si>
    <t>GUJALKALI</t>
  </si>
  <si>
    <t>Kovai Medical Center and Hospital Ltd</t>
  </si>
  <si>
    <t>KOVAI</t>
  </si>
  <si>
    <t>R Systems International Ltd</t>
  </si>
  <si>
    <t>RSYSTEMS</t>
  </si>
  <si>
    <t>Jana Small Finance Bank Ltd</t>
  </si>
  <si>
    <t>JSFB</t>
  </si>
  <si>
    <t>SIS Ltd</t>
  </si>
  <si>
    <t>SIS</t>
  </si>
  <si>
    <t>Ujaas Energy Ltd</t>
  </si>
  <si>
    <t>UEL</t>
  </si>
  <si>
    <t>Gujarat Ambuja Exports Ltd</t>
  </si>
  <si>
    <t>GAEL</t>
  </si>
  <si>
    <t>Pricol Ltd</t>
  </si>
  <si>
    <t>PRICOLLTD</t>
  </si>
  <si>
    <t>Aarti Pharmalabs Ltd</t>
  </si>
  <si>
    <t>AARTIPHARM</t>
  </si>
  <si>
    <t>Advanced Enzyme Technologies Ltd</t>
  </si>
  <si>
    <t>ADVENZYMES</t>
  </si>
  <si>
    <t>Pilani Investment And Industries Corporation Ltd</t>
  </si>
  <si>
    <t>PILANIINVS</t>
  </si>
  <si>
    <t>Orient Cement Ltd</t>
  </si>
  <si>
    <t>ORIENTCEM</t>
  </si>
  <si>
    <t>Le Travenues Technology Ltd</t>
  </si>
  <si>
    <t>IXIGO</t>
  </si>
  <si>
    <t>DB Corp Ltd</t>
  </si>
  <si>
    <t>DBCORP</t>
  </si>
  <si>
    <t>Publishing</t>
  </si>
  <si>
    <t>Entero Healthcare Solutions Ltd</t>
  </si>
  <si>
    <t>ENTERO</t>
  </si>
  <si>
    <t>Tilaknagar Industries Ltd</t>
  </si>
  <si>
    <t>TI</t>
  </si>
  <si>
    <t>India Tourism Development Corp Ltd</t>
  </si>
  <si>
    <t>ITDC</t>
  </si>
  <si>
    <t>J Kumar Infraprojects Ltd</t>
  </si>
  <si>
    <t>JKIL</t>
  </si>
  <si>
    <t>Johnson Controls-Hitachi Air Conditioning India Ltd</t>
  </si>
  <si>
    <t>JCHAC</t>
  </si>
  <si>
    <t>Healthcare Global Enterprises Ltd</t>
  </si>
  <si>
    <t>HCG</t>
  </si>
  <si>
    <t>Privi Speciality Chemicals Ltd</t>
  </si>
  <si>
    <t>PRIVISCL</t>
  </si>
  <si>
    <t>AGI Greenpac Ltd</t>
  </si>
  <si>
    <t>AGI</t>
  </si>
  <si>
    <t>Refex Industries Ltd</t>
  </si>
  <si>
    <t>REFEX</t>
  </si>
  <si>
    <t>Optiemus Infracom Ltd</t>
  </si>
  <si>
    <t>OPTIEMUS</t>
  </si>
  <si>
    <t>Lloyds Enterprises Ltd</t>
  </si>
  <si>
    <t>LLOYDSENT</t>
  </si>
  <si>
    <t>Trading Companies &amp; Distributors</t>
  </si>
  <si>
    <t>Paisalo Digital Ltd</t>
  </si>
  <si>
    <t>PAISALO</t>
  </si>
  <si>
    <t>Cyient DLM Ltd</t>
  </si>
  <si>
    <t>CYIENTDLM</t>
  </si>
  <si>
    <t>Zaggle Prepaid Ocean Services Ltd</t>
  </si>
  <si>
    <t>ZAGGLE</t>
  </si>
  <si>
    <t>Spicejet Ltd</t>
  </si>
  <si>
    <t>SPICEJET</t>
  </si>
  <si>
    <t>Bharat Rasayan Ltd</t>
  </si>
  <si>
    <t>BHARATRAS</t>
  </si>
  <si>
    <t>Kaveri Seed Company Ltd</t>
  </si>
  <si>
    <t>KSCL</t>
  </si>
  <si>
    <t>Seeds</t>
  </si>
  <si>
    <t>Orissa Minerals Development Company Ltd</t>
  </si>
  <si>
    <t>ORISSAMINE</t>
  </si>
  <si>
    <t>CSB Bank Ltd</t>
  </si>
  <si>
    <t>CSBBANK</t>
  </si>
  <si>
    <t>Hemisphere Properties India Ltd</t>
  </si>
  <si>
    <t>HEMIPROP</t>
  </si>
  <si>
    <t>Bharat Bijlee Ltd</t>
  </si>
  <si>
    <t>BBL</t>
  </si>
  <si>
    <t>Restaurant Brands Asia Ltd</t>
  </si>
  <si>
    <t>RBA</t>
  </si>
  <si>
    <t>MTAR Technologies Ltd</t>
  </si>
  <si>
    <t>MTARTECH</t>
  </si>
  <si>
    <t>MAS Financial Services Ltd</t>
  </si>
  <si>
    <t>MASFIN</t>
  </si>
  <si>
    <t>Heritage Foods Ltd</t>
  </si>
  <si>
    <t>HERITGFOOD</t>
  </si>
  <si>
    <t>Uflex Ltd</t>
  </si>
  <si>
    <t>UFLEX</t>
  </si>
  <si>
    <t>Orient Electric Ltd</t>
  </si>
  <si>
    <t>ORIENTELEC</t>
  </si>
  <si>
    <t>Kirloskar Industries Ltd</t>
  </si>
  <si>
    <t>KIRLOSIND</t>
  </si>
  <si>
    <t>Network People Services Technologies Ltd</t>
  </si>
  <si>
    <t>NPST</t>
  </si>
  <si>
    <t>TeamLease Services Ltd</t>
  </si>
  <si>
    <t>TEAMLEASE</t>
  </si>
  <si>
    <t>VRL Logistics Ltd</t>
  </si>
  <si>
    <t>VRLLOG</t>
  </si>
  <si>
    <t>Nippon India ETF Gold BeES</t>
  </si>
  <si>
    <t>GOLDBEES</t>
  </si>
  <si>
    <t>Gold</t>
  </si>
  <si>
    <t>Dynamatic Technologies Ltd</t>
  </si>
  <si>
    <t>DYNAMATECH</t>
  </si>
  <si>
    <t>Heidelbergcement India Ltd</t>
  </si>
  <si>
    <t>HEIDELBERG</t>
  </si>
  <si>
    <t>Utkarsh Small Finance Bank Ltd</t>
  </si>
  <si>
    <t>UTKARSHBNK</t>
  </si>
  <si>
    <t>Vaibhav Global Ltd</t>
  </si>
  <si>
    <t>VAIBHAVGBL</t>
  </si>
  <si>
    <t>SEPC Ltd</t>
  </si>
  <si>
    <t>SEPC</t>
  </si>
  <si>
    <t>Sharda Cropchem Ltd</t>
  </si>
  <si>
    <t>SHARDACROP</t>
  </si>
  <si>
    <t>Supriya Lifescience Ltd</t>
  </si>
  <si>
    <t>SUPRIYA</t>
  </si>
  <si>
    <t>Subros Ltd</t>
  </si>
  <si>
    <t>SUBROS</t>
  </si>
  <si>
    <t>Rossari Biotech Ltd</t>
  </si>
  <si>
    <t>ROSSARI</t>
  </si>
  <si>
    <t>MSTC Ltd</t>
  </si>
  <si>
    <t>MSTCLTD</t>
  </si>
  <si>
    <t>Awfis Space Solutions Ltd</t>
  </si>
  <si>
    <t>AWFIS</t>
  </si>
  <si>
    <t>Neogen Chemicals Ltd</t>
  </si>
  <si>
    <t>NEOGEN</t>
  </si>
  <si>
    <t>KKRRAFTON Developers Limited</t>
  </si>
  <si>
    <t>KDL</t>
  </si>
  <si>
    <t>Bajaj Hindusthan Sugar Ltd</t>
  </si>
  <si>
    <t>BAJAJHIND</t>
  </si>
  <si>
    <t>Jamna Auto Industries Ltd</t>
  </si>
  <si>
    <t>JAMNAAUTO</t>
  </si>
  <si>
    <t>Moschip Technologies Ltd</t>
  </si>
  <si>
    <t>MOSCHIP</t>
  </si>
  <si>
    <t>Borosil Ltd</t>
  </si>
  <si>
    <t>BOROLTD</t>
  </si>
  <si>
    <t>Jayaswal Neco Industries Ltd</t>
  </si>
  <si>
    <t>JAYNECOIND</t>
  </si>
  <si>
    <t>Balmer Lawrie and Company Ltd</t>
  </si>
  <si>
    <t>BALMLAWRIE</t>
  </si>
  <si>
    <t>Sundaram Clayton Ltd</t>
  </si>
  <si>
    <t>SUNCLAY</t>
  </si>
  <si>
    <t>SG Mart Ltd</t>
  </si>
  <si>
    <t>SGMART</t>
  </si>
  <si>
    <t>Renewable Electricity</t>
  </si>
  <si>
    <t>Gateway Distriparks Ltd</t>
  </si>
  <si>
    <t>GATEWAY</t>
  </si>
  <si>
    <t>Greenpanel Industries Ltd</t>
  </si>
  <si>
    <t>GREENPANEL</t>
  </si>
  <si>
    <t>Aarti Drugs Ltd</t>
  </si>
  <si>
    <t>AARTIDRUGS</t>
  </si>
  <si>
    <t>Wonderla Holidays Ltd</t>
  </si>
  <si>
    <t>WONDERLA</t>
  </si>
  <si>
    <t>Manorama Industries Ltd</t>
  </si>
  <si>
    <t>MANORAMA</t>
  </si>
  <si>
    <t>Ganesha Ecosphere Ltd</t>
  </si>
  <si>
    <t>GANECOS</t>
  </si>
  <si>
    <t>Morepen Laboratories Ltd</t>
  </si>
  <si>
    <t>MOREPENLAB</t>
  </si>
  <si>
    <t>Banco Products (India) Ltd</t>
  </si>
  <si>
    <t>BANCOINDIA</t>
  </si>
  <si>
    <t>Patel Engineering Ltd</t>
  </si>
  <si>
    <t>PATELENG</t>
  </si>
  <si>
    <t>Ramky Infrastructure Ltd</t>
  </si>
  <si>
    <t>RAMKY</t>
  </si>
  <si>
    <t>Greenply Industries Ltd</t>
  </si>
  <si>
    <t>GREENPLY</t>
  </si>
  <si>
    <t>Hawkins Cookers Ltd</t>
  </si>
  <si>
    <t>HAWKINCOOK</t>
  </si>
  <si>
    <t>Harsha Engineers International Ltd</t>
  </si>
  <si>
    <t>HARSHA</t>
  </si>
  <si>
    <t>Nocil Ltd</t>
  </si>
  <si>
    <t>NOCIL</t>
  </si>
  <si>
    <t>Hikal Ltd</t>
  </si>
  <si>
    <t>HIKAL</t>
  </si>
  <si>
    <t>Grauer And Weil (India) Ltd</t>
  </si>
  <si>
    <t>GRAUWEIL</t>
  </si>
  <si>
    <t>Medi Assist Healthcare Services Ltd</t>
  </si>
  <si>
    <t>MEDIASSIST</t>
  </si>
  <si>
    <t>Cartrade Tech Ltd</t>
  </si>
  <si>
    <t>CARTRADE</t>
  </si>
  <si>
    <t>Yatharth Hospital &amp; Trauma Care Services Ltd</t>
  </si>
  <si>
    <t>YATHARTH</t>
  </si>
  <si>
    <t>Skipper Ltd</t>
  </si>
  <si>
    <t>SKIPPER</t>
  </si>
  <si>
    <t>Bhagiradha Chemicals and Industries Ltd</t>
  </si>
  <si>
    <t>BHAGCHEM</t>
  </si>
  <si>
    <t>Innova Captab Ltd</t>
  </si>
  <si>
    <t>INNOVACAP</t>
  </si>
  <si>
    <t>Pitti Engineering Ltd</t>
  </si>
  <si>
    <t>PITTIENG</t>
  </si>
  <si>
    <t>Samhi Hotels Ltd</t>
  </si>
  <si>
    <t>SAMHI</t>
  </si>
  <si>
    <t>Unichem Laboratories Ltd</t>
  </si>
  <si>
    <t>UNICHEMLAB</t>
  </si>
  <si>
    <t>Jain Irrigation Systems Ltd</t>
  </si>
  <si>
    <t>JISLJALEQS</t>
  </si>
  <si>
    <t>Agricultural &amp; Farm Machinery</t>
  </si>
  <si>
    <t>Shanthi Gears Ltd</t>
  </si>
  <si>
    <t>SHANTIGEAR</t>
  </si>
  <si>
    <t>Rajoo Engineers Ltd</t>
  </si>
  <si>
    <t>RAJOOENG</t>
  </si>
  <si>
    <t>Venus Pipes and Tubes Ltd</t>
  </si>
  <si>
    <t>VENUSPIPES</t>
  </si>
  <si>
    <t>Thyrocare Technologies Ltd</t>
  </si>
  <si>
    <t>THYROCARE</t>
  </si>
  <si>
    <t>Tinplate Company of India Ltd</t>
  </si>
  <si>
    <t>TINPLATE</t>
  </si>
  <si>
    <t>Shilchar Technologies Ltd</t>
  </si>
  <si>
    <t>SHILCTECH</t>
  </si>
  <si>
    <t>Shaily Engineering Plastics Ltd</t>
  </si>
  <si>
    <t>SHAILY</t>
  </si>
  <si>
    <t>Fiem Industries Ltd</t>
  </si>
  <si>
    <t>FIEMIND</t>
  </si>
  <si>
    <t>Imagicaaworld Entertainment Ltd</t>
  </si>
  <si>
    <t>IMAGICAA</t>
  </si>
  <si>
    <t>Nippon India ETF Nifty 50 BeES</t>
  </si>
  <si>
    <t>NIFTYBEES</t>
  </si>
  <si>
    <t>Fineotex Chemical Ltd</t>
  </si>
  <si>
    <t>FCL</t>
  </si>
  <si>
    <t>Fedbank Financial Services Ltd</t>
  </si>
  <si>
    <t>FEDFINA</t>
  </si>
  <si>
    <t>SeQuent Scientific Ltd</t>
  </si>
  <si>
    <t>SEQUENT</t>
  </si>
  <si>
    <t>JTL Industries Ltd</t>
  </si>
  <si>
    <t>JTLIND</t>
  </si>
  <si>
    <t>Anup Engineering Ltd</t>
  </si>
  <si>
    <t>ANUP</t>
  </si>
  <si>
    <t>Gopal Snacks Ltd</t>
  </si>
  <si>
    <t>GOPAL</t>
  </si>
  <si>
    <t>Paras Defence and Space Technologies Ltd</t>
  </si>
  <si>
    <t>PARAS</t>
  </si>
  <si>
    <t>TCI Express Ltd</t>
  </si>
  <si>
    <t>TCIEXP</t>
  </si>
  <si>
    <t>Spandana Sphoorty Financial Ltd</t>
  </si>
  <si>
    <t>SPANDANA</t>
  </si>
  <si>
    <t>LG Balakrishnan &amp; Bros Ltd</t>
  </si>
  <si>
    <t>LGBBROSLTD</t>
  </si>
  <si>
    <t>Bombay Dyeing and Mfg Co Ltd</t>
  </si>
  <si>
    <t>BOMDYEING</t>
  </si>
  <si>
    <t>Websol Energy System Ltd</t>
  </si>
  <si>
    <t>WEBELSOLAR</t>
  </si>
  <si>
    <t>JTEKT India Ltd</t>
  </si>
  <si>
    <t>JTEKTINDIA</t>
  </si>
  <si>
    <t>Greaves Cotton Ltd</t>
  </si>
  <si>
    <t>GREAVESCOT</t>
  </si>
  <si>
    <t>Avantel Ltd</t>
  </si>
  <si>
    <t>AVANTEL</t>
  </si>
  <si>
    <t>Styrenix Performance Materials Ltd</t>
  </si>
  <si>
    <t>STYRENIX</t>
  </si>
  <si>
    <t>EMS Ltd</t>
  </si>
  <si>
    <t>EMSLIMITED</t>
  </si>
  <si>
    <t>La Opala R G Ltd</t>
  </si>
  <si>
    <t>LAOPALA</t>
  </si>
  <si>
    <t>WPIL Ltd</t>
  </si>
  <si>
    <t>WPIL</t>
  </si>
  <si>
    <t>Pearl Global Industries Ltd</t>
  </si>
  <si>
    <t>PGIL</t>
  </si>
  <si>
    <t>Hinduja Global Solutions Ltd</t>
  </si>
  <si>
    <t>HGS</t>
  </si>
  <si>
    <t>Bannari Amman Sugars Ltd</t>
  </si>
  <si>
    <t>BANARISUG</t>
  </si>
  <si>
    <t>Prime Focus Ltd</t>
  </si>
  <si>
    <t>PFOCUS</t>
  </si>
  <si>
    <t>Animation</t>
  </si>
  <si>
    <t>Indraprastha Medical Corporation Ltd</t>
  </si>
  <si>
    <t>INDRAMEDCO</t>
  </si>
  <si>
    <t>Kingfa Science and Technology (India) Ltd</t>
  </si>
  <si>
    <t>KINGFA</t>
  </si>
  <si>
    <t>Sula Vineyards Ltd</t>
  </si>
  <si>
    <t>SULA</t>
  </si>
  <si>
    <t>Goodluck India Ltd</t>
  </si>
  <si>
    <t>GOODLUCK</t>
  </si>
  <si>
    <t>Shrem InvIT</t>
  </si>
  <si>
    <t>SHREMINVIT</t>
  </si>
  <si>
    <t>West Coast Paper Mills Ltd</t>
  </si>
  <si>
    <t>WSTCSTPAPR</t>
  </si>
  <si>
    <t>Gokul Agro Resources Ltd</t>
  </si>
  <si>
    <t>GOKULAGRO</t>
  </si>
  <si>
    <t>Kewal Kiran Clothing Ltd</t>
  </si>
  <si>
    <t>KKCL</t>
  </si>
  <si>
    <t>Gufic Biosciences Ltd</t>
  </si>
  <si>
    <t>GUFICBIO</t>
  </si>
  <si>
    <t>E2E Networks Ltd</t>
  </si>
  <si>
    <t>E2E</t>
  </si>
  <si>
    <t>Artemis Medicare Services Ltd</t>
  </si>
  <si>
    <t>ARTEMISMED</t>
  </si>
  <si>
    <t>Exicom Tele-Systems Ltd</t>
  </si>
  <si>
    <t>EXICOM</t>
  </si>
  <si>
    <t>V2 Retail Ltd</t>
  </si>
  <si>
    <t>V2RETAIL</t>
  </si>
  <si>
    <t>Savita Oil Technologies Ltd</t>
  </si>
  <si>
    <t>SOTL</t>
  </si>
  <si>
    <t>Servotech Power Systems Ltd</t>
  </si>
  <si>
    <t>SERVOTECH</t>
  </si>
  <si>
    <t>Swaraj Engines Ltd</t>
  </si>
  <si>
    <t>SWARAJENG</t>
  </si>
  <si>
    <t>Oriana Power Ltd</t>
  </si>
  <si>
    <t>ORIANA</t>
  </si>
  <si>
    <t>Tide Water Oil Co India Ltd</t>
  </si>
  <si>
    <t>TIDEWATER</t>
  </si>
  <si>
    <t>Lumax AutoTechnologies Ltd</t>
  </si>
  <si>
    <t>LUMAXTECH</t>
  </si>
  <si>
    <t>Geojit Financial Services Ltd</t>
  </si>
  <si>
    <t>GEOJITFSL</t>
  </si>
  <si>
    <t>IndoStar Capital Finance Ltd</t>
  </si>
  <si>
    <t>INDOSTAR</t>
  </si>
  <si>
    <t>Bhansali Engg Polymers Ltd</t>
  </si>
  <si>
    <t>BEPL</t>
  </si>
  <si>
    <t>Avalon Technologies Ltd</t>
  </si>
  <si>
    <t>AVALON</t>
  </si>
  <si>
    <t>Sunflag Iron and Steel Co Ltd</t>
  </si>
  <si>
    <t>SUNFLAG</t>
  </si>
  <si>
    <t>JNK India Ltd</t>
  </si>
  <si>
    <t>JNKINDIA</t>
  </si>
  <si>
    <t>Muthoot Microfin Ltd</t>
  </si>
  <si>
    <t>MUTHOOTMF</t>
  </si>
  <si>
    <t>Microfinancing</t>
  </si>
  <si>
    <t>Globus Spirits Ltd</t>
  </si>
  <si>
    <t>GLOBUSSPR</t>
  </si>
  <si>
    <t>VST Tillers Tractors Ltd</t>
  </si>
  <si>
    <t>VSTTILLERS</t>
  </si>
  <si>
    <t>Dalmia Bharat Sugar and Industries Ltd</t>
  </si>
  <si>
    <t>DALMIASUG</t>
  </si>
  <si>
    <t>KDDL Ltd</t>
  </si>
  <si>
    <t>KDDL</t>
  </si>
  <si>
    <t>Honda India Power Products Ltd</t>
  </si>
  <si>
    <t>HONDAPOWER</t>
  </si>
  <si>
    <t>D P Abhushan Ltd</t>
  </si>
  <si>
    <t>DPABHUSHAN</t>
  </si>
  <si>
    <t>Marsons Ltd</t>
  </si>
  <si>
    <t>MARSONS</t>
  </si>
  <si>
    <t>Gujarat Themis Biosyn Ltd</t>
  </si>
  <si>
    <t>GUJTHEM</t>
  </si>
  <si>
    <t>Salasar Techno Engineering Ltd</t>
  </si>
  <si>
    <t>SALASAR</t>
  </si>
  <si>
    <t>Cigniti Technologies Ltd</t>
  </si>
  <si>
    <t>CIGNITITEC</t>
  </si>
  <si>
    <t>Nirlon Ltd</t>
  </si>
  <si>
    <t>NIRLON</t>
  </si>
  <si>
    <t>DCB Bank Ltd</t>
  </si>
  <si>
    <t>DCBBANK</t>
  </si>
  <si>
    <t>India Glycols Ltd</t>
  </si>
  <si>
    <t>INDIAGLYCO</t>
  </si>
  <si>
    <t>Polyplex Corp Ltd</t>
  </si>
  <si>
    <t>POLYPLEX</t>
  </si>
  <si>
    <t>DCX Systems Ltd</t>
  </si>
  <si>
    <t>DCXINDIA</t>
  </si>
  <si>
    <t>Datamatics Global Services Ltd</t>
  </si>
  <si>
    <t>DATAMATICS</t>
  </si>
  <si>
    <t>Hathway Cable and Datacom Ltd</t>
  </si>
  <si>
    <t>HATHWAY</t>
  </si>
  <si>
    <t>Cable &amp; D2H</t>
  </si>
  <si>
    <t>Goldiam International Ltd</t>
  </si>
  <si>
    <t>GOLDIAM</t>
  </si>
  <si>
    <t>IRB InvIT Fund</t>
  </si>
  <si>
    <t>IRBINVIT</t>
  </si>
  <si>
    <t>Motilal Oswal NASDAQ 100 ETF</t>
  </si>
  <si>
    <t>MON100</t>
  </si>
  <si>
    <t>Quick Heal Technologies Ltd</t>
  </si>
  <si>
    <t>QUICKHEAL</t>
  </si>
  <si>
    <t>TCNS Clothing Co Ltd</t>
  </si>
  <si>
    <t>TCNSBRANDS</t>
  </si>
  <si>
    <t>Alembic Ltd</t>
  </si>
  <si>
    <t>ALEMBICLTD</t>
  </si>
  <si>
    <t>Bajaj Consumer Care Ltd</t>
  </si>
  <si>
    <t>BAJAJCON</t>
  </si>
  <si>
    <t>Sindhu Trade Links Ltd</t>
  </si>
  <si>
    <t>SINDHUTRAD</t>
  </si>
  <si>
    <t>Epack Durable Ltd</t>
  </si>
  <si>
    <t>EPACK</t>
  </si>
  <si>
    <t>S H Kelkar and Company Ltd</t>
  </si>
  <si>
    <t>SHK</t>
  </si>
  <si>
    <t>Kalyani Steels Ltd</t>
  </si>
  <si>
    <t>KSL</t>
  </si>
  <si>
    <t>HPL Electric &amp; Power Ltd</t>
  </si>
  <si>
    <t>HPL</t>
  </si>
  <si>
    <t>Apeejay Surrendra Park Hotels Ltd</t>
  </si>
  <si>
    <t>PARKHOTELS</t>
  </si>
  <si>
    <t>Saksoft Ltd</t>
  </si>
  <si>
    <t>SAKSOFT</t>
  </si>
  <si>
    <t>RPG Life Sciences Limited</t>
  </si>
  <si>
    <t>RPGLIFE</t>
  </si>
  <si>
    <t>Indian Metals and Ferro Alloys Ltd</t>
  </si>
  <si>
    <t>IMFA</t>
  </si>
  <si>
    <t>Sandhar Technologies Ltd</t>
  </si>
  <si>
    <t>SANDHAR</t>
  </si>
  <si>
    <t>Precision Wires India Ltd</t>
  </si>
  <si>
    <t>PRECWIRE</t>
  </si>
  <si>
    <t>Fischer Medical Ventures Ltd</t>
  </si>
  <si>
    <t>FISCHER</t>
  </si>
  <si>
    <t>Delta Corp Ltd</t>
  </si>
  <si>
    <t>DELTACORP</t>
  </si>
  <si>
    <t>Jindal Poly Films Ltd</t>
  </si>
  <si>
    <t>JINDALPOLY</t>
  </si>
  <si>
    <t>Sky Gold Ltd</t>
  </si>
  <si>
    <t>SKYGOLD</t>
  </si>
  <si>
    <t>Blue Cloud Softech Solutions Ltd</t>
  </si>
  <si>
    <t>BLUECLOUDS</t>
  </si>
  <si>
    <t>Hi-Tech Pipes Ltd</t>
  </si>
  <si>
    <t>HITECH</t>
  </si>
  <si>
    <t>Gensol Engineering Ltd</t>
  </si>
  <si>
    <t>GENSOL</t>
  </si>
  <si>
    <t>Jeena Sikho Lifecare Ltd</t>
  </si>
  <si>
    <t>JSLL</t>
  </si>
  <si>
    <t>MPS Ltd</t>
  </si>
  <si>
    <t>MPSLTD</t>
  </si>
  <si>
    <t>Stylam Industries Ltd</t>
  </si>
  <si>
    <t>STYLAMIND</t>
  </si>
  <si>
    <t>RPSG Ventures Ltd</t>
  </si>
  <si>
    <t>RPSGVENT</t>
  </si>
  <si>
    <t>Seamec Ltd</t>
  </si>
  <si>
    <t>SEAMECLTD</t>
  </si>
  <si>
    <t>Oil &amp; Gas - Equipment &amp; Services</t>
  </si>
  <si>
    <t>Nucleus Software Exports Ltd</t>
  </si>
  <si>
    <t>NUCLEUS</t>
  </si>
  <si>
    <t>Suraj Estate Developers Ltd</t>
  </si>
  <si>
    <t>SURAJEST</t>
  </si>
  <si>
    <t>Real Estate Rental, Development &amp; Operations</t>
  </si>
  <si>
    <t>Mahanagar Telephone Nigam Ltd</t>
  </si>
  <si>
    <t>MTNL</t>
  </si>
  <si>
    <t>Shivalik Bimetal Controls Ltd</t>
  </si>
  <si>
    <t>SBCL</t>
  </si>
  <si>
    <t>Thirumalai Chemicals Ltd</t>
  </si>
  <si>
    <t>TIRUMALCHM</t>
  </si>
  <si>
    <t>Sanghvi Movers Ltd</t>
  </si>
  <si>
    <t>SANGHVIMOV</t>
  </si>
  <si>
    <t>Shipping Corporation of India Land and Assets Ltd</t>
  </si>
  <si>
    <t>SCILAL</t>
  </si>
  <si>
    <t>Indoco Remedies Ltd</t>
  </si>
  <si>
    <t>INDOCO</t>
  </si>
  <si>
    <t>Suven Life Sciences Ltd</t>
  </si>
  <si>
    <t>SUVEN</t>
  </si>
  <si>
    <t>Ddev Plastiks Industries Ltd</t>
  </si>
  <si>
    <t>DDEVPLASTIK</t>
  </si>
  <si>
    <t>Repco Home Finance Ltd</t>
  </si>
  <si>
    <t>REPCOHOME</t>
  </si>
  <si>
    <t>Ashiana Housing Ltd</t>
  </si>
  <si>
    <t>ASHIANA</t>
  </si>
  <si>
    <t>Gujarat Industries Power Company Ltd</t>
  </si>
  <si>
    <t>GIPCL</t>
  </si>
  <si>
    <t>TVS Srichakra Ltd</t>
  </si>
  <si>
    <t>TVSSRICHAK</t>
  </si>
  <si>
    <t>Apollo Micro Systems Ltd</t>
  </si>
  <si>
    <t>APOLLO</t>
  </si>
  <si>
    <t>Mahindra Logistics Ltd</t>
  </si>
  <si>
    <t>MAHLOG</t>
  </si>
  <si>
    <t>Tasty Bite Eatables Ltd</t>
  </si>
  <si>
    <t>TASTYBITE</t>
  </si>
  <si>
    <t>Navneet Education Ltd</t>
  </si>
  <si>
    <t>NAVNETEDUL</t>
  </si>
  <si>
    <t>ECOS (India) Mobility &amp; Hospitality Ltd</t>
  </si>
  <si>
    <t>ECOSMOBLTY</t>
  </si>
  <si>
    <t>Flair Writing Industries Ltd</t>
  </si>
  <si>
    <t>FLAIR</t>
  </si>
  <si>
    <t>Marathon Nextgen Realty Ltd</t>
  </si>
  <si>
    <t>MARATHON</t>
  </si>
  <si>
    <t>PTC India Financial Services Ltd</t>
  </si>
  <si>
    <t>PFS</t>
  </si>
  <si>
    <t>Monarch Networth Capital Ltd</t>
  </si>
  <si>
    <t>MONARCH</t>
  </si>
  <si>
    <t>Capacite Infraprojects Ltd</t>
  </si>
  <si>
    <t>CAPACITE</t>
  </si>
  <si>
    <t>Marine Electricals (India) Ltd</t>
  </si>
  <si>
    <t>MARINE</t>
  </si>
  <si>
    <t>Maithan Alloys Ltd</t>
  </si>
  <si>
    <t>MAITHANALL</t>
  </si>
  <si>
    <t>Steel Strips Wheels Ltd</t>
  </si>
  <si>
    <t>SSWL</t>
  </si>
  <si>
    <t>Eraaya Lifespaces Ltd</t>
  </si>
  <si>
    <t>ERAAYA</t>
  </si>
  <si>
    <t>Eveready Industries India Ltd</t>
  </si>
  <si>
    <t>EVEREADY</t>
  </si>
  <si>
    <t>Fino Payments Bank Ltd</t>
  </si>
  <si>
    <t>FINOPB</t>
  </si>
  <si>
    <t>Pokarna Ltd</t>
  </si>
  <si>
    <t>POKARNA</t>
  </si>
  <si>
    <t>Vadilal Industries Ltd</t>
  </si>
  <si>
    <t>VADILALIND</t>
  </si>
  <si>
    <t>Kolte-Patil Developers Ltd</t>
  </si>
  <si>
    <t>KOLTEPATIL</t>
  </si>
  <si>
    <t>Prakash Industries Ltd</t>
  </si>
  <si>
    <t>PRAKASH</t>
  </si>
  <si>
    <t>Arvind Smartspaces Ltd</t>
  </si>
  <si>
    <t>ARVSMART</t>
  </si>
  <si>
    <t>Kitex Garments Ltd</t>
  </si>
  <si>
    <t>KITEX</t>
  </si>
  <si>
    <t>Solara Active Pharma Sciences Ltd</t>
  </si>
  <si>
    <t>SOLARA</t>
  </si>
  <si>
    <t>Venky's (India) Ltd</t>
  </si>
  <si>
    <t>VENKEYS</t>
  </si>
  <si>
    <t>Hindustan Oil Exploration Company Ltd</t>
  </si>
  <si>
    <t>HINDOILEXP</t>
  </si>
  <si>
    <t>GTL Infrastructure Ltd</t>
  </si>
  <si>
    <t>GTLINFRA</t>
  </si>
  <si>
    <t>Max Ventures and Industries Ltd</t>
  </si>
  <si>
    <t>MAXVIL</t>
  </si>
  <si>
    <t>SJS Enterprises Ltd</t>
  </si>
  <si>
    <t>SJS</t>
  </si>
  <si>
    <t>KCP Ltd</t>
  </si>
  <si>
    <t>KCP</t>
  </si>
  <si>
    <t>Confidence Petroleum India Ltd</t>
  </si>
  <si>
    <t>CONFIPET</t>
  </si>
  <si>
    <t>Fusion Finance Ltd</t>
  </si>
  <si>
    <t>FUSION</t>
  </si>
  <si>
    <t>Genesys International Corporation Ltd</t>
  </si>
  <si>
    <t>GENESYS</t>
  </si>
  <si>
    <t>ADF Foods Ltd</t>
  </si>
  <si>
    <t>ADFFOODS</t>
  </si>
  <si>
    <t>Welspun Specialty Solutions Ltd</t>
  </si>
  <si>
    <t>WELSPLSOL</t>
  </si>
  <si>
    <t>Ashapura Minechem Ltd</t>
  </si>
  <si>
    <t>ASHAPURMIN</t>
  </si>
  <si>
    <t>CARE Ratings Ltd</t>
  </si>
  <si>
    <t>CARERATING</t>
  </si>
  <si>
    <t>NRB Bearings Ltd</t>
  </si>
  <si>
    <t>NRBBEARING</t>
  </si>
  <si>
    <t>Stove Kraft Ltd</t>
  </si>
  <si>
    <t>STOVEKRAFT</t>
  </si>
  <si>
    <t>Rane Holdings Ltd</t>
  </si>
  <si>
    <t>RANEHOLDIN</t>
  </si>
  <si>
    <t>Dishman Carbogen Amcis Ltd</t>
  </si>
  <si>
    <t>DCAL</t>
  </si>
  <si>
    <t>Shalby Ltd</t>
  </si>
  <si>
    <t>SHALBY</t>
  </si>
  <si>
    <t>Sagar Cements Ltd</t>
  </si>
  <si>
    <t>SAGCEM</t>
  </si>
  <si>
    <t>ideaForge Technology Ltd</t>
  </si>
  <si>
    <t>IDEAFORGE</t>
  </si>
  <si>
    <t>TCPL Packaging Ltd</t>
  </si>
  <si>
    <t>TCPLPACK</t>
  </si>
  <si>
    <t>NIBE Ltd</t>
  </si>
  <si>
    <t>NIBE</t>
  </si>
  <si>
    <t>Oriental Hotels Ltd</t>
  </si>
  <si>
    <t>ORIENTHOT</t>
  </si>
  <si>
    <t>SMS Pharmaceuticals Ltd</t>
  </si>
  <si>
    <t>SMSPHARMA</t>
  </si>
  <si>
    <t>DCW Ltd</t>
  </si>
  <si>
    <t>DCW</t>
  </si>
  <si>
    <t>Wendt (India) Limited</t>
  </si>
  <si>
    <t>WENDT</t>
  </si>
  <si>
    <t>IOL Chemicals and Pharmaceuticals Ltd</t>
  </si>
  <si>
    <t>IOLCP</t>
  </si>
  <si>
    <t>Somany Ceramics Ltd</t>
  </si>
  <si>
    <t>SOMANYCERA</t>
  </si>
  <si>
    <t>Premier Explosives Ltd</t>
  </si>
  <si>
    <t>PREMEXPLN</t>
  </si>
  <si>
    <t>Dollar Industries Ltd</t>
  </si>
  <si>
    <t>DOLLAR</t>
  </si>
  <si>
    <t>Rajratan Global Wire Ltd</t>
  </si>
  <si>
    <t>RAJRATAN</t>
  </si>
  <si>
    <t>Paramount Communications Ltd</t>
  </si>
  <si>
    <t>PARACABLES</t>
  </si>
  <si>
    <t>Vishnu Prakash R Punglia Ltd</t>
  </si>
  <si>
    <t>VPRPL</t>
  </si>
  <si>
    <t>Automotive Axles Ltd</t>
  </si>
  <si>
    <t>AUTOAXLES</t>
  </si>
  <si>
    <t>Thejo Engineering Ltd</t>
  </si>
  <si>
    <t>THEJO</t>
  </si>
  <si>
    <t>BF Utilities Ltd</t>
  </si>
  <si>
    <t>BFUTILITIE</t>
  </si>
  <si>
    <t>Foseco India Ltd</t>
  </si>
  <si>
    <t>FOSECOIND</t>
  </si>
  <si>
    <t>Dhani Services Ltd</t>
  </si>
  <si>
    <t>DHANI</t>
  </si>
  <si>
    <t>Huhtamaki India Ltd</t>
  </si>
  <si>
    <t>HUHTAMAKI</t>
  </si>
  <si>
    <t>Bajel Projects Ltd</t>
  </si>
  <si>
    <t>BAJEL</t>
  </si>
  <si>
    <t>Electric Utilities</t>
  </si>
  <si>
    <t>Summit Securities Ltd</t>
  </si>
  <si>
    <t>SUMMITSEC</t>
  </si>
  <si>
    <t>MM Forgings Ltd</t>
  </si>
  <si>
    <t>MMFL</t>
  </si>
  <si>
    <t>Dolat Algotech Ltd</t>
  </si>
  <si>
    <t>DOLATALGO</t>
  </si>
  <si>
    <t>Nilkamal Ltd</t>
  </si>
  <si>
    <t>NILKAMAL</t>
  </si>
  <si>
    <t>Stanley Lifestyles Ltd</t>
  </si>
  <si>
    <t>STANLEY</t>
  </si>
  <si>
    <t>Ram Ratna Wires Ltd</t>
  </si>
  <si>
    <t>RAMRAT</t>
  </si>
  <si>
    <t>SML Isuzu Ltd</t>
  </si>
  <si>
    <t>SMLISUZU</t>
  </si>
  <si>
    <t>K.P. Energy Ltd</t>
  </si>
  <si>
    <t>KPEL</t>
  </si>
  <si>
    <t>Kalyani Investment Company Ltd</t>
  </si>
  <si>
    <t>KICL</t>
  </si>
  <si>
    <t>SG Finserve Ltd</t>
  </si>
  <si>
    <t>SGFIN</t>
  </si>
  <si>
    <t>Tinna Rubber and Infrastructure Ltd</t>
  </si>
  <si>
    <t>TINNARUBR</t>
  </si>
  <si>
    <t>Motisons Jewellers Ltd</t>
  </si>
  <si>
    <t>MOTISONS</t>
  </si>
  <si>
    <t>Apparel &amp; Accessories Retailers</t>
  </si>
  <si>
    <t>Vindhya Telelinks Ltd</t>
  </si>
  <si>
    <t>VINDHYATEL</t>
  </si>
  <si>
    <t>HLE Glascoat Ltd</t>
  </si>
  <si>
    <t>HLEGLAS</t>
  </si>
  <si>
    <t>Ge Power India Ltd</t>
  </si>
  <si>
    <t>GEPIL</t>
  </si>
  <si>
    <t>Jash Engineering Ltd</t>
  </si>
  <si>
    <t>JASH</t>
  </si>
  <si>
    <t>Mayur Uniquoters Ltd</t>
  </si>
  <si>
    <t>MAYURUNIQ</t>
  </si>
  <si>
    <t>Sai Silks (Kalamandir) Ltd</t>
  </si>
  <si>
    <t>KALAMANDIR</t>
  </si>
  <si>
    <t>PSP Projects Ltd</t>
  </si>
  <si>
    <t>PSPPROJECT</t>
  </si>
  <si>
    <t>Indian Hume Pipe Company Ltd</t>
  </si>
  <si>
    <t>INDIANHUME</t>
  </si>
  <si>
    <t>Insecticides (India) Ltd</t>
  </si>
  <si>
    <t>INSECTICID</t>
  </si>
  <si>
    <t>Vertoz Ltd</t>
  </si>
  <si>
    <t>VERTOZ</t>
  </si>
  <si>
    <t>Accelya Solutions India Ltd</t>
  </si>
  <si>
    <t>ACCELYA</t>
  </si>
  <si>
    <t>Krsnaa Diagnostics Ltd</t>
  </si>
  <si>
    <t>KRSNAA</t>
  </si>
  <si>
    <t>RIR Power Electronics Ltd</t>
  </si>
  <si>
    <t>RIR</t>
  </si>
  <si>
    <t>Goodyear India Ltd</t>
  </si>
  <si>
    <t>GOODYEAR</t>
  </si>
  <si>
    <t>Deep Industries Ltd</t>
  </si>
  <si>
    <t>DEEPINDS</t>
  </si>
  <si>
    <t>Unitech Ltd</t>
  </si>
  <si>
    <t>UNITECH</t>
  </si>
  <si>
    <t>Dreamfolks Services Ltd</t>
  </si>
  <si>
    <t>DREAMFOLKS</t>
  </si>
  <si>
    <t>Pondy Oxides and Chemicals Ltd</t>
  </si>
  <si>
    <t>POCL</t>
  </si>
  <si>
    <t>Baazar Style Retail Ltd</t>
  </si>
  <si>
    <t>STYLEBAAZA</t>
  </si>
  <si>
    <t>Meghmani Organics Ltd</t>
  </si>
  <si>
    <t>MOL</t>
  </si>
  <si>
    <t>Novartis India Ltd</t>
  </si>
  <si>
    <t>NOVARTIND</t>
  </si>
  <si>
    <t>SBI Gold ETF</t>
  </si>
  <si>
    <t>SETFGOLD</t>
  </si>
  <si>
    <t>63 Moons Technologies Ltd</t>
  </si>
  <si>
    <t>63MOONS</t>
  </si>
  <si>
    <t>MSP Steel &amp; Power Ltd</t>
  </si>
  <si>
    <t>MSPL</t>
  </si>
  <si>
    <t>DEN Networks Ltd</t>
  </si>
  <si>
    <t>DEN</t>
  </si>
  <si>
    <t>Raghav Productivity Enhancers Ltd</t>
  </si>
  <si>
    <t>RPEL</t>
  </si>
  <si>
    <t>Sanstar Ltd</t>
  </si>
  <si>
    <t>SANSTAR</t>
  </si>
  <si>
    <t>DISA India Ltd</t>
  </si>
  <si>
    <t>DISAQ</t>
  </si>
  <si>
    <t>Mold-Tek Packaging Ltd</t>
  </si>
  <si>
    <t>MOLDTKPAC</t>
  </si>
  <si>
    <t>Spectrum Electrical Industries Ltd</t>
  </si>
  <si>
    <t>SPECTRUM</t>
  </si>
  <si>
    <t>John Cockerill India Ltd</t>
  </si>
  <si>
    <t>COCKERILL</t>
  </si>
  <si>
    <t>Industrial Machinery &amp; Supplies &amp; Components</t>
  </si>
  <si>
    <t>Vishnu Chemicals Ltd</t>
  </si>
  <si>
    <t>VISHNU</t>
  </si>
  <si>
    <t>Tarsons Products Ltd</t>
  </si>
  <si>
    <t>TARSONS</t>
  </si>
  <si>
    <t>Nippon India ETF Nifty 1D Rate Liquid BeES</t>
  </si>
  <si>
    <t>LIQUIDBEES</t>
  </si>
  <si>
    <t>Lumax Industries Ltd</t>
  </si>
  <si>
    <t>LUMAXIND</t>
  </si>
  <si>
    <t>Rashi Peripherals Ltd</t>
  </si>
  <si>
    <t>RPTECH</t>
  </si>
  <si>
    <t>ESAF Small Finance Bank Limited</t>
  </si>
  <si>
    <t>ESAFSFB</t>
  </si>
  <si>
    <t>Jubilant Industries Ltd</t>
  </si>
  <si>
    <t>JUBLINDS</t>
  </si>
  <si>
    <t>Federal-Mogul Goetze (India) Ltd</t>
  </si>
  <si>
    <t>FMGOETZE</t>
  </si>
  <si>
    <t>Apollo Pipes Ltd</t>
  </si>
  <si>
    <t>APOLLOPIPE</t>
  </si>
  <si>
    <t>Dish TV India Ltd</t>
  </si>
  <si>
    <t>DISHTV</t>
  </si>
  <si>
    <t>Veritas (India) Ltd</t>
  </si>
  <si>
    <t>VERITAS</t>
  </si>
  <si>
    <t>Landmark Cars Ltd</t>
  </si>
  <si>
    <t>LANDMARK</t>
  </si>
  <si>
    <t>Nelco Ltd</t>
  </si>
  <si>
    <t>NELCO</t>
  </si>
  <si>
    <t>Updater Services Ltd</t>
  </si>
  <si>
    <t>UDS</t>
  </si>
  <si>
    <t>Vakrangee Limited</t>
  </si>
  <si>
    <t>VAKRANGEE</t>
  </si>
  <si>
    <t>Mangalam Cement Ltd</t>
  </si>
  <si>
    <t>MANGLMCEM</t>
  </si>
  <si>
    <t>HMA Agro Industries Ltd</t>
  </si>
  <si>
    <t>HMAAGRO</t>
  </si>
  <si>
    <t>Hindware Home Innovation Ltd</t>
  </si>
  <si>
    <t>HINDWAREAP</t>
  </si>
  <si>
    <t>Rama Steel Tubes Ltd</t>
  </si>
  <si>
    <t>RAMASTEEL</t>
  </si>
  <si>
    <t>Xpro India Ltd</t>
  </si>
  <si>
    <t>XPROINDIA</t>
  </si>
  <si>
    <t>TechNVision Ventures Ltd</t>
  </si>
  <si>
    <t>TECHNVISN</t>
  </si>
  <si>
    <t>Man Industries (India) Ltd</t>
  </si>
  <si>
    <t>MANINDS</t>
  </si>
  <si>
    <t>Dolphin Offshore Enterprises (India) Ltd</t>
  </si>
  <si>
    <t>DOLPHIN</t>
  </si>
  <si>
    <t>Astec Lifesciences Ltd</t>
  </si>
  <si>
    <t>ASTEC</t>
  </si>
  <si>
    <t>Orient Green Power Company Ltd</t>
  </si>
  <si>
    <t>GREENPOWER</t>
  </si>
  <si>
    <t>NIIT Ltd</t>
  </si>
  <si>
    <t>NIITLTD</t>
  </si>
  <si>
    <t>Aeroflex Industries Ltd</t>
  </si>
  <si>
    <t>AEROFLEX</t>
  </si>
  <si>
    <t>EFC (I) Ltd</t>
  </si>
  <si>
    <t>EFCIL</t>
  </si>
  <si>
    <t>Distributors</t>
  </si>
  <si>
    <t>Owais Metal and Mineral Processing Ltd</t>
  </si>
  <si>
    <t>OWAIS</t>
  </si>
  <si>
    <t>Jyoti Structures Ltd</t>
  </si>
  <si>
    <t>JYOTISTRUC</t>
  </si>
  <si>
    <t>Barbeque-Nation Hospitality Ltd</t>
  </si>
  <si>
    <t>BARBEQUE</t>
  </si>
  <si>
    <t>India Pesticides Ltd</t>
  </si>
  <si>
    <t>IPL</t>
  </si>
  <si>
    <t>Media Matrix Worldwide Ltd</t>
  </si>
  <si>
    <t>MMWL</t>
  </si>
  <si>
    <t>Rupa &amp; Company Ltd</t>
  </si>
  <si>
    <t>RUPA</t>
  </si>
  <si>
    <t>Panama Petrochem Ltd</t>
  </si>
  <si>
    <t>PANAMAPET</t>
  </si>
  <si>
    <t>D Link (India) Limited</t>
  </si>
  <si>
    <t>DLINKINDIA</t>
  </si>
  <si>
    <t>MIC Electronics Ltd</t>
  </si>
  <si>
    <t>MICEL</t>
  </si>
  <si>
    <t>TTK Healthcare Ltd</t>
  </si>
  <si>
    <t>TTKHLTCARE</t>
  </si>
  <si>
    <t>Universal Cables Ltd</t>
  </si>
  <si>
    <t>UNIVCABLES</t>
  </si>
  <si>
    <t>EIH Associated Hotels Ltd</t>
  </si>
  <si>
    <t>EIHAHOTELS</t>
  </si>
  <si>
    <t>Ugro Capital Ltd</t>
  </si>
  <si>
    <t>UGROCAP</t>
  </si>
  <si>
    <t>Veranda Learning Solutions Ltd</t>
  </si>
  <si>
    <t>VERANDA</t>
  </si>
  <si>
    <t>Ajmera Realty &amp; Infra India Ltd</t>
  </si>
  <si>
    <t>AJMERA</t>
  </si>
  <si>
    <t>Carysil Ltd</t>
  </si>
  <si>
    <t>CARYSIL</t>
  </si>
  <si>
    <t>Precision Camshafts Ltd</t>
  </si>
  <si>
    <t>PRECAM</t>
  </si>
  <si>
    <t>S.P.Apparels Ltd</t>
  </si>
  <si>
    <t>SPAL</t>
  </si>
  <si>
    <t>Mukand Ltd</t>
  </si>
  <si>
    <t>MUKANDLTD</t>
  </si>
  <si>
    <t>Themis Medicare Ltd</t>
  </si>
  <si>
    <t>THEMISMED</t>
  </si>
  <si>
    <t>Dredging Corporation of India Ltd</t>
  </si>
  <si>
    <t>DREDGECORP</t>
  </si>
  <si>
    <t>Dredging</t>
  </si>
  <si>
    <t>Nalwa Sons Investments Ltd</t>
  </si>
  <si>
    <t>NSIL</t>
  </si>
  <si>
    <t>Kody Technolab Ltd</t>
  </si>
  <si>
    <t>KODYTECH</t>
  </si>
  <si>
    <t>Saraswati Commercial (India) Ltd</t>
  </si>
  <si>
    <t>ZSARACOM</t>
  </si>
  <si>
    <t>Vardhman Special Steels Ltd</t>
  </si>
  <si>
    <t>VSSL</t>
  </si>
  <si>
    <t>Amrutanjan Health Care Ltd</t>
  </si>
  <si>
    <t>AMRUTANJAN</t>
  </si>
  <si>
    <t>IKIO Lighting Ltd</t>
  </si>
  <si>
    <t>IKIO</t>
  </si>
  <si>
    <t>Shanti Educational Initiatives Ltd</t>
  </si>
  <si>
    <t>SEIL</t>
  </si>
  <si>
    <t>Alicon Castalloy Ltd</t>
  </si>
  <si>
    <t>ALICON</t>
  </si>
  <si>
    <t>B L Kashyap and Sons Ltd</t>
  </si>
  <si>
    <t>BLKASHYAP</t>
  </si>
  <si>
    <t>Tatva Chintan Pharma Chem Ltd</t>
  </si>
  <si>
    <t>TATVA</t>
  </si>
  <si>
    <t>KP Green Engineering Ltd</t>
  </si>
  <si>
    <t>KPGEL</t>
  </si>
  <si>
    <t>Heavy Electrical Equipment</t>
  </si>
  <si>
    <t>Everest Kanto Cylinder Ltd</t>
  </si>
  <si>
    <t>EKC</t>
  </si>
  <si>
    <t>Hariom Pipe Industries Ltd</t>
  </si>
  <si>
    <t>HARIOMPIPE</t>
  </si>
  <si>
    <t>Satin Creditcare Network Ltd</t>
  </si>
  <si>
    <t>SATIN</t>
  </si>
  <si>
    <t>JITF Infralogistics Ltd</t>
  </si>
  <si>
    <t>JITFINFRA</t>
  </si>
  <si>
    <t>Andrew Yule &amp; Co Ltd</t>
  </si>
  <si>
    <t>ANDREWYU</t>
  </si>
  <si>
    <t>Pennar Industries Ltd</t>
  </si>
  <si>
    <t>PENIND</t>
  </si>
  <si>
    <t>Axiscades Technologies Ltd</t>
  </si>
  <si>
    <t>AXISCADES</t>
  </si>
  <si>
    <t>Unicommerce eSolutions Ltd</t>
  </si>
  <si>
    <t>UNIECOM</t>
  </si>
  <si>
    <t>Som Distilleries and Breweries Ltd</t>
  </si>
  <si>
    <t>SDBL</t>
  </si>
  <si>
    <t>Cupid Ltd</t>
  </si>
  <si>
    <t>CUPID</t>
  </si>
  <si>
    <t>Centum Electronics Ltd</t>
  </si>
  <si>
    <t>CENTUM</t>
  </si>
  <si>
    <t>Pnb Gilts Ltd</t>
  </si>
  <si>
    <t>PNBGILTS</t>
  </si>
  <si>
    <t>Deccan Gold Mines Ltd</t>
  </si>
  <si>
    <t>DECNGOLD</t>
  </si>
  <si>
    <t>BF Investment Ltd</t>
  </si>
  <si>
    <t>BFINVEST</t>
  </si>
  <si>
    <t>Fedders Holding Ltd</t>
  </si>
  <si>
    <t>FEDDERSHOL</t>
  </si>
  <si>
    <t>Yasho Industries Ltd</t>
  </si>
  <si>
    <t>YASHO</t>
  </si>
  <si>
    <t>Nitin Spinners Ltd</t>
  </si>
  <si>
    <t>NITINSPIN</t>
  </si>
  <si>
    <t>Hubtown Ltd</t>
  </si>
  <si>
    <t>HUBTOWN</t>
  </si>
  <si>
    <t>Apcotex Industries Ltd</t>
  </si>
  <si>
    <t>APCOTEXIND</t>
  </si>
  <si>
    <t>Sasken Technologies Ltd</t>
  </si>
  <si>
    <t>SASKEN</t>
  </si>
  <si>
    <t>Siyaram Silk Mills Ltd</t>
  </si>
  <si>
    <t>SIYSIL</t>
  </si>
  <si>
    <t>Sanghi Industries Ltd</t>
  </si>
  <si>
    <t>SANGHIIND</t>
  </si>
  <si>
    <t>Vidhi Specialty Food Ingredients Ltd</t>
  </si>
  <si>
    <t>VIDHIING</t>
  </si>
  <si>
    <t>BLS E-Services Ltd</t>
  </si>
  <si>
    <t>BLSE</t>
  </si>
  <si>
    <t>Seshasayee Paper and Boards Ltd</t>
  </si>
  <si>
    <t>SESHAPAPER</t>
  </si>
  <si>
    <t>HIL Ltd</t>
  </si>
  <si>
    <t>HIL</t>
  </si>
  <si>
    <t>TIL Ltd</t>
  </si>
  <si>
    <t>TIL</t>
  </si>
  <si>
    <t>Systematix Corporate Services Ltd</t>
  </si>
  <si>
    <t>SYSTMTXC</t>
  </si>
  <si>
    <t>Balmer Lawrie Investments Ltd</t>
  </si>
  <si>
    <t>BLIL</t>
  </si>
  <si>
    <t>ICICI Prudential Nifty 50 ETF</t>
  </si>
  <si>
    <t>NIFTYIETF</t>
  </si>
  <si>
    <t>IFGL Refractories Ltd</t>
  </si>
  <si>
    <t>IFGLEXPOR</t>
  </si>
  <si>
    <t>Syncom Formulations (India) Ltd</t>
  </si>
  <si>
    <t>SYNCOMF</t>
  </si>
  <si>
    <t>Uniparts India Ltd</t>
  </si>
  <si>
    <t>UNIPARTS</t>
  </si>
  <si>
    <t>DEE Development Engineers Ltd</t>
  </si>
  <si>
    <t>DEEDEV</t>
  </si>
  <si>
    <t>Shriram Properties Ltd</t>
  </si>
  <si>
    <t>SHRIRAMPPS</t>
  </si>
  <si>
    <t>Yatra Online Ltd</t>
  </si>
  <si>
    <t>YATRA</t>
  </si>
  <si>
    <t>PIX Transmissions Ltd</t>
  </si>
  <si>
    <t>PIXTRANS</t>
  </si>
  <si>
    <t>Sadhana Nitro Chem Ltd</t>
  </si>
  <si>
    <t>SADHNANIQ</t>
  </si>
  <si>
    <t>G M Breweries Ltd</t>
  </si>
  <si>
    <t>GMBREW</t>
  </si>
  <si>
    <t>Andhra Paper Ltd</t>
  </si>
  <si>
    <t>ANDHRAPAP</t>
  </si>
  <si>
    <t>Panacea Biotec Ltd</t>
  </si>
  <si>
    <t>PANACEABIO</t>
  </si>
  <si>
    <t>Parag Milk Foods Ltd</t>
  </si>
  <si>
    <t>PARAGMILK</t>
  </si>
  <si>
    <t>Gocl Corporation Ltd</t>
  </si>
  <si>
    <t>GOCLCORP</t>
  </si>
  <si>
    <t>Igarashi Motors India Ltd</t>
  </si>
  <si>
    <t>IGARASHI</t>
  </si>
  <si>
    <t>Kokuyo Camlin Ltd</t>
  </si>
  <si>
    <t>KOKUYOCMLN</t>
  </si>
  <si>
    <t>NDR Auto Components Ltd</t>
  </si>
  <si>
    <t>NDRAUTO</t>
  </si>
  <si>
    <t>Ramco Industries Ltd</t>
  </si>
  <si>
    <t>RAMCOIND</t>
  </si>
  <si>
    <t>JISLDVREQS</t>
  </si>
  <si>
    <t>Rossell India Ltd</t>
  </si>
  <si>
    <t>ROSSELLIND</t>
  </si>
  <si>
    <t>Navkar Corporation Ltd</t>
  </si>
  <si>
    <t>NAVKARCORP</t>
  </si>
  <si>
    <t>Tanfac Industries Ltd</t>
  </si>
  <si>
    <t>TANFACIND</t>
  </si>
  <si>
    <t>Alpex Solar Ltd</t>
  </si>
  <si>
    <t>ALPEXSOLAR</t>
  </si>
  <si>
    <t>Praveg Ltd</t>
  </si>
  <si>
    <t>PRAVEG</t>
  </si>
  <si>
    <t>Talbros Automotive Components Ltd</t>
  </si>
  <si>
    <t>TALBROAUTO</t>
  </si>
  <si>
    <t>Master Trust Ltd</t>
  </si>
  <si>
    <t>MASTERTR</t>
  </si>
  <si>
    <t>Platinum Industries Ltd</t>
  </si>
  <si>
    <t>PLATIND</t>
  </si>
  <si>
    <t>Indo Tech Transformers Ltd</t>
  </si>
  <si>
    <t>INDOTECH</t>
  </si>
  <si>
    <t>Sangam (India) Ltd</t>
  </si>
  <si>
    <t>SANGAMIND</t>
  </si>
  <si>
    <t>Hester Biosciences Ltd</t>
  </si>
  <si>
    <t>HESTERBIO</t>
  </si>
  <si>
    <t>Heranba Industries Ltd</t>
  </si>
  <si>
    <t>HERANBA</t>
  </si>
  <si>
    <t>Jagran Prakashan Ltd</t>
  </si>
  <si>
    <t>JAGRAN</t>
  </si>
  <si>
    <t>Interarch Building Products Ltd</t>
  </si>
  <si>
    <t>INTERARCH</t>
  </si>
  <si>
    <t>Building Products - Prefab Structures</t>
  </si>
  <si>
    <t>Gandhar Oil Refinery (INDIA) Ltd</t>
  </si>
  <si>
    <t>GANDHAR</t>
  </si>
  <si>
    <t>Omaxe Ltd</t>
  </si>
  <si>
    <t>OMAXE</t>
  </si>
  <si>
    <t>Cantabil Retail India Ltd</t>
  </si>
  <si>
    <t>CANTABIL</t>
  </si>
  <si>
    <t>Expleo Solutions Ltd</t>
  </si>
  <si>
    <t>EXPLEOSOL</t>
  </si>
  <si>
    <t>Agro Tech Foods Ltd</t>
  </si>
  <si>
    <t>ATFL</t>
  </si>
  <si>
    <t>Antony Waste Handling Cell Ltd</t>
  </si>
  <si>
    <t>AWHCL</t>
  </si>
  <si>
    <t>GPT Infraprojects Ltd</t>
  </si>
  <si>
    <t>GPTINFRA</t>
  </si>
  <si>
    <t>Cosmo First Ltd</t>
  </si>
  <si>
    <t>COSMOFIRST</t>
  </si>
  <si>
    <t>Kotak Gold Etf</t>
  </si>
  <si>
    <t>GOLD1</t>
  </si>
  <si>
    <t>Excel Industries Ltd</t>
  </si>
  <si>
    <t>EXCELINDUS</t>
  </si>
  <si>
    <t>Suratwwala Business Group Ltd</t>
  </si>
  <si>
    <t>SBGLP</t>
  </si>
  <si>
    <t>Butterfly Gandhimathi Appliances Ltd</t>
  </si>
  <si>
    <t>BUTTERFLY</t>
  </si>
  <si>
    <t>Prataap Snacks Ltd</t>
  </si>
  <si>
    <t>DIAMONDYD</t>
  </si>
  <si>
    <t>Swelect Energy Systems Ltd</t>
  </si>
  <si>
    <t>SWELECTES</t>
  </si>
  <si>
    <t>BCL Industries Ltd</t>
  </si>
  <si>
    <t>BCLIND</t>
  </si>
  <si>
    <t>TAJ GVK Hotels and Resorts Ltd</t>
  </si>
  <si>
    <t>TAJGVK</t>
  </si>
  <si>
    <t>Mufin Green Finance Ltd</t>
  </si>
  <si>
    <t>MUFIN</t>
  </si>
  <si>
    <t>Eco Recycling Ltd</t>
  </si>
  <si>
    <t>ECORECO</t>
  </si>
  <si>
    <t>Suryoday Small Finance Bank Ltd</t>
  </si>
  <si>
    <t>SURYODAY</t>
  </si>
  <si>
    <t>Bombay Super Hybrid Seeds Ltd</t>
  </si>
  <si>
    <t>BSHSL</t>
  </si>
  <si>
    <t>Tribhovandas Bhimji Zaveri Ltd</t>
  </si>
  <si>
    <t>TBZ</t>
  </si>
  <si>
    <t>Rane (Madras) Ltd</t>
  </si>
  <si>
    <t>RML</t>
  </si>
  <si>
    <t>Sterling Tools Ltd</t>
  </si>
  <si>
    <t>STERTOOLS</t>
  </si>
  <si>
    <t>Knowledge Marine &amp; Engineering Works Ltd</t>
  </si>
  <si>
    <t>KMEW</t>
  </si>
  <si>
    <t>Marine Transportation</t>
  </si>
  <si>
    <t>Aaswa Trading and Exports Ltd</t>
  </si>
  <si>
    <t>TCC</t>
  </si>
  <si>
    <t>Real Estate Services</t>
  </si>
  <si>
    <t>Abans Holdings Ltd</t>
  </si>
  <si>
    <t>AHL</t>
  </si>
  <si>
    <t>Sirca Paints India Ltd</t>
  </si>
  <si>
    <t>SIRCA</t>
  </si>
  <si>
    <t>I G Petrochemicals Ltd</t>
  </si>
  <si>
    <t>IGPL</t>
  </si>
  <si>
    <t>Advait Infratech Ltd</t>
  </si>
  <si>
    <t>ADVAIT</t>
  </si>
  <si>
    <t>Electrical Components &amp; Equipment</t>
  </si>
  <si>
    <t>Lotus Chocolate Company Ltd</t>
  </si>
  <si>
    <t>LOTUSCHO</t>
  </si>
  <si>
    <t>GTPL Hathway Ltd</t>
  </si>
  <si>
    <t>GTPL</t>
  </si>
  <si>
    <t>Irm Energy Ltd</t>
  </si>
  <si>
    <t>IRMENERGY</t>
  </si>
  <si>
    <t>Madhya Bharat Agro Products Ltd</t>
  </si>
  <si>
    <t>MBAPL</t>
  </si>
  <si>
    <t>HDFC Gold Exchange Traded Fund</t>
  </si>
  <si>
    <t>HDFCGOLD</t>
  </si>
  <si>
    <t>ICICI Prudential Gold ETF</t>
  </si>
  <si>
    <t>GOLDIETF</t>
  </si>
  <si>
    <t>Dr Agarwal's Eye Hospital Ltd</t>
  </si>
  <si>
    <t>DRAGARWQ</t>
  </si>
  <si>
    <t>Nippon India ETF Nifty Next 50 Junior BeES</t>
  </si>
  <si>
    <t>JUNIORBEES</t>
  </si>
  <si>
    <t>Kesar India Ltd</t>
  </si>
  <si>
    <t>KESAR</t>
  </si>
  <si>
    <t>Real Estate Development</t>
  </si>
  <si>
    <t>Arman Financial Services Ltd</t>
  </si>
  <si>
    <t>ARMANFIN</t>
  </si>
  <si>
    <t>Kiri Industries Ltd</t>
  </si>
  <si>
    <t>KIRIINDUS</t>
  </si>
  <si>
    <t>Wheels India Ltd</t>
  </si>
  <si>
    <t>WHEELS</t>
  </si>
  <si>
    <t>Sri Adhikari Brothers Television Network Ltd</t>
  </si>
  <si>
    <t>SABTNL</t>
  </si>
  <si>
    <t>Sigachi Industries Ltd</t>
  </si>
  <si>
    <t>SIGACHI</t>
  </si>
  <si>
    <t>Brightcom Group Ltd</t>
  </si>
  <si>
    <t>BCG</t>
  </si>
  <si>
    <t>Udaipur Cement Works Ltd</t>
  </si>
  <si>
    <t>UDAICEMENT</t>
  </si>
  <si>
    <t>Fratelli Vineyards Ltd</t>
  </si>
  <si>
    <t>TINNATFL</t>
  </si>
  <si>
    <t>GNA Axles Ltd</t>
  </si>
  <si>
    <t>GNA</t>
  </si>
  <si>
    <t>Atul Auto Ltd</t>
  </si>
  <si>
    <t>ATULAUTO</t>
  </si>
  <si>
    <t>Three Wheelers</t>
  </si>
  <si>
    <t>Mercury Ev-Tech Ltd</t>
  </si>
  <si>
    <t>MERCURYEV</t>
  </si>
  <si>
    <t>Bharat Wire Ropes Ltd</t>
  </si>
  <si>
    <t>BHARATWIRE</t>
  </si>
  <si>
    <t>Borosil Scientific Ltd</t>
  </si>
  <si>
    <t>BOROSCI</t>
  </si>
  <si>
    <t>Kilburn Engineering Ltd</t>
  </si>
  <si>
    <t>KLBRENG-B</t>
  </si>
  <si>
    <t>Wonder Electricals Ltd</t>
  </si>
  <si>
    <t>WEL</t>
  </si>
  <si>
    <t>Dynacons Systems and Solutions Ltd</t>
  </si>
  <si>
    <t>DSSL</t>
  </si>
  <si>
    <t>Bigbloc Construction Ltd</t>
  </si>
  <si>
    <t>BIGBLOC</t>
  </si>
  <si>
    <t>Windlas Biotech Ltd</t>
  </si>
  <si>
    <t>WINDLAS</t>
  </si>
  <si>
    <t>Divgi TorqTransfer Systems Ltd</t>
  </si>
  <si>
    <t>DIVGIITTS</t>
  </si>
  <si>
    <t>Jindal Drilling and Industries Ltd</t>
  </si>
  <si>
    <t>JINDRILL</t>
  </si>
  <si>
    <t>Ador Welding Ltd</t>
  </si>
  <si>
    <t>ADORWELD</t>
  </si>
  <si>
    <t>Roto Pumps Ltd</t>
  </si>
  <si>
    <t>ROTO</t>
  </si>
  <si>
    <t>Amines and Plasticizers Ltd</t>
  </si>
  <si>
    <t>AMNPLST</t>
  </si>
  <si>
    <t>Hexa Tradex Ltd</t>
  </si>
  <si>
    <t>HEXATRADEX</t>
  </si>
  <si>
    <t>GRP Ltd</t>
  </si>
  <si>
    <t>GRPLTD</t>
  </si>
  <si>
    <t>Camlin Fine Sciences Ltd</t>
  </si>
  <si>
    <t>CAMLINFINE</t>
  </si>
  <si>
    <t>India Power Corporation Ltd</t>
  </si>
  <si>
    <t>DPSCLTD</t>
  </si>
  <si>
    <t>Everest Industries Ltd</t>
  </si>
  <si>
    <t>EVERESTIND</t>
  </si>
  <si>
    <t>Associated Alcohols &amp; Breweries Ltd</t>
  </si>
  <si>
    <t>ASALCBR</t>
  </si>
  <si>
    <t>Paushak Ltd</t>
  </si>
  <si>
    <t>PAUSHAKLTD</t>
  </si>
  <si>
    <t>India Nippon Electricals Ltd</t>
  </si>
  <si>
    <t>INDNIPPON</t>
  </si>
  <si>
    <t>Agarwal Industrial Corporation Ltd</t>
  </si>
  <si>
    <t>AGARIND</t>
  </si>
  <si>
    <t>Elpro International Ltd</t>
  </si>
  <si>
    <t>ELPROINTL</t>
  </si>
  <si>
    <t>Reliance Industrial Infrastructure Ltd</t>
  </si>
  <si>
    <t>RIIL</t>
  </si>
  <si>
    <t>Madras Fertilizers Ltd</t>
  </si>
  <si>
    <t>MADRASFERT</t>
  </si>
  <si>
    <t>Southern Petrochemical Industries Corporation Ltd</t>
  </si>
  <si>
    <t>SPIC</t>
  </si>
  <si>
    <t>Jaiprakash Associates Ltd</t>
  </si>
  <si>
    <t>JPASSOCIAT</t>
  </si>
  <si>
    <t>ASM Technologies Ltd</t>
  </si>
  <si>
    <t>ASMTEC</t>
  </si>
  <si>
    <t>Dcm Shriram Industries Ltd</t>
  </si>
  <si>
    <t>DCMSRIND</t>
  </si>
  <si>
    <t>Asian Energy Services Ltd</t>
  </si>
  <si>
    <t>ASIANENE</t>
  </si>
  <si>
    <t>Peninsula Land Ltd</t>
  </si>
  <si>
    <t>PENINLAND</t>
  </si>
  <si>
    <t>Matrimony.Com Ltd</t>
  </si>
  <si>
    <t>MATRIMONY</t>
  </si>
  <si>
    <t>Jyoti Resins and Adhesives Ltd</t>
  </si>
  <si>
    <t>JYOTIRES</t>
  </si>
  <si>
    <t>Hercules Hoists Ltd</t>
  </si>
  <si>
    <t>HERCULES</t>
  </si>
  <si>
    <t>Suyog Telematics Ltd</t>
  </si>
  <si>
    <t>SUYOG</t>
  </si>
  <si>
    <t>Oriental Aromatics Ltd</t>
  </si>
  <si>
    <t>OAL</t>
  </si>
  <si>
    <t>Kamdhenu Ventures Ltd</t>
  </si>
  <si>
    <t>KAMOPAINTS</t>
  </si>
  <si>
    <t>Dhunseri Ventures Ltd</t>
  </si>
  <si>
    <t>DVL</t>
  </si>
  <si>
    <t>Monte Carlo Fashions Ltd</t>
  </si>
  <si>
    <t>MONTECARLO</t>
  </si>
  <si>
    <t>Zota Health Care Ltd</t>
  </si>
  <si>
    <t>ZOTA</t>
  </si>
  <si>
    <t>AMIC Forging Ltd</t>
  </si>
  <si>
    <t>AMIC</t>
  </si>
  <si>
    <t>Steel</t>
  </si>
  <si>
    <t>Walchandnagar Industries Ltd</t>
  </si>
  <si>
    <t>WALCHANNAG</t>
  </si>
  <si>
    <t>Sportking India Ltd</t>
  </si>
  <si>
    <t>SPORTKING</t>
  </si>
  <si>
    <t>SMC Global Securities Ltd</t>
  </si>
  <si>
    <t>SMCGLOBAL</t>
  </si>
  <si>
    <t>Salzer Electronics Ltd</t>
  </si>
  <si>
    <t>SALZERELEC</t>
  </si>
  <si>
    <t>Filatex India Ltd</t>
  </si>
  <si>
    <t>FILATEX</t>
  </si>
  <si>
    <t>5Paisa Capital Ltd</t>
  </si>
  <si>
    <t>5PAISA</t>
  </si>
  <si>
    <t>Beta Drugs Ltd</t>
  </si>
  <si>
    <t>BETA</t>
  </si>
  <si>
    <t>Kamdhenu Ltd</t>
  </si>
  <si>
    <t>KAMDHENU</t>
  </si>
  <si>
    <t>India Motor Parts &amp; Accessories Ltd</t>
  </si>
  <si>
    <t>IMPAL</t>
  </si>
  <si>
    <t>JG Chemicals Ltd</t>
  </si>
  <si>
    <t>JGCHEM</t>
  </si>
  <si>
    <t>Ravindra Energy Ltd</t>
  </si>
  <si>
    <t>RELTD</t>
  </si>
  <si>
    <t>GRM Overseas Ltd</t>
  </si>
  <si>
    <t>GRMOVER</t>
  </si>
  <si>
    <t>Alldigi Tech Ltd</t>
  </si>
  <si>
    <t>ALLSEC</t>
  </si>
  <si>
    <t>Oriental Rail Infrastructure Ltd</t>
  </si>
  <si>
    <t>ORIRAIL</t>
  </si>
  <si>
    <t>Fairchem Organics Ltd</t>
  </si>
  <si>
    <t>FAIRCHEMOR</t>
  </si>
  <si>
    <t>Texmaco Infrastructure &amp; Holdings Ltd</t>
  </si>
  <si>
    <t>TEXINFRA</t>
  </si>
  <si>
    <t>SPML Infra Ltd</t>
  </si>
  <si>
    <t>SPMLINFRA</t>
  </si>
  <si>
    <t>Allied Digital Services Ltd</t>
  </si>
  <si>
    <t>ADSL</t>
  </si>
  <si>
    <t>GKW Ltd</t>
  </si>
  <si>
    <t>GKWLIMITED</t>
  </si>
  <si>
    <t>Om Infra Ltd</t>
  </si>
  <si>
    <t>OMINFRAL</t>
  </si>
  <si>
    <t>Mishtann Foods Ltd</t>
  </si>
  <si>
    <t>MISHTANN</t>
  </si>
  <si>
    <t>Forbes Precision Tools and Machine Parts Ltd</t>
  </si>
  <si>
    <t>TOTEM</t>
  </si>
  <si>
    <t>Kabra Extrusion Technik Ltd</t>
  </si>
  <si>
    <t>KABRAEXTRU</t>
  </si>
  <si>
    <t>Veefin Solutions Ltd</t>
  </si>
  <si>
    <t>VEEFIN</t>
  </si>
  <si>
    <t>Application Software</t>
  </si>
  <si>
    <t>Kopran Ltd</t>
  </si>
  <si>
    <t>KOPRAN</t>
  </si>
  <si>
    <t>Hi-Tech Gears Ltd</t>
  </si>
  <si>
    <t>HITECHGEAR</t>
  </si>
  <si>
    <t>Automobile Corp Of Goa Ltd</t>
  </si>
  <si>
    <t>ACGL</t>
  </si>
  <si>
    <t>Eimco Elecon (India) Ltd</t>
  </si>
  <si>
    <t>EIMCOELECO</t>
  </si>
  <si>
    <t>Ester Industries Ltd</t>
  </si>
  <si>
    <t>ESTER</t>
  </si>
  <si>
    <t>Yuken India Ltd</t>
  </si>
  <si>
    <t>YUKEN</t>
  </si>
  <si>
    <t>Indo Amines Ltd</t>
  </si>
  <si>
    <t>INDOAMIN</t>
  </si>
  <si>
    <t>Popular Vehicles and Services Ltd</t>
  </si>
  <si>
    <t>PVSL</t>
  </si>
  <si>
    <t>ULTRAMARINE &amp; PIGMENTS Ltd</t>
  </si>
  <si>
    <t>ULTRAMAR</t>
  </si>
  <si>
    <t>Hardwyn India Ltd</t>
  </si>
  <si>
    <t>HARDWYN</t>
  </si>
  <si>
    <t>Building Products - Glass</t>
  </si>
  <si>
    <t>BMW Industries Ltd</t>
  </si>
  <si>
    <t>BMW</t>
  </si>
  <si>
    <t>Himatsingka Seide Ltd</t>
  </si>
  <si>
    <t>HIMATSEIDE</t>
  </si>
  <si>
    <t>Yamuna Syndicate Ltd</t>
  </si>
  <si>
    <t>YSL</t>
  </si>
  <si>
    <t>Century Enka Ltd</t>
  </si>
  <si>
    <t>CENTENKA</t>
  </si>
  <si>
    <t>Likhitha Infrastructure Ltd</t>
  </si>
  <si>
    <t>LIKHITHA</t>
  </si>
  <si>
    <t>Tourism Finance Corporation of India Ltd</t>
  </si>
  <si>
    <t>TFCILTD</t>
  </si>
  <si>
    <t>Steel Exchange India Ltd</t>
  </si>
  <si>
    <t>STEELXIND</t>
  </si>
  <si>
    <t>Rico Auto Industries Ltd</t>
  </si>
  <si>
    <t>RICOAUTO</t>
  </si>
  <si>
    <t>Gulshan Polyols Ltd</t>
  </si>
  <si>
    <t>GULPOLY</t>
  </si>
  <si>
    <t>One Point One Solutions Ltd</t>
  </si>
  <si>
    <t>ONEPOINT</t>
  </si>
  <si>
    <t>Allcargo Gati Ltd</t>
  </si>
  <si>
    <t>ACLGATI</t>
  </si>
  <si>
    <t>Oswal Greentech Ltd</t>
  </si>
  <si>
    <t>OSWALGREEN</t>
  </si>
  <si>
    <t>Subex Ltd</t>
  </si>
  <si>
    <t>SUBEXLTD</t>
  </si>
  <si>
    <t>Steelcast Ltd</t>
  </si>
  <si>
    <t>STEELCAS</t>
  </si>
  <si>
    <t>Vascon Engineers Ltd</t>
  </si>
  <si>
    <t>VASCONEQ</t>
  </si>
  <si>
    <t>Kross Ltd</t>
  </si>
  <si>
    <t>KROSS</t>
  </si>
  <si>
    <t>GPT Healthcare Ltd</t>
  </si>
  <si>
    <t>GPTHEALTH</t>
  </si>
  <si>
    <t>Krishana Phoschem Ltd</t>
  </si>
  <si>
    <t>KRISHANA</t>
  </si>
  <si>
    <t>Crest Ventures Ltd</t>
  </si>
  <si>
    <t>CREST</t>
  </si>
  <si>
    <t>Trident Techlabs Ltd</t>
  </si>
  <si>
    <t>TECHLABS</t>
  </si>
  <si>
    <t>VL E-Governance &amp; IT Solutions Ltd</t>
  </si>
  <si>
    <t>VLEGOV</t>
  </si>
  <si>
    <t>Andhra Sugars Ltd</t>
  </si>
  <si>
    <t>ANDHRSUGAR</t>
  </si>
  <si>
    <t>Mangalore Chemicals and Fertilisers Ltd</t>
  </si>
  <si>
    <t>MANGCHEFER</t>
  </si>
  <si>
    <t>Kotak Nifty 50 ETF</t>
  </si>
  <si>
    <t>NIFTY1</t>
  </si>
  <si>
    <t>Tamilnadu Newsprint &amp; Papers Ltd</t>
  </si>
  <si>
    <t>TNPL</t>
  </si>
  <si>
    <t>Centrum Capital Ltd</t>
  </si>
  <si>
    <t>CENTRUM</t>
  </si>
  <si>
    <t>Manali Petrochemicals Ltd</t>
  </si>
  <si>
    <t>MANALIPETC</t>
  </si>
  <si>
    <t>Ramco Systems Ltd</t>
  </si>
  <si>
    <t>RAMCOSYS</t>
  </si>
  <si>
    <t>Punjab Chemicals and Crop Protection Ltd</t>
  </si>
  <si>
    <t>PUNJABCHEM</t>
  </si>
  <si>
    <t>Lincoln Pharmaceuticals Ltd</t>
  </si>
  <si>
    <t>LINCOLN</t>
  </si>
  <si>
    <t>Radhika Jeweltech Ltd</t>
  </si>
  <si>
    <t>RADHIKAJWE</t>
  </si>
  <si>
    <t>Arihant Superstructures Ltd</t>
  </si>
  <si>
    <t>ARIHANTSUP</t>
  </si>
  <si>
    <t>Timex Group India Ltd</t>
  </si>
  <si>
    <t>TIMEX</t>
  </si>
  <si>
    <t>Polo Queen Industrial and Fintech Ltd</t>
  </si>
  <si>
    <t>PQIF</t>
  </si>
  <si>
    <t>Prakash Pipes Ltd</t>
  </si>
  <si>
    <t>PPL</t>
  </si>
  <si>
    <t>Cosmic CRF Ltd</t>
  </si>
  <si>
    <t>COSMICCRF</t>
  </si>
  <si>
    <t>TV Today Network Limited</t>
  </si>
  <si>
    <t>TVTODAY</t>
  </si>
  <si>
    <t>Best Agrolife Ltd</t>
  </si>
  <si>
    <t>BESTAGRO</t>
  </si>
  <si>
    <t>Kernex Microsystems (India) Ltd</t>
  </si>
  <si>
    <t>KERNEX</t>
  </si>
  <si>
    <t>Avadh Sugar &amp; Energy Ltd</t>
  </si>
  <si>
    <t>AVADHSUGAR</t>
  </si>
  <si>
    <t>Dhunseri Investments Ltd</t>
  </si>
  <si>
    <t>DHUNINV</t>
  </si>
  <si>
    <t>Manoj Vaibhav Gems N Jewellers Ltd</t>
  </si>
  <si>
    <t>MVGJL</t>
  </si>
  <si>
    <t>Saurashtra Cement Ltd</t>
  </si>
  <si>
    <t>SAURASHCEM</t>
  </si>
  <si>
    <t>Sat Industries Ltd</t>
  </si>
  <si>
    <t>SATINDLTD</t>
  </si>
  <si>
    <t>Shree Digvijay Cement Co Ltd</t>
  </si>
  <si>
    <t>SHREDIGCEM</t>
  </si>
  <si>
    <t>Rishabh Instruments Ltd</t>
  </si>
  <si>
    <t>RISHABH</t>
  </si>
  <si>
    <t>Sandesh Ltd</t>
  </si>
  <si>
    <t>SANDESH</t>
  </si>
  <si>
    <t>Asian Star Co Ltd</t>
  </si>
  <si>
    <t>ASTAR</t>
  </si>
  <si>
    <t>Spacenet Enterprises India Ltd</t>
  </si>
  <si>
    <t>SPCENET</t>
  </si>
  <si>
    <t>Hind Rectifiers Ltd</t>
  </si>
  <si>
    <t>HIRECT</t>
  </si>
  <si>
    <t>Shiva Cement Ltd</t>
  </si>
  <si>
    <t>SHIVACEM</t>
  </si>
  <si>
    <t>VLS Finance Ltd</t>
  </si>
  <si>
    <t>VLSFINANCE</t>
  </si>
  <si>
    <t>Remus Pharmaceuticals Ltd</t>
  </si>
  <si>
    <t>REMUS</t>
  </si>
  <si>
    <t>Raj Rayon Industries Ltd</t>
  </si>
  <si>
    <t>RAJRILTD</t>
  </si>
  <si>
    <t>Dhampur Sugar Mills Ltd</t>
  </si>
  <si>
    <t>DHAMPURSUG</t>
  </si>
  <si>
    <t>Jagatjit Industries Ltd</t>
  </si>
  <si>
    <t>JAGAJITIND</t>
  </si>
  <si>
    <t>Aurum Proptech Ltd</t>
  </si>
  <si>
    <t>AURUM</t>
  </si>
  <si>
    <t>AVT Natural Products Ltd</t>
  </si>
  <si>
    <t>AVTNPL</t>
  </si>
  <si>
    <t>Vintage Coffee and Beverages Ltd</t>
  </si>
  <si>
    <t>VINCOFE</t>
  </si>
  <si>
    <t>KMC Speciality Hospitals (India) Ltd</t>
  </si>
  <si>
    <t>KMCSHIL</t>
  </si>
  <si>
    <t>Z F Steering Gear (India) Ltd</t>
  </si>
  <si>
    <t>ZFSTEERING</t>
  </si>
  <si>
    <t>Solex Energy Ltd</t>
  </si>
  <si>
    <t>SOLEX</t>
  </si>
  <si>
    <t>Shankara Building Products Ltd</t>
  </si>
  <si>
    <t>SHANKARA</t>
  </si>
  <si>
    <t>Kellton Tech Solutions Ltd</t>
  </si>
  <si>
    <t>KELLTONTEC</t>
  </si>
  <si>
    <t>Snowman Logistics Ltd</t>
  </si>
  <si>
    <t>SNOWMAN</t>
  </si>
  <si>
    <t>Bajaj Steel Industries Ltd</t>
  </si>
  <si>
    <t>BAJAJST</t>
  </si>
  <si>
    <t>Chemfab Alkalis Ltd</t>
  </si>
  <si>
    <t>CHEMFAB</t>
  </si>
  <si>
    <t>Wealth First Portfolio Managers Ltd</t>
  </si>
  <si>
    <t>WEALTH</t>
  </si>
  <si>
    <t>Last Mile Enterprises Ltd</t>
  </si>
  <si>
    <t>LASTMILE</t>
  </si>
  <si>
    <t>Indo Rama Synthetics (India) Ltd</t>
  </si>
  <si>
    <t>INDORAMA</t>
  </si>
  <si>
    <t>Kothari Petrochemicals Ltd</t>
  </si>
  <si>
    <t>KOTHARIPET</t>
  </si>
  <si>
    <t>Wardwizard Innovations &amp; Mobility Ltd</t>
  </si>
  <si>
    <t>WARDINMOBI</t>
  </si>
  <si>
    <t>Rhetan TMT Ltd</t>
  </si>
  <si>
    <t>RHETAN</t>
  </si>
  <si>
    <t>Capital Small Finance Bank Ltd</t>
  </si>
  <si>
    <t>CAPITALSFB</t>
  </si>
  <si>
    <t>Dwarikesh Sugar Industries Ltd</t>
  </si>
  <si>
    <t>DWARKESH</t>
  </si>
  <si>
    <t>Bliss GVS Pharma Ltd</t>
  </si>
  <si>
    <t>BLISSGVS</t>
  </si>
  <si>
    <t>GIC Housing Finance Ltd</t>
  </si>
  <si>
    <t>GICHSGFIN</t>
  </si>
  <si>
    <t>R K Swamy Ltd</t>
  </si>
  <si>
    <t>RKSWAMY</t>
  </si>
  <si>
    <t>Xchanging Solutions Ltd</t>
  </si>
  <si>
    <t>XCHANGING</t>
  </si>
  <si>
    <t>Credo Brands Marketing Ltd</t>
  </si>
  <si>
    <t>MUFTI</t>
  </si>
  <si>
    <t>Men's Clothing</t>
  </si>
  <si>
    <t>Control Print Ltd</t>
  </si>
  <si>
    <t>CONTROLPR</t>
  </si>
  <si>
    <t>SAR Televenture Ltd</t>
  </si>
  <si>
    <t>SARTELE</t>
  </si>
  <si>
    <t>AGS Transact Technologies Ltd</t>
  </si>
  <si>
    <t>AGSTRA</t>
  </si>
  <si>
    <t>Khazanchi Jewellers Ltd</t>
  </si>
  <si>
    <t>KHAZANCHI</t>
  </si>
  <si>
    <t>Apparel, Accessories &amp; Luxury Goods</t>
  </si>
  <si>
    <t>Windsor Machines Ltd</t>
  </si>
  <si>
    <t>WINDMACHIN</t>
  </si>
  <si>
    <t>Ngl Fine Chem Ltd</t>
  </si>
  <si>
    <t>NGLFINE</t>
  </si>
  <si>
    <t>Arrow Greentech Ltd</t>
  </si>
  <si>
    <t>ARROWGREEN</t>
  </si>
  <si>
    <t>CFF Fluid Control Ltd</t>
  </si>
  <si>
    <t>CFF</t>
  </si>
  <si>
    <t>Aerospace &amp; Defense</t>
  </si>
  <si>
    <t>Electrotherm (India) Ltd</t>
  </si>
  <si>
    <t>ELECTHERM</t>
  </si>
  <si>
    <t>Finkurve Financial Services Ltd</t>
  </si>
  <si>
    <t>FINKURVE</t>
  </si>
  <si>
    <t>Aptech Ltd</t>
  </si>
  <si>
    <t>APTECHT</t>
  </si>
  <si>
    <t>Mukka Proteins Ltd</t>
  </si>
  <si>
    <t>MUKKA</t>
  </si>
  <si>
    <t>Pakka Limited</t>
  </si>
  <si>
    <t>PAKKA</t>
  </si>
  <si>
    <t>Spright Agro Ltd</t>
  </si>
  <si>
    <t>SPRIGHT</t>
  </si>
  <si>
    <t>Selan Exploration Technology Ltd</t>
  </si>
  <si>
    <t>SELAN</t>
  </si>
  <si>
    <t>Uttam Sugar Mills Ltd</t>
  </si>
  <si>
    <t>UTTAMSUGAR</t>
  </si>
  <si>
    <t>Uniphos Enterprises Ltd</t>
  </si>
  <si>
    <t>UNIENTER</t>
  </si>
  <si>
    <t>Macpower CNC Machines Ltd</t>
  </si>
  <si>
    <t>MACPOWER</t>
  </si>
  <si>
    <t>Kirloskar Electric Company Ltd</t>
  </si>
  <si>
    <t>KECL</t>
  </si>
  <si>
    <t>HLV Ltd</t>
  </si>
  <si>
    <t>HLVLTD</t>
  </si>
  <si>
    <t>Kriti Industries (India) Limited</t>
  </si>
  <si>
    <t>KRITI</t>
  </si>
  <si>
    <t>Renaissance Global Ltd</t>
  </si>
  <si>
    <t>RGL</t>
  </si>
  <si>
    <t>Vimta Labs Ltd</t>
  </si>
  <si>
    <t>VIMTALABS</t>
  </si>
  <si>
    <t>Creative Newtech Ltd</t>
  </si>
  <si>
    <t>CREATIVE</t>
  </si>
  <si>
    <t>Mafatlal Industries Ltd</t>
  </si>
  <si>
    <t>MAFATIND</t>
  </si>
  <si>
    <t>Heubach Colorants India Ltd</t>
  </si>
  <si>
    <t>HEUBACHIND</t>
  </si>
  <si>
    <t>Cellecor Gadgets Ltd</t>
  </si>
  <si>
    <t>CELLECOR</t>
  </si>
  <si>
    <t>Orient Technologies Ltd</t>
  </si>
  <si>
    <t>ORIENTTECH</t>
  </si>
  <si>
    <t>Taneja Aerospace and Aviation Ltd</t>
  </si>
  <si>
    <t>TANAA</t>
  </si>
  <si>
    <t>Kuantum Papers Ltd</t>
  </si>
  <si>
    <t>KUANTUM</t>
  </si>
  <si>
    <t>Dynamic Cables Ltd</t>
  </si>
  <si>
    <t>DYCL</t>
  </si>
  <si>
    <t>Automotive Stampings and Assemblies Ltd</t>
  </si>
  <si>
    <t>ASAL</t>
  </si>
  <si>
    <t>Cropster Agro Ltd</t>
  </si>
  <si>
    <t>CROPSTER</t>
  </si>
  <si>
    <t>Vardhman Holdings Ltd</t>
  </si>
  <si>
    <t>VHL</t>
  </si>
  <si>
    <t>Munjal Auto Industries Ltd</t>
  </si>
  <si>
    <t>MUNJALAU</t>
  </si>
  <si>
    <t>Simplex Infrastructures Ltd</t>
  </si>
  <si>
    <t>SIMPLEXINF</t>
  </si>
  <si>
    <t>New Delhi Television Ltd</t>
  </si>
  <si>
    <t>NDTV</t>
  </si>
  <si>
    <t>Beekay Steel Industries Ltd</t>
  </si>
  <si>
    <t>BEEKAY</t>
  </si>
  <si>
    <t>Saint-Gobain Sekurit India Ltd</t>
  </si>
  <si>
    <t>SAINTGOBAIN</t>
  </si>
  <si>
    <t>Elin Electronics Ltd</t>
  </si>
  <si>
    <t>ELIN</t>
  </si>
  <si>
    <t>Signpost India Ltd</t>
  </si>
  <si>
    <t>SIGNPOST</t>
  </si>
  <si>
    <t>Ksolves India Ltd</t>
  </si>
  <si>
    <t>KSOLVES</t>
  </si>
  <si>
    <t>Sical Logistics Ltd</t>
  </si>
  <si>
    <t>SICALLOG</t>
  </si>
  <si>
    <t>AGI Infra Ltd</t>
  </si>
  <si>
    <t>AGIIL</t>
  </si>
  <si>
    <t>Chaman Lal Setia Exports Ltd</t>
  </si>
  <si>
    <t>CLSEL</t>
  </si>
  <si>
    <t>Magadh Sugar &amp; Energy Ltd</t>
  </si>
  <si>
    <t>MAGADSUGAR</t>
  </si>
  <si>
    <t>3B Blackbio DX Ltd</t>
  </si>
  <si>
    <t>3BBLACKBIO</t>
  </si>
  <si>
    <t>Fertilizers &amp; Agricultural Chemicals</t>
  </si>
  <si>
    <t>Valiant Organics Ltd</t>
  </si>
  <si>
    <t>VALIANTORG</t>
  </si>
  <si>
    <t>Shalimar Paints Ltd</t>
  </si>
  <si>
    <t>SHALPAINTS</t>
  </si>
  <si>
    <t>Enkei Wheels (India) Ltd</t>
  </si>
  <si>
    <t>ENKEIWHEL</t>
  </si>
  <si>
    <t>Panorama Studios International Ltd</t>
  </si>
  <si>
    <t>PANORAMA</t>
  </si>
  <si>
    <t>Sutlej Textiles and Industries Ltd</t>
  </si>
  <si>
    <t>SUTLEJTEX</t>
  </si>
  <si>
    <t>Sathlokhar Synergys E&amp;C Global Ltd</t>
  </si>
  <si>
    <t>SSEGL</t>
  </si>
  <si>
    <t>Nelcast Ltd</t>
  </si>
  <si>
    <t>NELCAST</t>
  </si>
  <si>
    <t>Sunshine Capital Ltd</t>
  </si>
  <si>
    <t>SCL</t>
  </si>
  <si>
    <t>IST Ltd</t>
  </si>
  <si>
    <t>ISTLTD</t>
  </si>
  <si>
    <t>Ratnaveer Precision Engineering Ltd</t>
  </si>
  <si>
    <t>RATNAVEER</t>
  </si>
  <si>
    <t>GVK Power &amp; Infrastructure Ltd</t>
  </si>
  <si>
    <t>GVKPIL</t>
  </si>
  <si>
    <t>Airports</t>
  </si>
  <si>
    <t>Dharmaj Crop Guard Ltd</t>
  </si>
  <si>
    <t>DHARMAJ</t>
  </si>
  <si>
    <t>Satia Industries Ltd</t>
  </si>
  <si>
    <t>SATIA</t>
  </si>
  <si>
    <t>Tuticorin Alkali Chemicals and Fertilizers Ltd</t>
  </si>
  <si>
    <t>TUTIALKA</t>
  </si>
  <si>
    <t>SBC Exports Ltd</t>
  </si>
  <si>
    <t>SBC</t>
  </si>
  <si>
    <t>NINtec Systems Ltd</t>
  </si>
  <si>
    <t>NINSYS</t>
  </si>
  <si>
    <t>Voith Paper Fabrics India Ltd</t>
  </si>
  <si>
    <t>VOITHPAPR</t>
  </si>
  <si>
    <t>Kaycee Industries Ltd</t>
  </si>
  <si>
    <t>KAYCEEI</t>
  </si>
  <si>
    <t>Arihant Capital Markets Ltd</t>
  </si>
  <si>
    <t>ARIHANTCAP</t>
  </si>
  <si>
    <t>Sahana System Ltd</t>
  </si>
  <si>
    <t>SAHANA</t>
  </si>
  <si>
    <t>Concord Control Systems Ltd</t>
  </si>
  <si>
    <t>CNCRD</t>
  </si>
  <si>
    <t>Hazoor Multi Projects Ltd</t>
  </si>
  <si>
    <t>HAZOOR</t>
  </si>
  <si>
    <t>Faze Three Ltd</t>
  </si>
  <si>
    <t>FAZE3Q</t>
  </si>
  <si>
    <t>Zuari Industries Ltd</t>
  </si>
  <si>
    <t>ZUARIIND</t>
  </si>
  <si>
    <t>Pudumjee Paper Products Ltd</t>
  </si>
  <si>
    <t>PDMJEPAPER</t>
  </si>
  <si>
    <t>Allcargo Terminals Ltd</t>
  </si>
  <si>
    <t>ATL</t>
  </si>
  <si>
    <t>NACL Industries Ltd</t>
  </si>
  <si>
    <t>NACLIND</t>
  </si>
  <si>
    <t>Vashu Bhagnani Industries Ltd</t>
  </si>
  <si>
    <t>POOJAENT</t>
  </si>
  <si>
    <t>Industrial and Prudential Investment Co Ltd</t>
  </si>
  <si>
    <t>INDPRUD</t>
  </si>
  <si>
    <t>Ceinsys Tech Ltd</t>
  </si>
  <si>
    <t>CEINSYSTECH</t>
  </si>
  <si>
    <t>Ganesh Benzoplast Ltd</t>
  </si>
  <si>
    <t>GANESHBE</t>
  </si>
  <si>
    <t>Shree Ganesh Remedies Ltd</t>
  </si>
  <si>
    <t>SGRL</t>
  </si>
  <si>
    <t>Transindia Real Estate Ltd</t>
  </si>
  <si>
    <t>TREL</t>
  </si>
  <si>
    <t>Urja Global Ltd</t>
  </si>
  <si>
    <t>URJA</t>
  </si>
  <si>
    <t>Basilic Fly Studio Ltd</t>
  </si>
  <si>
    <t>BASILIC</t>
  </si>
  <si>
    <t>Capital India Finance Ltd</t>
  </si>
  <si>
    <t>CIFL</t>
  </si>
  <si>
    <t>Bhageria Industries Ltd</t>
  </si>
  <si>
    <t>BHAGERIA</t>
  </si>
  <si>
    <t>Asian Granito India Ltd</t>
  </si>
  <si>
    <t>ASIANTILES</t>
  </si>
  <si>
    <t>Jay Bharat Maruti Ltd</t>
  </si>
  <si>
    <t>JAYBARMARU</t>
  </si>
  <si>
    <t>Bharat Parenterals Ltd</t>
  </si>
  <si>
    <t>BPLPHARMA</t>
  </si>
  <si>
    <t>SPEL Semiconductor Ltd</t>
  </si>
  <si>
    <t>SPELS</t>
  </si>
  <si>
    <t>Krystal Integrated Services Ltd</t>
  </si>
  <si>
    <t>KRYSTAL</t>
  </si>
  <si>
    <t>State Trading Corporation of India Ltd</t>
  </si>
  <si>
    <t>STCINDIA</t>
  </si>
  <si>
    <t>Primo Chemicals Ltd</t>
  </si>
  <si>
    <t>PRIMO</t>
  </si>
  <si>
    <t>Jaykay Enterprises Ltd</t>
  </si>
  <si>
    <t>JAYKAY</t>
  </si>
  <si>
    <t>Jagsonpal Pharmaceuticals Ltd</t>
  </si>
  <si>
    <t>JAGSNPHARM</t>
  </si>
  <si>
    <t>Nahar Spinning Mills Ltd</t>
  </si>
  <si>
    <t>NAHARSPING</t>
  </si>
  <si>
    <t>Linc Ltd</t>
  </si>
  <si>
    <t>LINC</t>
  </si>
  <si>
    <t>Alphalogic Techsys Ltd</t>
  </si>
  <si>
    <t>ALPHALOGIC</t>
  </si>
  <si>
    <t>Mindteck (India) Ltd</t>
  </si>
  <si>
    <t>MINDTECK</t>
  </si>
  <si>
    <t>Oswal Agro Mills Ltd</t>
  </si>
  <si>
    <t>OSWALAGRO</t>
  </si>
  <si>
    <t>Revathi Equipment India ltd</t>
  </si>
  <si>
    <t>REVATHIEQU</t>
  </si>
  <si>
    <t>Naperol Investments Ltd</t>
  </si>
  <si>
    <t>NAPEROL</t>
  </si>
  <si>
    <t>Asset Management &amp; Custody Banks</t>
  </si>
  <si>
    <t>BEML Land Assets Ltd</t>
  </si>
  <si>
    <t>BLAL</t>
  </si>
  <si>
    <t>Sika Interplant Systems Ltd</t>
  </si>
  <si>
    <t>SIKA</t>
  </si>
  <si>
    <t>Bajaj Healthcare Ltd</t>
  </si>
  <si>
    <t>BAJAJHCARE</t>
  </si>
  <si>
    <t>Max India Ltd</t>
  </si>
  <si>
    <t>MAXIND</t>
  </si>
  <si>
    <t>Benares Hotels Ltd</t>
  </si>
  <si>
    <t>BENARAS</t>
  </si>
  <si>
    <t>Vinyas Innovative Technologies Ltd</t>
  </si>
  <si>
    <t>VINYAS</t>
  </si>
  <si>
    <t>RSWM Ltd</t>
  </si>
  <si>
    <t>RSWM</t>
  </si>
  <si>
    <t>Infobeans Technologies Ltd</t>
  </si>
  <si>
    <t>INFOBEAN</t>
  </si>
  <si>
    <t>Lancer Container Lines Ltd</t>
  </si>
  <si>
    <t>LANCER</t>
  </si>
  <si>
    <t>Vilas Transcore Ltd</t>
  </si>
  <si>
    <t>VILAS</t>
  </si>
  <si>
    <t>Nectar Lifesciences Ltd</t>
  </si>
  <si>
    <t>NECLIFE</t>
  </si>
  <si>
    <t>Ganesh Green Bharat Ltd</t>
  </si>
  <si>
    <t>GGBL</t>
  </si>
  <si>
    <t>Anuh Pharma Ltd</t>
  </si>
  <si>
    <t>ANUHPHR</t>
  </si>
  <si>
    <t>Chemcon Speciality Chemicals Ltd</t>
  </si>
  <si>
    <t>CHEMCON</t>
  </si>
  <si>
    <t>TGV SRAAC Ltd</t>
  </si>
  <si>
    <t>TGVSL</t>
  </si>
  <si>
    <t>Virtuoso Optoelectronics Ltd</t>
  </si>
  <si>
    <t>VOEPL</t>
  </si>
  <si>
    <t>Prime Securities Ltd</t>
  </si>
  <si>
    <t>PRIMESECU</t>
  </si>
  <si>
    <t>Ice Make Refrigeration Ltd</t>
  </si>
  <si>
    <t>ICEMAKE</t>
  </si>
  <si>
    <t>Krishna Defence &amp; Allied Industries Ltd</t>
  </si>
  <si>
    <t>KRISHNADEF</t>
  </si>
  <si>
    <t>Bodal Chemicals Ltd</t>
  </si>
  <si>
    <t>BODALCHEM</t>
  </si>
  <si>
    <t>20 Microns Ltd</t>
  </si>
  <si>
    <t>20MICRONS</t>
  </si>
  <si>
    <t>GHCL Textiles Ltd</t>
  </si>
  <si>
    <t>GHCLTEXTIL</t>
  </si>
  <si>
    <t>RACL Geartech Ltd</t>
  </si>
  <si>
    <t>RACLGEAR</t>
  </si>
  <si>
    <t>Royal Orchid Hotels Ltd</t>
  </si>
  <si>
    <t>ROHLTD</t>
  </si>
  <si>
    <t>Ambika Cotton Mills Ltd</t>
  </si>
  <si>
    <t>AMBIKCO</t>
  </si>
  <si>
    <t>CSL Finance Ltd</t>
  </si>
  <si>
    <t>CSLFINANCE</t>
  </si>
  <si>
    <t>Mallcom (India) Ltd</t>
  </si>
  <si>
    <t>MALLCOM</t>
  </si>
  <si>
    <t>Emkay Taps and Cutting Tools Ltd</t>
  </si>
  <si>
    <t>EMKAYTOOLS</t>
  </si>
  <si>
    <t>Orient Paper and Industries Ltd</t>
  </si>
  <si>
    <t>ORIENTPPR</t>
  </si>
  <si>
    <t>STEL Holdings Ltd</t>
  </si>
  <si>
    <t>STEL</t>
  </si>
  <si>
    <t>Industry</t>
  </si>
  <si>
    <t>Oil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</si>
  <si>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</si>
  <si>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</si>
  <si>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</si>
  <si>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</si>
  <si>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</si>
  <si>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Healthcare</t>
  </si>
  <si>
    <t>Power</t>
  </si>
  <si>
    <t>Automobile and Auto Components</t>
  </si>
  <si>
    <t>Consumer Services</t>
  </si>
  <si>
    <t>Metals &amp; Mining</t>
  </si>
  <si>
    <t>Construction Materials</t>
  </si>
  <si>
    <t>Consumer Durables</t>
  </si>
  <si>
    <t>Services</t>
  </si>
  <si>
    <t>Capital Goods</t>
  </si>
  <si>
    <t>Realty</t>
  </si>
  <si>
    <t>Chemicals</t>
  </si>
  <si>
    <t>-</t>
  </si>
  <si>
    <t>Diversified</t>
  </si>
  <si>
    <t>Media Entertainment &amp; Publication</t>
  </si>
  <si>
    <t>Forest Materials</t>
  </si>
  <si>
    <t>Utilities</t>
  </si>
  <si>
    <t>1Y Return vs Nifty Z-Score</t>
  </si>
  <si>
    <t>1M Return vs Nifty Z-Score</t>
  </si>
  <si>
    <t>6M Return vs Nifty Z-Score</t>
  </si>
  <si>
    <t>1W Return vs Nifty Z-Score</t>
  </si>
  <si>
    <t>20D EMA</t>
  </si>
  <si>
    <t>% Price above 20 EMA</t>
  </si>
  <si>
    <t>% Price above 50 EMA</t>
  </si>
  <si>
    <t>% Price above 200 EMA</t>
  </si>
  <si>
    <t>Day Low</t>
  </si>
  <si>
    <t>Day High</t>
  </si>
  <si>
    <t>Current Week Low</t>
  </si>
  <si>
    <t>Current Week High</t>
  </si>
  <si>
    <t>Current Month Low</t>
  </si>
  <si>
    <t>Current Month High</t>
  </si>
  <si>
    <t>% Away From Day Low</t>
  </si>
  <si>
    <t>% Away From Day High</t>
  </si>
  <si>
    <t>% Away From Current Week Low</t>
  </si>
  <si>
    <t>% Away From Current Week High</t>
  </si>
  <si>
    <t>% Away From Current Month Low</t>
  </si>
  <si>
    <t>% Away From Current Month High</t>
  </si>
  <si>
    <t>Uptrend</t>
  </si>
  <si>
    <t>Relative Strength Sector Index</t>
  </si>
  <si>
    <t>Relative Strength Sector Index - Zone</t>
  </si>
  <si>
    <t>Rate of Change</t>
  </si>
  <si>
    <t>Rate of Change - Zone</t>
  </si>
  <si>
    <t>Negative</t>
  </si>
  <si>
    <t>Positive</t>
  </si>
  <si>
    <t>Neutral</t>
  </si>
  <si>
    <t>Sharpe Ratio Z-Score</t>
  </si>
  <si>
    <t>Score</t>
  </si>
  <si>
    <t>Rank 1Y</t>
  </si>
  <si>
    <t>Rank 6M</t>
  </si>
  <si>
    <t>Rank Sharpe</t>
  </si>
  <si>
    <t>Avg</t>
  </si>
  <si>
    <t>Count</t>
  </si>
  <si>
    <t>1W Out-Performance</t>
  </si>
  <si>
    <t>1M Out-Performance</t>
  </si>
  <si>
    <t>RSI</t>
  </si>
  <si>
    <t>% Price above 20D EMA</t>
  </si>
  <si>
    <t>Rank</t>
  </si>
  <si>
    <t xml:space="preserve">Score 2 </t>
  </si>
  <si>
    <t>Rank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</si>
</sst>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69FF69-A416-4E37-8E16-075D2FD51A36}" name="Table3" displayName="Table3" ref="A1:Z122" totalsRowShown="0">
  <sortState xmlns:xlrd2="http://schemas.microsoft.com/office/spreadsheetml/2017/richdata2" ref="A2:Z122">
    <sortCondition ref="Z1:Z122"/>
  </sortState>
  <tableColumns count="26">
    <tableColumn id="1" xr3:uid="{64D4C501-0724-40B6-A5A8-91CBA5180C42}" name="Sub-Sector"/>
    <tableColumn id="2" xr3:uid="{03439792-271C-4D5B-8C45-43D6BC3FD350}" name="Count" dataDxfId="48">
      <calculatedColumnFormula>COUNTIFS(Table2[Sub-Sector],Table3[[#This Row],[Sub-Sector]])</calculatedColumnFormula>
    </tableColumn>
    <tableColumn id="3" xr3:uid="{D6AA5DA4-E2A1-405A-A708-D39C67CACD18}" name="Uptrend" dataDxfId="47">
      <calculatedColumnFormula>COUNTIFS(Table2[Sub-Sector],Table3[[#This Row],[Sub-Sector]],Table2[Uptrend],"Uptrend")/Table3[[#This Row],[Count]]</calculatedColumnFormula>
    </tableColumn>
    <tableColumn id="4" xr3:uid="{415CDD14-65BE-42D0-AC52-EE20C9052D63}" name="1W Out-Performance" dataDxfId="46">
      <calculatedColumnFormula>COUNTIFS(Table2[Sub-Sector],Table3[[#This Row],[Sub-Sector]],Table2[1W Return vs Nifty],"&gt;=5")/Table3[[#This Row],[Count]]</calculatedColumnFormula>
    </tableColumn>
    <tableColumn id="5" xr3:uid="{43AAA710-6C33-4984-AED8-DD8780BA89D1}" name="1M Out-Performance" dataDxfId="45">
      <calculatedColumnFormula>COUNTIFS(Table2[Sub-Sector],Table3[[#This Row],[Sub-Sector]],Table2[1M Return vs Nifty],"&gt;=5")/Table3[[#This Row],[Count]]</calculatedColumnFormula>
    </tableColumn>
    <tableColumn id="6" xr3:uid="{DA6DAE30-640C-4C35-ABE4-9A7008E66564}" name="6M Return vs Nifty" dataDxfId="44">
      <calculatedColumnFormula>COUNTIFS(Table2[Sub-Sector],Table3[[#This Row],[Sub-Sector]],Table2[6M Return vs Nifty],"&gt;=10")/Table3[[#This Row],[Count]]</calculatedColumnFormula>
    </tableColumn>
    <tableColumn id="7" xr3:uid="{3401B28E-16C1-47D3-A68E-1C2CC3EF26D7}" name="1Y Return vs Nifty" dataDxfId="43">
      <calculatedColumnFormula>COUNTIFS(Table2[Sub-Sector],Table3[[#This Row],[Sub-Sector]],Table2[1Y Return vs Nifty],"&gt;=10")/Table3[[#This Row],[Count]]</calculatedColumnFormula>
    </tableColumn>
    <tableColumn id="8" xr3:uid="{09A608BB-9606-4F75-A85D-81568B339999}" name="RSI" dataDxfId="42">
      <calculatedColumnFormula>COUNTIFS(Table2[Sub-Sector],Table3[[#This Row],[Sub-Sector]],Table2[RSI Exponential â€“ 14D],"&gt;=50")/Table3[[#This Row],[Count]]</calculatedColumnFormula>
    </tableColumn>
    <tableColumn id="9" xr3:uid="{3C5BF1BA-61AB-4DB4-85B9-85C4393BC8D0}" name="Relative Volume" dataDxfId="41">
      <calculatedColumnFormula>COUNTIFS(Table2[Sub-Sector],Table3[[#This Row],[Sub-Sector]],Table2[Relative Volume],"&gt;=1")/Table3[[#This Row],[Count]]</calculatedColumnFormula>
    </tableColumn>
    <tableColumn id="10" xr3:uid="{6244705B-451C-4241-B153-44DCF338F004}" name="% Away From Day Low" dataDxfId="40">
      <calculatedColumnFormula>COUNTIFS(Table2[Sub-Sector],Table3[[#This Row],[Sub-Sector]],Table2[% Away From Day Low],"&gt;=0.05")/Table3[[#This Row],[Count]]</calculatedColumnFormula>
    </tableColumn>
    <tableColumn id="11" xr3:uid="{14096F46-E25A-4B0C-9AC7-A4712E065245}" name="% Away From Day High" dataDxfId="39">
      <calculatedColumnFormula>COUNTIFS(Table2[Sub-Sector],Table3[[#This Row],[Sub-Sector]],Table2[% Away From Day High],"&lt;=0.05")/Table3[[#This Row],[Count]]</calculatedColumnFormula>
    </tableColumn>
    <tableColumn id="12" xr3:uid="{9C7FD018-401D-4FE2-B78F-DA5EB8C843F4}" name="% Away From Current Week Low" dataDxfId="38">
      <calculatedColumnFormula>COUNTIFS(Table2[Sub-Sector],Table3[[#This Row],[Sub-Sector]],Table2[% Away From Current Week Low],"&gt;=0.05")/Table3[[#This Row],[Count]]</calculatedColumnFormula>
    </tableColumn>
    <tableColumn id="13" xr3:uid="{34BA8BA3-04F8-4249-83F7-CE722B18CAD0}" name="% Away From Current Week High" dataDxfId="37">
      <calculatedColumnFormula>COUNTIFS(Table2[Sub-Sector],Table3[[#This Row],[Sub-Sector]],Table2[% Away From Current Week High],"&lt;=0.05")/Table3[[#This Row],[Count]]</calculatedColumnFormula>
    </tableColumn>
    <tableColumn id="14" xr3:uid="{3A968F02-5951-42AA-BDE0-4C9F88783CB1}" name="% Away From Current Month Low" dataDxfId="36">
      <calculatedColumnFormula>COUNTIFS(Table2[Sub-Sector],Table3[[#This Row],[Sub-Sector]],Table2[% Away From Current Month Low],"&gt;=0.05")/Table3[[#This Row],[Count]]</calculatedColumnFormula>
    </tableColumn>
    <tableColumn id="15" xr3:uid="{2DF22A67-4CFA-4C67-BF81-E5CE6EDE581B}" name="% Away From Current Month High" dataDxfId="35">
      <calculatedColumnFormula>COUNTIFS(Table2[Sub-Sector],Table3[[#This Row],[Sub-Sector]],Table2[% Away From Current Month High],"&lt;=0.05")/Table3[[#This Row],[Count]]</calculatedColumnFormula>
    </tableColumn>
    <tableColumn id="16" xr3:uid="{98138163-07F6-4158-AD00-37E31A681B08}" name="% Away From 52W High" dataDxfId="34">
      <calculatedColumnFormula>COUNTIFS(Table2[Sub-Sector],Table3[[#This Row],[Sub-Sector]],Table2[% Away From 52W High],"&lt;=10")/Table3[[#This Row],[Count]]</calculatedColumnFormula>
    </tableColumn>
    <tableColumn id="17" xr3:uid="{5C792243-AC0E-4410-B097-A4CCE6EEBD61}" name="% Away From 52W Low" dataDxfId="33">
      <calculatedColumnFormula>COUNTIFS(Table2[Sub-Sector],Table3[[#This Row],[Sub-Sector]],Table2[% Away From 52W Low],"&gt;=10")/Table3[[#This Row],[Count]]</calculatedColumnFormula>
    </tableColumn>
    <tableColumn id="18" xr3:uid="{D2459201-D99C-4749-A961-7B002E6BFA82}" name="% Price above 20D EMA" dataDxfId="32">
      <calculatedColumnFormula>COUNTIFS(Table2[Sub-Sector],Table3[[#This Row],[Sub-Sector]],Table2[% Price above 20 EMA],"&gt;=0")/Table3[[#This Row],[Count]]</calculatedColumnFormula>
    </tableColumn>
    <tableColumn id="19" xr3:uid="{7921F7FB-8774-460A-8B3B-93842531292D}" name="% Price above 50 EMA" dataDxfId="31">
      <calculatedColumnFormula>COUNTIFS(Table2[Sub-Sector],Table3[[#This Row],[Sub-Sector]],Table2[% Price above 50 EMA],"&gt;=0")/Table3[[#This Row],[Count]]</calculatedColumnFormula>
    </tableColumn>
    <tableColumn id="20" xr3:uid="{14B68003-C188-4379-BB38-1DDD3494CB80}" name="% Price above 200 EMA" dataDxfId="30">
      <calculatedColumnFormula>COUNTIFS(Table2[Sub-Sector],Table3[[#This Row],[Sub-Sector]],Table2[% Price above 200 EMA],"&gt;=0")/Table3[[#This Row],[Count]]</calculatedColumnFormula>
    </tableColumn>
    <tableColumn id="21" xr3:uid="{E3783842-38C1-4034-A71F-08D06313698A}" name="Rate of Change - Zone" dataDxfId="29">
      <calculatedColumnFormula>COUNTIFS(Table2[Sub-Sector],Table3[[#This Row],[Sub-Sector]],Table2[Rate of Change - Zone],"Positive")/Table3[[#This Row],[Count]]</calculatedColumnFormula>
    </tableColumn>
    <tableColumn id="22" xr3:uid="{25A4D99C-C4FC-49D1-894A-EF0A5A4141D8}" name="Sharpe Ratio" dataDxfId="28">
      <calculatedColumnFormula>COUNTIFS(Table2[Sub-Sector],Table3[[#This Row],[Sub-Sector]],Table2[Sharpe Ratio],"&gt;=0.10")/Table3[[#This Row],[Count]]</calculatedColumnFormula>
    </tableColumn>
    <tableColumn id="23" xr3:uid="{318EFEAE-75ED-4871-A7AB-493D6AB92A23}" name="Score" dataDxfId="27">
      <calculatedColumnFormula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calculatedColumnFormula>
    </tableColumn>
    <tableColumn id="24" xr3:uid="{4FE110F7-B95B-4843-8C83-AF9091F542A3}" name="Rank" dataDxfId="26">
      <calculatedColumnFormula>_xlfn.RANK.AVG(Table3[[#This Row],[Score]],Table3[Score],1)</calculatedColumnFormula>
    </tableColumn>
    <tableColumn id="25" xr3:uid="{E8E69FB8-3BB3-472A-AA29-A2DCDF3B028D}" name="Score 2 " dataDxfId="25">
      <calculatedColumnFormula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calculatedColumnFormula>
    </tableColumn>
    <tableColumn id="26" xr3:uid="{067C6037-10C4-4537-9463-0C84789C981D}" name="Rank 2" dataDxfId="24">
      <calculatedColumnFormula>_xlfn.RANK.AVG(Table3[[#This Row],[Score 2 ]],Table3[[Score 2 ]],1)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5CB83-AD94-4232-8C37-5369D1F44769}" name="Table2" displayName="Table2" ref="A1:AV742" totalsRowShown="0">
  <sortState xmlns:xlrd2="http://schemas.microsoft.com/office/spreadsheetml/2017/richdata2" ref="A2:AV742">
    <sortCondition ref="AV1:AV742"/>
  </sortState>
  <tableColumns count="48">
    <tableColumn id="1" xr3:uid="{66EE835C-035D-4C93-A504-B41B2ECE9417}" name="Name"/>
    <tableColumn id="2" xr3:uid="{C775EADA-875B-4D60-B64B-806B0EFD5607}" name="Ticker"/>
    <tableColumn id="3" xr3:uid="{D22FFF6B-1286-4F02-9D80-3EC668C8F825}" name="Industry"/>
    <tableColumn id="4" xr3:uid="{C4C85EAB-7AEF-42E1-AC01-28BD2D57EE1D}" name="Sub-Sector"/>
    <tableColumn id="5" xr3:uid="{72615B12-5922-4925-B6A3-F165B07F1A6E}" name="Market Cap"/>
    <tableColumn id="6" xr3:uid="{7BE65A08-3818-4CC1-9000-36ECE1C2ED67}" name="Close Price"/>
    <tableColumn id="7" xr3:uid="{7E7A539A-9273-4BA3-BBEB-9BB223FB3C75}" name="1Y Return vs Nifty"/>
    <tableColumn id="18" xr3:uid="{45A8A0DC-7BA3-44AA-8DCA-CBEE04FC9DCC}" name="1Y Return vs Nifty Z-Score" dataDxfId="23">
      <calculatedColumnFormula>(Table2[[#This Row],[1Y Return vs Nifty]]-AVERAGE(Table2[1Y Return vs Nifty]))/_xlfn.STDEV.P(Table2[1Y Return vs Nifty])</calculatedColumnFormula>
    </tableColumn>
    <tableColumn id="8" xr3:uid="{3B03DF88-2443-4438-A0AC-D3BB15832452}" name="1M Return vs Nifty"/>
    <tableColumn id="19" xr3:uid="{B3F79DA2-3068-47DF-81C8-2D19DD51B5AB}" name="1M Return vs Nifty Z-Score" dataDxfId="22">
      <calculatedColumnFormula>(Table2[[#This Row],[1M Return vs Nifty]]-AVERAGE(Table2[1M Return vs Nifty]))/_xlfn.STDEV.P(Table2[1M Return vs Nifty])</calculatedColumnFormula>
    </tableColumn>
    <tableColumn id="9" xr3:uid="{EC77FE56-A418-4BB3-84F3-91A3F09B6D7B}" name="6M Return vs Nifty"/>
    <tableColumn id="20" xr3:uid="{32A42BE8-5BF0-4CD6-9C1C-960AD73F7B79}" name="6M Return vs Nifty Z-Score" dataDxfId="21">
      <calculatedColumnFormula>(Table2[[#This Row],[6M Return vs Nifty]]-AVERAGE(Table2[6M Return vs Nifty]))/_xlfn.STDEV.P(Table2[6M Return vs Nifty])</calculatedColumnFormula>
    </tableColumn>
    <tableColumn id="10" xr3:uid="{AEBCB0FF-B58E-4F78-8217-AF8A0F38B0BF}" name="1W Return vs Nifty"/>
    <tableColumn id="22" xr3:uid="{6FA904BD-0AA4-40C4-BA7E-19C76501F9DC}" name="1W Return vs Nifty Z-Score" dataDxfId="20">
      <calculatedColumnFormula>(Table2[[#This Row],[1W Return vs Nifty]]-AVERAGE(Table2[1W Return vs Nifty]))/_xlfn.STDEV.P(Table2[1W Return vs Nifty])</calculatedColumnFormula>
    </tableColumn>
    <tableColumn id="21" xr3:uid="{F65A6394-19AF-4AD0-94D1-F684DEA8C8A6}" name="20D EMA" dataDxfId="19"/>
    <tableColumn id="11" xr3:uid="{A19D96A1-FDD4-4C5D-87AE-04AED73B23E2}" name="50D EMA"/>
    <tableColumn id="12" xr3:uid="{C24031D4-01CB-403E-9B41-7826DFE39F90}" name="200D EMA"/>
    <tableColumn id="13" xr3:uid="{98CB4135-E851-4A45-AF08-5D709EB2461E}" name="RSI Exponential â€“ 14D"/>
    <tableColumn id="25" xr3:uid="{4656D9DC-C562-409F-963A-0A13DCB4B5CA}" name="% Price above 20 EMA" dataDxfId="18">
      <calculatedColumnFormula>(Table2[[#This Row],[Close Price]]-Table2[[#This Row],[20D EMA]])/Table2[[#This Row],[20D EMA]]</calculatedColumnFormula>
    </tableColumn>
    <tableColumn id="24" xr3:uid="{0CFF64B7-B7F3-4EA7-93F5-FB764161AF5B}" name="% Price above 50 EMA" dataDxfId="17">
      <calculatedColumnFormula>(Table2[[#This Row],[Close Price]]-Table2[[#This Row],[50D EMA]])/Table2[[#This Row],[50D EMA]]</calculatedColumnFormula>
    </tableColumn>
    <tableColumn id="23" xr3:uid="{23816CEA-FBDA-4926-883C-0AADF12DF9B5}" name="% Price above 200 EMA" dataDxfId="16">
      <calculatedColumnFormula>(Table2[[#This Row],[Close Price]]-Table2[[#This Row],[200D EMA]])/Table2[[#This Row],[200D EMA]]</calculatedColumnFormula>
    </tableColumn>
    <tableColumn id="14" xr3:uid="{A5B68009-4CFA-4F2B-9924-D4AE94075D84}" name="Relative Volume"/>
    <tableColumn id="37" xr3:uid="{76CFF313-D444-4947-B1BA-3C33A638BAC1}" name="Day Low" dataDxfId="15"/>
    <tableColumn id="36" xr3:uid="{9489BA4A-8192-436C-956D-8B31DFD17AAB}" name="Day High"/>
    <tableColumn id="35" xr3:uid="{47A3FB90-6DE2-488C-9426-95F5B57E7E04}" name="Current Week Low"/>
    <tableColumn id="34" xr3:uid="{AE1E86EF-5684-4BDC-930E-7DE6EEF44B1A}" name="Current Week High"/>
    <tableColumn id="33" xr3:uid="{9B19DD66-2A33-46B5-81AC-D07A6741B654}" name="Current Month Low"/>
    <tableColumn id="32" xr3:uid="{CC520AEF-D2ED-45AD-BC1C-44EE17F883AA}" name="Current Month High"/>
    <tableColumn id="31" xr3:uid="{22D350A8-CD94-4382-84EA-F2F8BCF8AFBE}" name="% Away From Day Low" dataDxfId="14">
      <calculatedColumnFormula>(Table2[[#This Row],[Close Price]]/Table2[[#This Row],[Day Low]])-1</calculatedColumnFormula>
    </tableColumn>
    <tableColumn id="30" xr3:uid="{DDC67A3F-CDB4-4097-9387-148DF9BB0A96}" name="% Away From Day High" dataDxfId="13">
      <calculatedColumnFormula>(Table2[[#This Row],[Day High]]/Table2[[#This Row],[Close Price]])-1</calculatedColumnFormula>
    </tableColumn>
    <tableColumn id="29" xr3:uid="{DD33BD72-01B7-40BA-92D8-2E9F669BCE4C}" name="% Away From Current Week Low" dataDxfId="12">
      <calculatedColumnFormula>(Table2[[#This Row],[Close Price]]/Table2[[#This Row],[Current Week Low]])-1</calculatedColumnFormula>
    </tableColumn>
    <tableColumn id="28" xr3:uid="{F439093A-6A45-49A8-B682-22919113D312}" name="% Away From Current Week High" dataDxfId="11">
      <calculatedColumnFormula>(Table2[[#This Row],[Current Week High]]/Table2[[#This Row],[Close Price]])-1</calculatedColumnFormula>
    </tableColumn>
    <tableColumn id="27" xr3:uid="{A6B8EBCF-8D5F-4803-B67C-0F3FBC30E07F}" name="% Away From Current Month Low" dataDxfId="10">
      <calculatedColumnFormula>(Table2[[#This Row],[Close Price]]/Table2[[#This Row],[Current Month Low]])-1</calculatedColumnFormula>
    </tableColumn>
    <tableColumn id="26" xr3:uid="{B4B51797-D64C-4395-ABCA-F9381DDB2335}" name="% Away From Current Month High" dataDxfId="9">
      <calculatedColumnFormula>(Table2[[#This Row],[Current Month High]]/Table2[[#This Row],[Close Price]])-1</calculatedColumnFormula>
    </tableColumn>
    <tableColumn id="15" xr3:uid="{83C1F67B-B05C-4481-A4A9-12910DAA66B2}" name="% Away From 52W High"/>
    <tableColumn id="16" xr3:uid="{58742E1C-D9CF-4722-B409-D403FDB7957F}" name="% Away From 52W Low"/>
    <tableColumn id="43" xr3:uid="{2BC0963A-2547-4829-910E-18D12BF2945F}" name="Uptrend" dataDxfId="8">
      <calculatedColumnFormula>IF(AND(Table2[[#This Row],[20D EMA]]&gt;Table2[[#This Row],[50D EMA]],Table2[[#This Row],[50D EMA]]&gt;Table2[[#This Row],[200D EMA]]),"Uptrend","Downtrend/NoTrend")</calculatedColumnFormula>
    </tableColumn>
    <tableColumn id="42" xr3:uid="{123060AF-51FE-487F-B2F4-3BD3D7A081F5}" name="Relative Strength Sector Index" dataDxfId="7"/>
    <tableColumn id="41" xr3:uid="{5BD6FFD5-0A4E-4E49-A103-8785DFE7C597}" name="Relative Strength Sector Index - Zone"/>
    <tableColumn id="40" xr3:uid="{C95B2D04-601E-427A-8ED4-28292E2CAADA}" name="Rate of Change"/>
    <tableColumn id="39" xr3:uid="{FEE717F4-572C-4721-B153-8CF8156EA1AA}" name="Rate of Change - Zone"/>
    <tableColumn id="17" xr3:uid="{05559D74-513B-4127-9250-C99EF815347A}" name="Sharpe Ratio"/>
    <tableColumn id="44" xr3:uid="{99D48A4C-145C-4D4F-A1C0-BDEB326A60AF}" name="Sharpe Ratio Z-Score" dataDxfId="6">
      <calculatedColumnFormula>(Table2[[#This Row],[Sharpe Ratio]]-AVERAGE(Table2[Sharpe Ratio]))/_xlfn.STDEV.P(Table2[Sharpe Ratio])</calculatedColumnFormula>
    </tableColumn>
    <tableColumn id="45" xr3:uid="{633335B7-ACFD-453C-9B54-D4048ABBF1CF}" name="Score" dataDxfId="5">
      <calculatedColumnFormula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calculatedColumnFormula>
    </tableColumn>
    <tableColumn id="46" xr3:uid="{C4A74629-90E6-4AD8-9483-AF94CDE77D1F}" name="Rank 1Y" dataDxfId="4">
      <calculatedColumnFormula>_xlfn.RANK.AVG(Table2[[#This Row],[1Y Return vs Nifty Z-Score]],Table2[1Y Return vs Nifty Z-Score])</calculatedColumnFormula>
    </tableColumn>
    <tableColumn id="47" xr3:uid="{6D5BB79D-B991-446D-92BB-EF0531508E72}" name="Rank 6M" dataDxfId="3">
      <calculatedColumnFormula>_xlfn.RANK.AVG(Table2[[#This Row],[6M Return vs Nifty Z-Score]],Table2[6M Return vs Nifty Z-Score])</calculatedColumnFormula>
    </tableColumn>
    <tableColumn id="48" xr3:uid="{CC2CAEFE-ED2B-49CD-99A6-727CF16900D5}" name="Rank Sharpe" dataDxfId="2">
      <calculatedColumnFormula>_xlfn.RANK.AVG(Table2[[#This Row],[Sharpe Ratio Z-Score]],Table2[Sharpe Ratio Z-Score])</calculatedColumnFormula>
    </tableColumn>
    <tableColumn id="49" xr3:uid="{0CECC767-3FCC-465D-AD43-ADC4626B78B3}" name="Avg" dataDxfId="1">
      <calculatedColumnFormula>(Table2[[#This Row],[Rank 1Y]]+Table2[[#This Row],[Rank 6M]]+Table2[[#This Row],[Rank Sharpe]])/3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77810-CBDD-4F0B-8670-E27F1B8D44AB}" name="Table1" displayName="Table1" ref="A1:Q1497" totalsRowShown="0">
  <autoFilter ref="A1:Q1497" xr:uid="{99677810-CBDD-4F0B-8670-E27F1B8D44AB}">
    <filterColumn colId="2">
      <filters>
        <filter val="Automobile and Auto Components"/>
        <filter val="Capital Goods"/>
        <filter val="Chemicals"/>
        <filter val="Construction"/>
        <filter val="Construction Materials"/>
        <filter val="Consumer Durables"/>
        <filter val="Consumer Services"/>
        <filter val="Diversified"/>
        <filter val="Fast Moving Consumer Goods"/>
        <filter val="Financial Services"/>
        <filter val="Forest Materials"/>
        <filter val="Healthcare"/>
        <filter val="Information Technology"/>
        <filter val="Media Entertainment &amp; Publication"/>
        <filter val="Metals &amp; Mining"/>
        <filter val="Oil Gas &amp; Consumable Fuels"/>
        <filter val="Power"/>
        <filter val="Realty"/>
        <filter val="Services"/>
        <filter val="Telecommunication"/>
        <filter val="Textiles"/>
        <filter val="Utilities"/>
      </filters>
    </filterColumn>
    <filterColumn colId="11">
      <customFilters>
        <customFilter operator="notEqual" val=" "/>
      </customFilters>
    </filterColumn>
  </autoFilter>
  <tableColumns count="17">
    <tableColumn id="1" xr3:uid="{7F6C928F-872B-4CDB-A069-464181F81913}" name="Name"/>
    <tableColumn id="2" xr3:uid="{6A9F6C4A-2311-414E-A537-638C29C456CC}" name="Ticker"/>
    <tableColumn id="17" xr3:uid="{0EF35A1D-CCF8-45C7-98E0-FBC9D10E907F}" name="Industry" dataDxfId="0"/>
    <tableColumn id="3" xr3:uid="{CDD4A683-78A0-4EFB-A297-4CF9F52FF558}" name="Sub-Sector"/>
    <tableColumn id="4" xr3:uid="{66DF1FF7-2D52-4678-87C5-996AA92B0092}" name="Market Cap"/>
    <tableColumn id="5" xr3:uid="{05FBA6CE-5A79-4F32-BF00-3D4390311435}" name="Close Price"/>
    <tableColumn id="6" xr3:uid="{5C776F75-D96F-4031-B062-C3630EB9FF8F}" name="1Y Return vs Nifty"/>
    <tableColumn id="7" xr3:uid="{7EEF917F-5BBC-4CEE-BA3F-1D218F9B64F7}" name="1M Return vs Nifty"/>
    <tableColumn id="8" xr3:uid="{5C0E6CAC-3D53-4C06-8690-AC26867E8955}" name="6M Return vs Nifty"/>
    <tableColumn id="9" xr3:uid="{9AC21B20-4D7B-4748-9921-47FBC9B5090D}" name="1W Return vs Nifty"/>
    <tableColumn id="10" xr3:uid="{FEEBA5E6-EB01-45CA-B0F8-7759D8DB1198}" name="50D EMA"/>
    <tableColumn id="11" xr3:uid="{D9DDDFB4-30FE-45BF-95CD-76AF3300AE13}" name="200D EMA"/>
    <tableColumn id="12" xr3:uid="{2996E29B-F97A-445F-A848-65738E530AF7}" name="RSI Exponential â€“ 14D"/>
    <tableColumn id="13" xr3:uid="{A8260D72-8E15-4A20-BDF2-13726BD8F143}" name="Relative Volume"/>
    <tableColumn id="14" xr3:uid="{E0B08467-E0A4-400C-862F-702631CA78AC}" name="% Away From 52W High"/>
    <tableColumn id="15" xr3:uid="{41479956-DE2B-455C-A960-2748A2F0CDBF}" name="% Away From 52W Low"/>
    <tableColumn id="16" xr3:uid="{686D89D7-B835-492E-9367-36C241EAACFE}" name="Sharpe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6B7-163A-4212-A54C-77B93FB96CC7}">
  <dimension ref="A1:Z122"/>
  <sheetViews>
    <sheetView workbookViewId="0"/>
  </sheetViews>
  <sheetFormatPr defaultRowHeight="14.4" x14ac:dyDescent="0.3"/>
  <cols>
    <col min="1" max="1" width="37.109375" bestFit="1" customWidth="1"/>
    <col min="2" max="2" width="8.33203125" bestFit="1" customWidth="1"/>
    <col min="3" max="3" width="10.44140625" bestFit="1" customWidth="1"/>
    <col min="4" max="4" width="21.77734375" bestFit="1" customWidth="1"/>
    <col min="5" max="5" width="21.6640625" bestFit="1" customWidth="1"/>
    <col min="6" max="6" width="19.44140625" bestFit="1" customWidth="1"/>
    <col min="7" max="7" width="18.5546875" bestFit="1" customWidth="1"/>
    <col min="8" max="8" width="8" bestFit="1" customWidth="1"/>
    <col min="9" max="9" width="17.6640625" bestFit="1" customWidth="1"/>
    <col min="10" max="10" width="22.44140625" bestFit="1" customWidth="1"/>
    <col min="11" max="11" width="23" bestFit="1" customWidth="1"/>
    <col min="12" max="12" width="31.77734375" bestFit="1" customWidth="1"/>
    <col min="13" max="13" width="32.21875" bestFit="1" customWidth="1"/>
    <col min="14" max="14" width="32.44140625" bestFit="1" customWidth="1"/>
    <col min="15" max="15" width="32.88671875" bestFit="1" customWidth="1"/>
    <col min="16" max="16" width="23.77734375" bestFit="1" customWidth="1"/>
    <col min="17" max="17" width="23.33203125" bestFit="1" customWidth="1"/>
    <col min="18" max="18" width="23.5546875" bestFit="1" customWidth="1"/>
    <col min="19" max="19" width="22.21875" bestFit="1" customWidth="1"/>
    <col min="20" max="20" width="23.33203125" bestFit="1" customWidth="1"/>
    <col min="21" max="21" width="22.21875" bestFit="1" customWidth="1"/>
    <col min="22" max="22" width="14" bestFit="1" customWidth="1"/>
    <col min="23" max="23" width="7.88671875" bestFit="1" customWidth="1"/>
    <col min="24" max="24" width="7.44140625" bestFit="1" customWidth="1"/>
    <col min="25" max="25" width="9.77734375" bestFit="1" customWidth="1"/>
    <col min="26" max="26" width="8.88671875" bestFit="1" customWidth="1"/>
  </cols>
  <sheetData>
    <row r="1" spans="1:26" x14ac:dyDescent="0.3">
      <c r="A1" t="s">
        <v>2</v>
      </c>
      <c r="B1" t="s">
        <v>3225</v>
      </c>
      <c r="C1" t="s">
        <v>3211</v>
      </c>
      <c r="D1" t="s">
        <v>3226</v>
      </c>
      <c r="E1" t="s">
        <v>3227</v>
      </c>
      <c r="F1" t="s">
        <v>7</v>
      </c>
      <c r="G1" t="s">
        <v>5</v>
      </c>
      <c r="H1" t="s">
        <v>3228</v>
      </c>
      <c r="I1" t="s">
        <v>12</v>
      </c>
      <c r="J1" t="s">
        <v>3205</v>
      </c>
      <c r="K1" t="s">
        <v>3206</v>
      </c>
      <c r="L1" t="s">
        <v>3207</v>
      </c>
      <c r="M1" t="s">
        <v>3208</v>
      </c>
      <c r="N1" t="s">
        <v>3209</v>
      </c>
      <c r="O1" t="s">
        <v>3210</v>
      </c>
      <c r="P1" t="s">
        <v>13</v>
      </c>
      <c r="Q1" t="s">
        <v>14</v>
      </c>
      <c r="R1" t="s">
        <v>3229</v>
      </c>
      <c r="S1" t="s">
        <v>3197</v>
      </c>
      <c r="T1" t="s">
        <v>3198</v>
      </c>
      <c r="U1" t="s">
        <v>3215</v>
      </c>
      <c r="V1" t="s">
        <v>15</v>
      </c>
      <c r="W1" t="s">
        <v>3220</v>
      </c>
      <c r="X1" t="s">
        <v>3230</v>
      </c>
      <c r="Y1" t="s">
        <v>3231</v>
      </c>
      <c r="Z1" t="s">
        <v>3232</v>
      </c>
    </row>
    <row r="2" spans="1:26" x14ac:dyDescent="0.3">
      <c r="A2" t="s">
        <v>249</v>
      </c>
      <c r="B2">
        <f>COUNTIFS(Table2[Sub-Sector],Table3[[#This Row],[Sub-Sector]])</f>
        <v>2</v>
      </c>
      <c r="C2" s="1">
        <f>COUNTIFS(Table2[Sub-Sector],Table3[[#This Row],[Sub-Sector]],Table2[Uptrend],"Uptrend")/Table3[[#This Row],[Count]]</f>
        <v>1</v>
      </c>
      <c r="D2" s="1">
        <f>COUNTIFS(Table2[Sub-Sector],Table3[[#This Row],[Sub-Sector]],Table2[1W Return vs Nifty],"&gt;=5")/Table3[[#This Row],[Count]]</f>
        <v>0</v>
      </c>
      <c r="E2" s="1">
        <f>COUNTIFS(Table2[Sub-Sector],Table3[[#This Row],[Sub-Sector]],Table2[1M Return vs Nifty],"&gt;=5")/Table3[[#This Row],[Count]]</f>
        <v>0</v>
      </c>
      <c r="F2" s="1">
        <f>COUNTIFS(Table2[Sub-Sector],Table3[[#This Row],[Sub-Sector]],Table2[6M Return vs Nifty],"&gt;=10")/Table3[[#This Row],[Count]]</f>
        <v>1</v>
      </c>
      <c r="G2" s="1">
        <f>COUNTIFS(Table2[Sub-Sector],Table3[[#This Row],[Sub-Sector]],Table2[1Y Return vs Nifty],"&gt;=10")/Table3[[#This Row],[Count]]</f>
        <v>1</v>
      </c>
      <c r="H2" s="1">
        <f>COUNTIFS(Table2[Sub-Sector],Table3[[#This Row],[Sub-Sector]],Table2[RSI Exponential â€“ 14D],"&gt;=50")/Table3[[#This Row],[Count]]</f>
        <v>1</v>
      </c>
      <c r="I2" s="1">
        <f>COUNTIFS(Table2[Sub-Sector],Table3[[#This Row],[Sub-Sector]],Table2[Relative Volume],"&gt;=1")/Table3[[#This Row],[Count]]</f>
        <v>1</v>
      </c>
      <c r="J2" s="1">
        <f>COUNTIFS(Table2[Sub-Sector],Table3[[#This Row],[Sub-Sector]],Table2[% Away From Day Low],"&gt;=0.05")/Table3[[#This Row],[Count]]</f>
        <v>0</v>
      </c>
      <c r="K2" s="1">
        <f>COUNTIFS(Table2[Sub-Sector],Table3[[#This Row],[Sub-Sector]],Table2[% Away From Day High],"&lt;=0.05")/Table3[[#This Row],[Count]]</f>
        <v>0.5</v>
      </c>
      <c r="L2" s="1">
        <f>COUNTIFS(Table2[Sub-Sector],Table3[[#This Row],[Sub-Sector]],Table2[% Away From Current Week Low],"&gt;=0.05")/Table3[[#This Row],[Count]]</f>
        <v>0</v>
      </c>
      <c r="M2" s="1">
        <f>COUNTIFS(Table2[Sub-Sector],Table3[[#This Row],[Sub-Sector]],Table2[% Away From Current Week High],"&lt;=0.05")/Table3[[#This Row],[Count]]</f>
        <v>0</v>
      </c>
      <c r="N2" s="1">
        <f>COUNTIFS(Table2[Sub-Sector],Table3[[#This Row],[Sub-Sector]],Table2[% Away From Current Month Low],"&gt;=0.05")/Table3[[#This Row],[Count]]</f>
        <v>0.5</v>
      </c>
      <c r="O2" s="1">
        <f>COUNTIFS(Table2[Sub-Sector],Table3[[#This Row],[Sub-Sector]],Table2[% Away From Current Month High],"&lt;=0.05")/Table3[[#This Row],[Count]]</f>
        <v>0</v>
      </c>
      <c r="P2" s="1">
        <f>COUNTIFS(Table2[Sub-Sector],Table3[[#This Row],[Sub-Sector]],Table2[% Away From 52W High],"&lt;=10")/Table3[[#This Row],[Count]]</f>
        <v>0.5</v>
      </c>
      <c r="Q2" s="1">
        <f>COUNTIFS(Table2[Sub-Sector],Table3[[#This Row],[Sub-Sector]],Table2[% Away From 52W Low],"&gt;=10")/Table3[[#This Row],[Count]]</f>
        <v>1</v>
      </c>
      <c r="R2" s="1">
        <f>COUNTIFS(Table2[Sub-Sector],Table3[[#This Row],[Sub-Sector]],Table2[% Price above 20 EMA],"&gt;=0")/Table3[[#This Row],[Count]]</f>
        <v>0.5</v>
      </c>
      <c r="S2" s="1">
        <f>COUNTIFS(Table2[Sub-Sector],Table3[[#This Row],[Sub-Sector]],Table2[% Price above 50 EMA],"&gt;=0")/Table3[[#This Row],[Count]]</f>
        <v>0.5</v>
      </c>
      <c r="T2" s="1">
        <f>COUNTIFS(Table2[Sub-Sector],Table3[[#This Row],[Sub-Sector]],Table2[% Price above 200 EMA],"&gt;=0")/Table3[[#This Row],[Count]]</f>
        <v>1</v>
      </c>
      <c r="U2" s="1">
        <f>COUNTIFS(Table2[Sub-Sector],Table3[[#This Row],[Sub-Sector]],Table2[Rate of Change - Zone],"Positive")/Table3[[#This Row],[Count]]</f>
        <v>1</v>
      </c>
      <c r="V2" s="1">
        <f>COUNTIFS(Table2[Sub-Sector],Table3[[#This Row],[Sub-Sector]],Table2[Sharpe Ratio],"&gt;=0.10")/Table3[[#This Row],[Count]]</f>
        <v>0.5</v>
      </c>
      <c r="W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245</v>
      </c>
      <c r="X2">
        <f>_xlfn.RANK.AVG(Table3[[#This Row],[Score]],Table3[Score],1)</f>
        <v>10</v>
      </c>
      <c r="Y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42.5</v>
      </c>
      <c r="Z2">
        <f>_xlfn.RANK.AVG(Table3[[#This Row],[Score 2 ]],Table3[[Score 2 ]],1)</f>
        <v>1</v>
      </c>
    </row>
    <row r="3" spans="1:26" x14ac:dyDescent="0.3">
      <c r="A3" t="s">
        <v>86</v>
      </c>
      <c r="B3">
        <f>COUNTIFS(Table2[Sub-Sector],Table3[[#This Row],[Sub-Sector]])</f>
        <v>3</v>
      </c>
      <c r="C3" s="1">
        <f>COUNTIFS(Table2[Sub-Sector],Table3[[#This Row],[Sub-Sector]],Table2[Uptrend],"Uptrend")/Table3[[#This Row],[Count]]</f>
        <v>1</v>
      </c>
      <c r="D3" s="1">
        <f>COUNTIFS(Table2[Sub-Sector],Table3[[#This Row],[Sub-Sector]],Table2[1W Return vs Nifty],"&gt;=5")/Table3[[#This Row],[Count]]</f>
        <v>0</v>
      </c>
      <c r="E3" s="1">
        <f>COUNTIFS(Table2[Sub-Sector],Table3[[#This Row],[Sub-Sector]],Table2[1M Return vs Nifty],"&gt;=5")/Table3[[#This Row],[Count]]</f>
        <v>0.66666666666666663</v>
      </c>
      <c r="F3" s="1">
        <f>COUNTIFS(Table2[Sub-Sector],Table3[[#This Row],[Sub-Sector]],Table2[6M Return vs Nifty],"&gt;=10")/Table3[[#This Row],[Count]]</f>
        <v>1</v>
      </c>
      <c r="G3" s="1">
        <f>COUNTIFS(Table2[Sub-Sector],Table3[[#This Row],[Sub-Sector]],Table2[1Y Return vs Nifty],"&gt;=10")/Table3[[#This Row],[Count]]</f>
        <v>1</v>
      </c>
      <c r="H3" s="1">
        <f>COUNTIFS(Table2[Sub-Sector],Table3[[#This Row],[Sub-Sector]],Table2[RSI Exponential â€“ 14D],"&gt;=50")/Table3[[#This Row],[Count]]</f>
        <v>1</v>
      </c>
      <c r="I3" s="1">
        <f>COUNTIFS(Table2[Sub-Sector],Table3[[#This Row],[Sub-Sector]],Table2[Relative Volume],"&gt;=1")/Table3[[#This Row],[Count]]</f>
        <v>0.66666666666666663</v>
      </c>
      <c r="J3" s="1">
        <f>COUNTIFS(Table2[Sub-Sector],Table3[[#This Row],[Sub-Sector]],Table2[% Away From Day Low],"&gt;=0.05")/Table3[[#This Row],[Count]]</f>
        <v>0</v>
      </c>
      <c r="K3" s="1">
        <f>COUNTIFS(Table2[Sub-Sector],Table3[[#This Row],[Sub-Sector]],Table2[% Away From Day High],"&lt;=0.05")/Table3[[#This Row],[Count]]</f>
        <v>1</v>
      </c>
      <c r="L3" s="1">
        <f>COUNTIFS(Table2[Sub-Sector],Table3[[#This Row],[Sub-Sector]],Table2[% Away From Current Week Low],"&gt;=0.05")/Table3[[#This Row],[Count]]</f>
        <v>0</v>
      </c>
      <c r="M3" s="1">
        <f>COUNTIFS(Table2[Sub-Sector],Table3[[#This Row],[Sub-Sector]],Table2[% Away From Current Week High],"&lt;=0.05")/Table3[[#This Row],[Count]]</f>
        <v>1</v>
      </c>
      <c r="N3" s="1">
        <f>COUNTIFS(Table2[Sub-Sector],Table3[[#This Row],[Sub-Sector]],Table2[% Away From Current Month Low],"&gt;=0.05")/Table3[[#This Row],[Count]]</f>
        <v>0.66666666666666663</v>
      </c>
      <c r="O3" s="1">
        <f>COUNTIFS(Table2[Sub-Sector],Table3[[#This Row],[Sub-Sector]],Table2[% Away From Current Month High],"&lt;=0.05")/Table3[[#This Row],[Count]]</f>
        <v>1</v>
      </c>
      <c r="P3" s="1">
        <f>COUNTIFS(Table2[Sub-Sector],Table3[[#This Row],[Sub-Sector]],Table2[% Away From 52W High],"&lt;=10")/Table3[[#This Row],[Count]]</f>
        <v>1</v>
      </c>
      <c r="Q3" s="1">
        <f>COUNTIFS(Table2[Sub-Sector],Table3[[#This Row],[Sub-Sector]],Table2[% Away From 52W Low],"&gt;=10")/Table3[[#This Row],[Count]]</f>
        <v>1</v>
      </c>
      <c r="R3" s="1">
        <f>COUNTIFS(Table2[Sub-Sector],Table3[[#This Row],[Sub-Sector]],Table2[% Price above 20 EMA],"&gt;=0")/Table3[[#This Row],[Count]]</f>
        <v>1</v>
      </c>
      <c r="S3" s="1">
        <f>COUNTIFS(Table2[Sub-Sector],Table3[[#This Row],[Sub-Sector]],Table2[% Price above 50 EMA],"&gt;=0")/Table3[[#This Row],[Count]]</f>
        <v>1</v>
      </c>
      <c r="T3" s="1">
        <f>COUNTIFS(Table2[Sub-Sector],Table3[[#This Row],[Sub-Sector]],Table2[% Price above 200 EMA],"&gt;=0")/Table3[[#This Row],[Count]]</f>
        <v>1</v>
      </c>
      <c r="U3" s="1">
        <f>COUNTIFS(Table2[Sub-Sector],Table3[[#This Row],[Sub-Sector]],Table2[Rate of Change - Zone],"Positive")/Table3[[#This Row],[Count]]</f>
        <v>0.66666666666666663</v>
      </c>
      <c r="V3" s="1">
        <f>COUNTIFS(Table2[Sub-Sector],Table3[[#This Row],[Sub-Sector]],Table2[Sharpe Ratio],"&gt;=0.10")/Table3[[#This Row],[Count]]</f>
        <v>0.66666666666666663</v>
      </c>
      <c r="W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186</v>
      </c>
      <c r="X3">
        <f>_xlfn.RANK.AVG(Table3[[#This Row],[Score]],Table3[Score],1)</f>
        <v>4</v>
      </c>
      <c r="Y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71</v>
      </c>
      <c r="Z3">
        <f>_xlfn.RANK.AVG(Table3[[#This Row],[Score 2 ]],Table3[[Score 2 ]],1)</f>
        <v>2</v>
      </c>
    </row>
    <row r="4" spans="1:26" x14ac:dyDescent="0.3">
      <c r="A4" t="s">
        <v>92</v>
      </c>
      <c r="B4">
        <f>COUNTIFS(Table2[Sub-Sector],Table3[[#This Row],[Sub-Sector]])</f>
        <v>3</v>
      </c>
      <c r="C4" s="1">
        <f>COUNTIFS(Table2[Sub-Sector],Table3[[#This Row],[Sub-Sector]],Table2[Uptrend],"Uptrend")/Table3[[#This Row],[Count]]</f>
        <v>1</v>
      </c>
      <c r="D4" s="1">
        <f>COUNTIFS(Table2[Sub-Sector],Table3[[#This Row],[Sub-Sector]],Table2[1W Return vs Nifty],"&gt;=5")/Table3[[#This Row],[Count]]</f>
        <v>0.33333333333333331</v>
      </c>
      <c r="E4" s="1">
        <f>COUNTIFS(Table2[Sub-Sector],Table3[[#This Row],[Sub-Sector]],Table2[1M Return vs Nifty],"&gt;=5")/Table3[[#This Row],[Count]]</f>
        <v>0.33333333333333331</v>
      </c>
      <c r="F4" s="1">
        <f>COUNTIFS(Table2[Sub-Sector],Table3[[#This Row],[Sub-Sector]],Table2[6M Return vs Nifty],"&gt;=10")/Table3[[#This Row],[Count]]</f>
        <v>0.66666666666666663</v>
      </c>
      <c r="G4" s="1">
        <f>COUNTIFS(Table2[Sub-Sector],Table3[[#This Row],[Sub-Sector]],Table2[1Y Return vs Nifty],"&gt;=10")/Table3[[#This Row],[Count]]</f>
        <v>1</v>
      </c>
      <c r="H4" s="1">
        <f>COUNTIFS(Table2[Sub-Sector],Table3[[#This Row],[Sub-Sector]],Table2[RSI Exponential â€“ 14D],"&gt;=50")/Table3[[#This Row],[Count]]</f>
        <v>0.66666666666666663</v>
      </c>
      <c r="I4" s="1">
        <f>COUNTIFS(Table2[Sub-Sector],Table3[[#This Row],[Sub-Sector]],Table2[Relative Volume],"&gt;=1")/Table3[[#This Row],[Count]]</f>
        <v>0.66666666666666663</v>
      </c>
      <c r="J4" s="1">
        <f>COUNTIFS(Table2[Sub-Sector],Table3[[#This Row],[Sub-Sector]],Table2[% Away From Day Low],"&gt;=0.05")/Table3[[#This Row],[Count]]</f>
        <v>0</v>
      </c>
      <c r="K4" s="1">
        <f>COUNTIFS(Table2[Sub-Sector],Table3[[#This Row],[Sub-Sector]],Table2[% Away From Day High],"&lt;=0.05")/Table3[[#This Row],[Count]]</f>
        <v>1</v>
      </c>
      <c r="L4" s="1">
        <f>COUNTIFS(Table2[Sub-Sector],Table3[[#This Row],[Sub-Sector]],Table2[% Away From Current Week Low],"&gt;=0.05")/Table3[[#This Row],[Count]]</f>
        <v>0.33333333333333331</v>
      </c>
      <c r="M4" s="1">
        <f>COUNTIFS(Table2[Sub-Sector],Table3[[#This Row],[Sub-Sector]],Table2[% Away From Current Week High],"&lt;=0.05")/Table3[[#This Row],[Count]]</f>
        <v>0.66666666666666663</v>
      </c>
      <c r="N4" s="1">
        <f>COUNTIFS(Table2[Sub-Sector],Table3[[#This Row],[Sub-Sector]],Table2[% Away From Current Month Low],"&gt;=0.05")/Table3[[#This Row],[Count]]</f>
        <v>0.66666666666666663</v>
      </c>
      <c r="O4" s="1">
        <f>COUNTIFS(Table2[Sub-Sector],Table3[[#This Row],[Sub-Sector]],Table2[% Away From Current Month High],"&lt;=0.05")/Table3[[#This Row],[Count]]</f>
        <v>0.66666666666666663</v>
      </c>
      <c r="P4" s="1">
        <f>COUNTIFS(Table2[Sub-Sector],Table3[[#This Row],[Sub-Sector]],Table2[% Away From 52W High],"&lt;=10")/Table3[[#This Row],[Count]]</f>
        <v>1</v>
      </c>
      <c r="Q4" s="1">
        <f>COUNTIFS(Table2[Sub-Sector],Table3[[#This Row],[Sub-Sector]],Table2[% Away From 52W Low],"&gt;=10")/Table3[[#This Row],[Count]]</f>
        <v>1</v>
      </c>
      <c r="R4" s="1">
        <f>COUNTIFS(Table2[Sub-Sector],Table3[[#This Row],[Sub-Sector]],Table2[% Price above 20 EMA],"&gt;=0")/Table3[[#This Row],[Count]]</f>
        <v>0.66666666666666663</v>
      </c>
      <c r="S4" s="1">
        <f>COUNTIFS(Table2[Sub-Sector],Table3[[#This Row],[Sub-Sector]],Table2[% Price above 50 EMA],"&gt;=0")/Table3[[#This Row],[Count]]</f>
        <v>1</v>
      </c>
      <c r="T4" s="1">
        <f>COUNTIFS(Table2[Sub-Sector],Table3[[#This Row],[Sub-Sector]],Table2[% Price above 200 EMA],"&gt;=0")/Table3[[#This Row],[Count]]</f>
        <v>1</v>
      </c>
      <c r="U4" s="1">
        <f>COUNTIFS(Table2[Sub-Sector],Table3[[#This Row],[Sub-Sector]],Table2[Rate of Change - Zone],"Positive")/Table3[[#This Row],[Count]]</f>
        <v>1</v>
      </c>
      <c r="V4" s="1">
        <f>COUNTIFS(Table2[Sub-Sector],Table3[[#This Row],[Sub-Sector]],Table2[Sharpe Ratio],"&gt;=0.10")/Table3[[#This Row],[Count]]</f>
        <v>1</v>
      </c>
      <c r="W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154.5</v>
      </c>
      <c r="X4">
        <f>_xlfn.RANK.AVG(Table3[[#This Row],[Score]],Table3[Score],1)</f>
        <v>1</v>
      </c>
      <c r="Y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78</v>
      </c>
      <c r="Z4">
        <f>_xlfn.RANK.AVG(Table3[[#This Row],[Score 2 ]],Table3[[Score 2 ]],1)</f>
        <v>3</v>
      </c>
    </row>
    <row r="5" spans="1:26" x14ac:dyDescent="0.3">
      <c r="A5" t="s">
        <v>244</v>
      </c>
      <c r="B5">
        <f>COUNTIFS(Table2[Sub-Sector],Table3[[#This Row],[Sub-Sector]])</f>
        <v>6</v>
      </c>
      <c r="C5" s="1">
        <f>COUNTIFS(Table2[Sub-Sector],Table3[[#This Row],[Sub-Sector]],Table2[Uptrend],"Uptrend")/Table3[[#This Row],[Count]]</f>
        <v>0.83333333333333337</v>
      </c>
      <c r="D5" s="1">
        <f>COUNTIFS(Table2[Sub-Sector],Table3[[#This Row],[Sub-Sector]],Table2[1W Return vs Nifty],"&gt;=5")/Table3[[#This Row],[Count]]</f>
        <v>0.33333333333333331</v>
      </c>
      <c r="E5" s="1">
        <f>COUNTIFS(Table2[Sub-Sector],Table3[[#This Row],[Sub-Sector]],Table2[1M Return vs Nifty],"&gt;=5")/Table3[[#This Row],[Count]]</f>
        <v>0.66666666666666663</v>
      </c>
      <c r="F5" s="1">
        <f>COUNTIFS(Table2[Sub-Sector],Table3[[#This Row],[Sub-Sector]],Table2[6M Return vs Nifty],"&gt;=10")/Table3[[#This Row],[Count]]</f>
        <v>0.66666666666666663</v>
      </c>
      <c r="G5" s="1">
        <f>COUNTIFS(Table2[Sub-Sector],Table3[[#This Row],[Sub-Sector]],Table2[1Y Return vs Nifty],"&gt;=10")/Table3[[#This Row],[Count]]</f>
        <v>0.66666666666666663</v>
      </c>
      <c r="H5" s="1">
        <f>COUNTIFS(Table2[Sub-Sector],Table3[[#This Row],[Sub-Sector]],Table2[RSI Exponential â€“ 14D],"&gt;=50")/Table3[[#This Row],[Count]]</f>
        <v>0.66666666666666663</v>
      </c>
      <c r="I5" s="1">
        <f>COUNTIFS(Table2[Sub-Sector],Table3[[#This Row],[Sub-Sector]],Table2[Relative Volume],"&gt;=1")/Table3[[#This Row],[Count]]</f>
        <v>0.5</v>
      </c>
      <c r="J5" s="1">
        <f>COUNTIFS(Table2[Sub-Sector],Table3[[#This Row],[Sub-Sector]],Table2[% Away From Day Low],"&gt;=0.05")/Table3[[#This Row],[Count]]</f>
        <v>0</v>
      </c>
      <c r="K5" s="1">
        <f>COUNTIFS(Table2[Sub-Sector],Table3[[#This Row],[Sub-Sector]],Table2[% Away From Day High],"&lt;=0.05")/Table3[[#This Row],[Count]]</f>
        <v>0.66666666666666663</v>
      </c>
      <c r="L5" s="1">
        <f>COUNTIFS(Table2[Sub-Sector],Table3[[#This Row],[Sub-Sector]],Table2[% Away From Current Week Low],"&gt;=0.05")/Table3[[#This Row],[Count]]</f>
        <v>0.33333333333333331</v>
      </c>
      <c r="M5" s="1">
        <f>COUNTIFS(Table2[Sub-Sector],Table3[[#This Row],[Sub-Sector]],Table2[% Away From Current Week High],"&lt;=0.05")/Table3[[#This Row],[Count]]</f>
        <v>0.66666666666666663</v>
      </c>
      <c r="N5" s="1">
        <f>COUNTIFS(Table2[Sub-Sector],Table3[[#This Row],[Sub-Sector]],Table2[% Away From Current Month Low],"&gt;=0.05")/Table3[[#This Row],[Count]]</f>
        <v>0.83333333333333337</v>
      </c>
      <c r="O5" s="1">
        <f>COUNTIFS(Table2[Sub-Sector],Table3[[#This Row],[Sub-Sector]],Table2[% Away From Current Month High],"&lt;=0.05")/Table3[[#This Row],[Count]]</f>
        <v>0.66666666666666663</v>
      </c>
      <c r="P5" s="1">
        <f>COUNTIFS(Table2[Sub-Sector],Table3[[#This Row],[Sub-Sector]],Table2[% Away From 52W High],"&lt;=10")/Table3[[#This Row],[Count]]</f>
        <v>0.66666666666666663</v>
      </c>
      <c r="Q5" s="1">
        <f>COUNTIFS(Table2[Sub-Sector],Table3[[#This Row],[Sub-Sector]],Table2[% Away From 52W Low],"&gt;=10")/Table3[[#This Row],[Count]]</f>
        <v>0.83333333333333337</v>
      </c>
      <c r="R5" s="1">
        <f>COUNTIFS(Table2[Sub-Sector],Table3[[#This Row],[Sub-Sector]],Table2[% Price above 20 EMA],"&gt;=0")/Table3[[#This Row],[Count]]</f>
        <v>0.83333333333333337</v>
      </c>
      <c r="S5" s="1">
        <f>COUNTIFS(Table2[Sub-Sector],Table3[[#This Row],[Sub-Sector]],Table2[% Price above 50 EMA],"&gt;=0")/Table3[[#This Row],[Count]]</f>
        <v>0.83333333333333337</v>
      </c>
      <c r="T5" s="1">
        <f>COUNTIFS(Table2[Sub-Sector],Table3[[#This Row],[Sub-Sector]],Table2[% Price above 200 EMA],"&gt;=0")/Table3[[#This Row],[Count]]</f>
        <v>0.83333333333333337</v>
      </c>
      <c r="U5" s="1">
        <f>COUNTIFS(Table2[Sub-Sector],Table3[[#This Row],[Sub-Sector]],Table2[Rate of Change - Zone],"Positive")/Table3[[#This Row],[Count]]</f>
        <v>0.83333333333333337</v>
      </c>
      <c r="V5" s="1">
        <f>COUNTIFS(Table2[Sub-Sector],Table3[[#This Row],[Sub-Sector]],Table2[Sharpe Ratio],"&gt;=0.10")/Table3[[#This Row],[Count]]</f>
        <v>0.33333333333333331</v>
      </c>
      <c r="W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193.5</v>
      </c>
      <c r="X5">
        <f>_xlfn.RANK.AVG(Table3[[#This Row],[Score]],Table3[Score],1)</f>
        <v>5</v>
      </c>
      <c r="Y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125.5</v>
      </c>
      <c r="Z5">
        <f>_xlfn.RANK.AVG(Table3[[#This Row],[Score 2 ]],Table3[[Score 2 ]],1)</f>
        <v>4</v>
      </c>
    </row>
    <row r="6" spans="1:26" x14ac:dyDescent="0.3">
      <c r="A6" t="s">
        <v>227</v>
      </c>
      <c r="B6">
        <f>COUNTIFS(Table2[Sub-Sector],Table3[[#This Row],[Sub-Sector]])</f>
        <v>3</v>
      </c>
      <c r="C6" s="1">
        <f>COUNTIFS(Table2[Sub-Sector],Table3[[#This Row],[Sub-Sector]],Table2[Uptrend],"Uptrend")/Table3[[#This Row],[Count]]</f>
        <v>1</v>
      </c>
      <c r="D6" s="1">
        <f>COUNTIFS(Table2[Sub-Sector],Table3[[#This Row],[Sub-Sector]],Table2[1W Return vs Nifty],"&gt;=5")/Table3[[#This Row],[Count]]</f>
        <v>0</v>
      </c>
      <c r="E6" s="1">
        <f>COUNTIFS(Table2[Sub-Sector],Table3[[#This Row],[Sub-Sector]],Table2[1M Return vs Nifty],"&gt;=5")/Table3[[#This Row],[Count]]</f>
        <v>0.33333333333333331</v>
      </c>
      <c r="F6" s="1">
        <f>COUNTIFS(Table2[Sub-Sector],Table3[[#This Row],[Sub-Sector]],Table2[6M Return vs Nifty],"&gt;=10")/Table3[[#This Row],[Count]]</f>
        <v>0.66666666666666663</v>
      </c>
      <c r="G6" s="1">
        <f>COUNTIFS(Table2[Sub-Sector],Table3[[#This Row],[Sub-Sector]],Table2[1Y Return vs Nifty],"&gt;=10")/Table3[[#This Row],[Count]]</f>
        <v>0.66666666666666663</v>
      </c>
      <c r="H6" s="1">
        <f>COUNTIFS(Table2[Sub-Sector],Table3[[#This Row],[Sub-Sector]],Table2[RSI Exponential â€“ 14D],"&gt;=50")/Table3[[#This Row],[Count]]</f>
        <v>0.66666666666666663</v>
      </c>
      <c r="I6" s="1">
        <f>COUNTIFS(Table2[Sub-Sector],Table3[[#This Row],[Sub-Sector]],Table2[Relative Volume],"&gt;=1")/Table3[[#This Row],[Count]]</f>
        <v>0.66666666666666663</v>
      </c>
      <c r="J6" s="1">
        <f>COUNTIFS(Table2[Sub-Sector],Table3[[#This Row],[Sub-Sector]],Table2[% Away From Day Low],"&gt;=0.05")/Table3[[#This Row],[Count]]</f>
        <v>0</v>
      </c>
      <c r="K6" s="1">
        <f>COUNTIFS(Table2[Sub-Sector],Table3[[#This Row],[Sub-Sector]],Table2[% Away From Day High],"&lt;=0.05")/Table3[[#This Row],[Count]]</f>
        <v>0.66666666666666663</v>
      </c>
      <c r="L6" s="1">
        <f>COUNTIFS(Table2[Sub-Sector],Table3[[#This Row],[Sub-Sector]],Table2[% Away From Current Week Low],"&gt;=0.05")/Table3[[#This Row],[Count]]</f>
        <v>0.33333333333333331</v>
      </c>
      <c r="M6" s="1">
        <f>COUNTIFS(Table2[Sub-Sector],Table3[[#This Row],[Sub-Sector]],Table2[% Away From Current Week High],"&lt;=0.05")/Table3[[#This Row],[Count]]</f>
        <v>0.66666666666666663</v>
      </c>
      <c r="N6" s="1">
        <f>COUNTIFS(Table2[Sub-Sector],Table3[[#This Row],[Sub-Sector]],Table2[% Away From Current Month Low],"&gt;=0.05")/Table3[[#This Row],[Count]]</f>
        <v>0.66666666666666663</v>
      </c>
      <c r="O6" s="1">
        <f>COUNTIFS(Table2[Sub-Sector],Table3[[#This Row],[Sub-Sector]],Table2[% Away From Current Month High],"&lt;=0.05")/Table3[[#This Row],[Count]]</f>
        <v>0.33333333333333331</v>
      </c>
      <c r="P6" s="1">
        <f>COUNTIFS(Table2[Sub-Sector],Table3[[#This Row],[Sub-Sector]],Table2[% Away From 52W High],"&lt;=10")/Table3[[#This Row],[Count]]</f>
        <v>0.33333333333333331</v>
      </c>
      <c r="Q6" s="1">
        <f>COUNTIFS(Table2[Sub-Sector],Table3[[#This Row],[Sub-Sector]],Table2[% Away From 52W Low],"&gt;=10")/Table3[[#This Row],[Count]]</f>
        <v>1</v>
      </c>
      <c r="R6" s="1">
        <f>COUNTIFS(Table2[Sub-Sector],Table3[[#This Row],[Sub-Sector]],Table2[% Price above 20 EMA],"&gt;=0")/Table3[[#This Row],[Count]]</f>
        <v>0.66666666666666663</v>
      </c>
      <c r="S6" s="1">
        <f>COUNTIFS(Table2[Sub-Sector],Table3[[#This Row],[Sub-Sector]],Table2[% Price above 50 EMA],"&gt;=0")/Table3[[#This Row],[Count]]</f>
        <v>1</v>
      </c>
      <c r="T6" s="1">
        <f>COUNTIFS(Table2[Sub-Sector],Table3[[#This Row],[Sub-Sector]],Table2[% Price above 200 EMA],"&gt;=0")/Table3[[#This Row],[Count]]</f>
        <v>1</v>
      </c>
      <c r="U6" s="1">
        <f>COUNTIFS(Table2[Sub-Sector],Table3[[#This Row],[Sub-Sector]],Table2[Rate of Change - Zone],"Positive")/Table3[[#This Row],[Count]]</f>
        <v>0.66666666666666663</v>
      </c>
      <c r="V6" s="1">
        <f>COUNTIFS(Table2[Sub-Sector],Table3[[#This Row],[Sub-Sector]],Table2[Sharpe Ratio],"&gt;=0.10")/Table3[[#This Row],[Count]]</f>
        <v>0</v>
      </c>
      <c r="W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271.5</v>
      </c>
      <c r="X6">
        <f>_xlfn.RANK.AVG(Table3[[#This Row],[Score]],Table3[Score],1)</f>
        <v>20</v>
      </c>
      <c r="Y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126.5</v>
      </c>
      <c r="Z6">
        <f>_xlfn.RANK.AVG(Table3[[#This Row],[Score 2 ]],Table3[[Score 2 ]],1)</f>
        <v>5</v>
      </c>
    </row>
    <row r="7" spans="1:26" x14ac:dyDescent="0.3">
      <c r="A7" t="s">
        <v>57</v>
      </c>
      <c r="B7">
        <f>COUNTIFS(Table2[Sub-Sector],Table3[[#This Row],[Sub-Sector]])</f>
        <v>6</v>
      </c>
      <c r="C7" s="1">
        <f>COUNTIFS(Table2[Sub-Sector],Table3[[#This Row],[Sub-Sector]],Table2[Uptrend],"Uptrend")/Table3[[#This Row],[Count]]</f>
        <v>0.66666666666666663</v>
      </c>
      <c r="D7" s="1">
        <f>COUNTIFS(Table2[Sub-Sector],Table3[[#This Row],[Sub-Sector]],Table2[1W Return vs Nifty],"&gt;=5")/Table3[[#This Row],[Count]]</f>
        <v>0.33333333333333331</v>
      </c>
      <c r="E7" s="1">
        <f>COUNTIFS(Table2[Sub-Sector],Table3[[#This Row],[Sub-Sector]],Table2[1M Return vs Nifty],"&gt;=5")/Table3[[#This Row],[Count]]</f>
        <v>0.33333333333333331</v>
      </c>
      <c r="F7" s="1">
        <f>COUNTIFS(Table2[Sub-Sector],Table3[[#This Row],[Sub-Sector]],Table2[6M Return vs Nifty],"&gt;=10")/Table3[[#This Row],[Count]]</f>
        <v>0.83333333333333337</v>
      </c>
      <c r="G7" s="1">
        <f>COUNTIFS(Table2[Sub-Sector],Table3[[#This Row],[Sub-Sector]],Table2[1Y Return vs Nifty],"&gt;=10")/Table3[[#This Row],[Count]]</f>
        <v>1</v>
      </c>
      <c r="H7" s="1">
        <f>COUNTIFS(Table2[Sub-Sector],Table3[[#This Row],[Sub-Sector]],Table2[RSI Exponential â€“ 14D],"&gt;=50")/Table3[[#This Row],[Count]]</f>
        <v>0.5</v>
      </c>
      <c r="I7" s="1">
        <f>COUNTIFS(Table2[Sub-Sector],Table3[[#This Row],[Sub-Sector]],Table2[Relative Volume],"&gt;=1")/Table3[[#This Row],[Count]]</f>
        <v>0.33333333333333331</v>
      </c>
      <c r="J7" s="1">
        <f>COUNTIFS(Table2[Sub-Sector],Table3[[#This Row],[Sub-Sector]],Table2[% Away From Day Low],"&gt;=0.05")/Table3[[#This Row],[Count]]</f>
        <v>0</v>
      </c>
      <c r="K7" s="1">
        <f>COUNTIFS(Table2[Sub-Sector],Table3[[#This Row],[Sub-Sector]],Table2[% Away From Day High],"&lt;=0.05")/Table3[[#This Row],[Count]]</f>
        <v>1</v>
      </c>
      <c r="L7" s="1">
        <f>COUNTIFS(Table2[Sub-Sector],Table3[[#This Row],[Sub-Sector]],Table2[% Away From Current Week Low],"&gt;=0.05")/Table3[[#This Row],[Count]]</f>
        <v>0.33333333333333331</v>
      </c>
      <c r="M7" s="1">
        <f>COUNTIFS(Table2[Sub-Sector],Table3[[#This Row],[Sub-Sector]],Table2[% Away From Current Week High],"&lt;=0.05")/Table3[[#This Row],[Count]]</f>
        <v>0.5</v>
      </c>
      <c r="N7" s="1">
        <f>COUNTIFS(Table2[Sub-Sector],Table3[[#This Row],[Sub-Sector]],Table2[% Away From Current Month Low],"&gt;=0.05")/Table3[[#This Row],[Count]]</f>
        <v>0.5</v>
      </c>
      <c r="O7" s="1">
        <f>COUNTIFS(Table2[Sub-Sector],Table3[[#This Row],[Sub-Sector]],Table2[% Away From Current Month High],"&lt;=0.05")/Table3[[#This Row],[Count]]</f>
        <v>0.33333333333333331</v>
      </c>
      <c r="P7" s="1">
        <f>COUNTIFS(Table2[Sub-Sector],Table3[[#This Row],[Sub-Sector]],Table2[% Away From 52W High],"&lt;=10")/Table3[[#This Row],[Count]]</f>
        <v>0.33333333333333331</v>
      </c>
      <c r="Q7" s="1">
        <f>COUNTIFS(Table2[Sub-Sector],Table3[[#This Row],[Sub-Sector]],Table2[% Away From 52W Low],"&gt;=10")/Table3[[#This Row],[Count]]</f>
        <v>1</v>
      </c>
      <c r="R7" s="1">
        <f>COUNTIFS(Table2[Sub-Sector],Table3[[#This Row],[Sub-Sector]],Table2[% Price above 20 EMA],"&gt;=0")/Table3[[#This Row],[Count]]</f>
        <v>0.5</v>
      </c>
      <c r="S7" s="1">
        <f>COUNTIFS(Table2[Sub-Sector],Table3[[#This Row],[Sub-Sector]],Table2[% Price above 50 EMA],"&gt;=0")/Table3[[#This Row],[Count]]</f>
        <v>0.66666666666666663</v>
      </c>
      <c r="T7" s="1">
        <f>COUNTIFS(Table2[Sub-Sector],Table3[[#This Row],[Sub-Sector]],Table2[% Price above 200 EMA],"&gt;=0")/Table3[[#This Row],[Count]]</f>
        <v>1</v>
      </c>
      <c r="U7" s="1">
        <f>COUNTIFS(Table2[Sub-Sector],Table3[[#This Row],[Sub-Sector]],Table2[Rate of Change - Zone],"Positive")/Table3[[#This Row],[Count]]</f>
        <v>0.5</v>
      </c>
      <c r="V7" s="1">
        <f>COUNTIFS(Table2[Sub-Sector],Table3[[#This Row],[Sub-Sector]],Table2[Sharpe Ratio],"&gt;=0.10")/Table3[[#This Row],[Count]]</f>
        <v>0.66666666666666663</v>
      </c>
      <c r="W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253</v>
      </c>
      <c r="X7">
        <f>_xlfn.RANK.AVG(Table3[[#This Row],[Score]],Table3[Score],1)</f>
        <v>16</v>
      </c>
      <c r="Y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135.5</v>
      </c>
      <c r="Z7">
        <f>_xlfn.RANK.AVG(Table3[[#This Row],[Score 2 ]],Table3[[Score 2 ]],1)</f>
        <v>6.5</v>
      </c>
    </row>
    <row r="8" spans="1:26" x14ac:dyDescent="0.3">
      <c r="A8" t="s">
        <v>72</v>
      </c>
      <c r="B8">
        <f>COUNTIFS(Table2[Sub-Sector],Table3[[#This Row],[Sub-Sector]])</f>
        <v>3</v>
      </c>
      <c r="C8" s="1">
        <f>COUNTIFS(Table2[Sub-Sector],Table3[[#This Row],[Sub-Sector]],Table2[Uptrend],"Uptrend")/Table3[[#This Row],[Count]]</f>
        <v>1</v>
      </c>
      <c r="D8" s="1">
        <f>COUNTIFS(Table2[Sub-Sector],Table3[[#This Row],[Sub-Sector]],Table2[1W Return vs Nifty],"&gt;=5")/Table3[[#This Row],[Count]]</f>
        <v>0</v>
      </c>
      <c r="E8" s="1">
        <f>COUNTIFS(Table2[Sub-Sector],Table3[[#This Row],[Sub-Sector]],Table2[1M Return vs Nifty],"&gt;=5")/Table3[[#This Row],[Count]]</f>
        <v>0.33333333333333331</v>
      </c>
      <c r="F8" s="1">
        <f>COUNTIFS(Table2[Sub-Sector],Table3[[#This Row],[Sub-Sector]],Table2[6M Return vs Nifty],"&gt;=10")/Table3[[#This Row],[Count]]</f>
        <v>0.66666666666666663</v>
      </c>
      <c r="G8" s="1">
        <f>COUNTIFS(Table2[Sub-Sector],Table3[[#This Row],[Sub-Sector]],Table2[1Y Return vs Nifty],"&gt;=10")/Table3[[#This Row],[Count]]</f>
        <v>0.66666666666666663</v>
      </c>
      <c r="H8" s="1">
        <f>COUNTIFS(Table2[Sub-Sector],Table3[[#This Row],[Sub-Sector]],Table2[RSI Exponential â€“ 14D],"&gt;=50")/Table3[[#This Row],[Count]]</f>
        <v>0.66666666666666663</v>
      </c>
      <c r="I8" s="1">
        <f>COUNTIFS(Table2[Sub-Sector],Table3[[#This Row],[Sub-Sector]],Table2[Relative Volume],"&gt;=1")/Table3[[#This Row],[Count]]</f>
        <v>0.33333333333333331</v>
      </c>
      <c r="J8" s="1">
        <f>COUNTIFS(Table2[Sub-Sector],Table3[[#This Row],[Sub-Sector]],Table2[% Away From Day Low],"&gt;=0.05")/Table3[[#This Row],[Count]]</f>
        <v>0</v>
      </c>
      <c r="K8" s="1">
        <f>COUNTIFS(Table2[Sub-Sector],Table3[[#This Row],[Sub-Sector]],Table2[% Away From Day High],"&lt;=0.05")/Table3[[#This Row],[Count]]</f>
        <v>1</v>
      </c>
      <c r="L8" s="1">
        <f>COUNTIFS(Table2[Sub-Sector],Table3[[#This Row],[Sub-Sector]],Table2[% Away From Current Week Low],"&gt;=0.05")/Table3[[#This Row],[Count]]</f>
        <v>0</v>
      </c>
      <c r="M8" s="1">
        <f>COUNTIFS(Table2[Sub-Sector],Table3[[#This Row],[Sub-Sector]],Table2[% Away From Current Week High],"&lt;=0.05")/Table3[[#This Row],[Count]]</f>
        <v>0.66666666666666663</v>
      </c>
      <c r="N8" s="1">
        <f>COUNTIFS(Table2[Sub-Sector],Table3[[#This Row],[Sub-Sector]],Table2[% Away From Current Month Low],"&gt;=0.05")/Table3[[#This Row],[Count]]</f>
        <v>1</v>
      </c>
      <c r="O8" s="1">
        <f>COUNTIFS(Table2[Sub-Sector],Table3[[#This Row],[Sub-Sector]],Table2[% Away From Current Month High],"&lt;=0.05")/Table3[[#This Row],[Count]]</f>
        <v>0.66666666666666663</v>
      </c>
      <c r="P8" s="1">
        <f>COUNTIFS(Table2[Sub-Sector],Table3[[#This Row],[Sub-Sector]],Table2[% Away From 52W High],"&lt;=10")/Table3[[#This Row],[Count]]</f>
        <v>0.66666666666666663</v>
      </c>
      <c r="Q8" s="1">
        <f>COUNTIFS(Table2[Sub-Sector],Table3[[#This Row],[Sub-Sector]],Table2[% Away From 52W Low],"&gt;=10")/Table3[[#This Row],[Count]]</f>
        <v>1</v>
      </c>
      <c r="R8" s="1">
        <f>COUNTIFS(Table2[Sub-Sector],Table3[[#This Row],[Sub-Sector]],Table2[% Price above 20 EMA],"&gt;=0")/Table3[[#This Row],[Count]]</f>
        <v>1</v>
      </c>
      <c r="S8" s="1">
        <f>COUNTIFS(Table2[Sub-Sector],Table3[[#This Row],[Sub-Sector]],Table2[% Price above 50 EMA],"&gt;=0")/Table3[[#This Row],[Count]]</f>
        <v>1</v>
      </c>
      <c r="T8" s="1">
        <f>COUNTIFS(Table2[Sub-Sector],Table3[[#This Row],[Sub-Sector]],Table2[% Price above 200 EMA],"&gt;=0")/Table3[[#This Row],[Count]]</f>
        <v>1</v>
      </c>
      <c r="U8" s="1">
        <f>COUNTIFS(Table2[Sub-Sector],Table3[[#This Row],[Sub-Sector]],Table2[Rate of Change - Zone],"Positive")/Table3[[#This Row],[Count]]</f>
        <v>1</v>
      </c>
      <c r="V8" s="1">
        <f>COUNTIFS(Table2[Sub-Sector],Table3[[#This Row],[Sub-Sector]],Table2[Sharpe Ratio],"&gt;=0.10")/Table3[[#This Row],[Count]]</f>
        <v>0.33333333333333331</v>
      </c>
      <c r="W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280.5</v>
      </c>
      <c r="X8">
        <f>_xlfn.RANK.AVG(Table3[[#This Row],[Score]],Table3[Score],1)</f>
        <v>21.5</v>
      </c>
      <c r="Y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135.5</v>
      </c>
      <c r="Z8">
        <f>_xlfn.RANK.AVG(Table3[[#This Row],[Score 2 ]],Table3[[Score 2 ]],1)</f>
        <v>6.5</v>
      </c>
    </row>
    <row r="9" spans="1:26" x14ac:dyDescent="0.3">
      <c r="A9" t="s">
        <v>902</v>
      </c>
      <c r="B9">
        <f>COUNTIFS(Table2[Sub-Sector],Table3[[#This Row],[Sub-Sector]])</f>
        <v>1</v>
      </c>
      <c r="C9" s="1">
        <f>COUNTIFS(Table2[Sub-Sector],Table3[[#This Row],[Sub-Sector]],Table2[Uptrend],"Uptrend")/Table3[[#This Row],[Count]]</f>
        <v>1</v>
      </c>
      <c r="D9" s="1">
        <f>COUNTIFS(Table2[Sub-Sector],Table3[[#This Row],[Sub-Sector]],Table2[1W Return vs Nifty],"&gt;=5")/Table3[[#This Row],[Count]]</f>
        <v>1</v>
      </c>
      <c r="E9" s="1">
        <f>COUNTIFS(Table2[Sub-Sector],Table3[[#This Row],[Sub-Sector]],Table2[1M Return vs Nifty],"&gt;=5")/Table3[[#This Row],[Count]]</f>
        <v>1</v>
      </c>
      <c r="F9" s="1">
        <f>COUNTIFS(Table2[Sub-Sector],Table3[[#This Row],[Sub-Sector]],Table2[6M Return vs Nifty],"&gt;=10")/Table3[[#This Row],[Count]]</f>
        <v>1</v>
      </c>
      <c r="G9" s="1">
        <f>COUNTIFS(Table2[Sub-Sector],Table3[[#This Row],[Sub-Sector]],Table2[1Y Return vs Nifty],"&gt;=10")/Table3[[#This Row],[Count]]</f>
        <v>1</v>
      </c>
      <c r="H9" s="1">
        <f>COUNTIFS(Table2[Sub-Sector],Table3[[#This Row],[Sub-Sector]],Table2[RSI Exponential â€“ 14D],"&gt;=50")/Table3[[#This Row],[Count]]</f>
        <v>1</v>
      </c>
      <c r="I9" s="1">
        <f>COUNTIFS(Table2[Sub-Sector],Table3[[#This Row],[Sub-Sector]],Table2[Relative Volume],"&gt;=1")/Table3[[#This Row],[Count]]</f>
        <v>0</v>
      </c>
      <c r="J9" s="1">
        <f>COUNTIFS(Table2[Sub-Sector],Table3[[#This Row],[Sub-Sector]],Table2[% Away From Day Low],"&gt;=0.05")/Table3[[#This Row],[Count]]</f>
        <v>0</v>
      </c>
      <c r="K9" s="1">
        <f>COUNTIFS(Table2[Sub-Sector],Table3[[#This Row],[Sub-Sector]],Table2[% Away From Day High],"&lt;=0.05")/Table3[[#This Row],[Count]]</f>
        <v>1</v>
      </c>
      <c r="L9" s="1">
        <f>COUNTIFS(Table2[Sub-Sector],Table3[[#This Row],[Sub-Sector]],Table2[% Away From Current Week Low],"&gt;=0.05")/Table3[[#This Row],[Count]]</f>
        <v>0</v>
      </c>
      <c r="M9" s="1">
        <f>COUNTIFS(Table2[Sub-Sector],Table3[[#This Row],[Sub-Sector]],Table2[% Away From Current Week High],"&lt;=0.05")/Table3[[#This Row],[Count]]</f>
        <v>0</v>
      </c>
      <c r="N9" s="1">
        <f>COUNTIFS(Table2[Sub-Sector],Table3[[#This Row],[Sub-Sector]],Table2[% Away From Current Month Low],"&gt;=0.05")/Table3[[#This Row],[Count]]</f>
        <v>1</v>
      </c>
      <c r="O9" s="1">
        <f>COUNTIFS(Table2[Sub-Sector],Table3[[#This Row],[Sub-Sector]],Table2[% Away From Current Month High],"&lt;=0.05")/Table3[[#This Row],[Count]]</f>
        <v>0</v>
      </c>
      <c r="P9" s="1">
        <f>COUNTIFS(Table2[Sub-Sector],Table3[[#This Row],[Sub-Sector]],Table2[% Away From 52W High],"&lt;=10")/Table3[[#This Row],[Count]]</f>
        <v>1</v>
      </c>
      <c r="Q9" s="1">
        <f>COUNTIFS(Table2[Sub-Sector],Table3[[#This Row],[Sub-Sector]],Table2[% Away From 52W Low],"&gt;=10")/Table3[[#This Row],[Count]]</f>
        <v>1</v>
      </c>
      <c r="R9" s="1">
        <f>COUNTIFS(Table2[Sub-Sector],Table3[[#This Row],[Sub-Sector]],Table2[% Price above 20 EMA],"&gt;=0")/Table3[[#This Row],[Count]]</f>
        <v>1</v>
      </c>
      <c r="S9" s="1">
        <f>COUNTIFS(Table2[Sub-Sector],Table3[[#This Row],[Sub-Sector]],Table2[% Price above 50 EMA],"&gt;=0")/Table3[[#This Row],[Count]]</f>
        <v>1</v>
      </c>
      <c r="T9" s="1">
        <f>COUNTIFS(Table2[Sub-Sector],Table3[[#This Row],[Sub-Sector]],Table2[% Price above 200 EMA],"&gt;=0")/Table3[[#This Row],[Count]]</f>
        <v>1</v>
      </c>
      <c r="U9" s="1">
        <f>COUNTIFS(Table2[Sub-Sector],Table3[[#This Row],[Sub-Sector]],Table2[Rate of Change - Zone],"Positive")/Table3[[#This Row],[Count]]</f>
        <v>1</v>
      </c>
      <c r="V9" s="1">
        <f>COUNTIFS(Table2[Sub-Sector],Table3[[#This Row],[Sub-Sector]],Table2[Sharpe Ratio],"&gt;=0.10")/Table3[[#This Row],[Count]]</f>
        <v>1</v>
      </c>
      <c r="W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158</v>
      </c>
      <c r="X9">
        <f>_xlfn.RANK.AVG(Table3[[#This Row],[Score]],Table3[Score],1)</f>
        <v>2</v>
      </c>
      <c r="Y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136</v>
      </c>
      <c r="Z9">
        <f>_xlfn.RANK.AVG(Table3[[#This Row],[Score 2 ]],Table3[[Score 2 ]],1)</f>
        <v>10</v>
      </c>
    </row>
    <row r="10" spans="1:26" x14ac:dyDescent="0.3">
      <c r="A10" t="s">
        <v>111</v>
      </c>
      <c r="B10">
        <f>COUNTIFS(Table2[Sub-Sector],Table3[[#This Row],[Sub-Sector]])</f>
        <v>3</v>
      </c>
      <c r="C10" s="1">
        <f>COUNTIFS(Table2[Sub-Sector],Table3[[#This Row],[Sub-Sector]],Table2[Uptrend],"Uptrend")/Table3[[#This Row],[Count]]</f>
        <v>1</v>
      </c>
      <c r="D10" s="1">
        <f>COUNTIFS(Table2[Sub-Sector],Table3[[#This Row],[Sub-Sector]],Table2[1W Return vs Nifty],"&gt;=5")/Table3[[#This Row],[Count]]</f>
        <v>0.33333333333333331</v>
      </c>
      <c r="E10" s="1">
        <f>COUNTIFS(Table2[Sub-Sector],Table3[[#This Row],[Sub-Sector]],Table2[1M Return vs Nifty],"&gt;=5")/Table3[[#This Row],[Count]]</f>
        <v>0.66666666666666663</v>
      </c>
      <c r="F10" s="1">
        <f>COUNTIFS(Table2[Sub-Sector],Table3[[#This Row],[Sub-Sector]],Table2[6M Return vs Nifty],"&gt;=10")/Table3[[#This Row],[Count]]</f>
        <v>1</v>
      </c>
      <c r="G10" s="1">
        <f>COUNTIFS(Table2[Sub-Sector],Table3[[#This Row],[Sub-Sector]],Table2[1Y Return vs Nifty],"&gt;=10")/Table3[[#This Row],[Count]]</f>
        <v>1</v>
      </c>
      <c r="H10" s="1">
        <f>COUNTIFS(Table2[Sub-Sector],Table3[[#This Row],[Sub-Sector]],Table2[RSI Exponential â€“ 14D],"&gt;=50")/Table3[[#This Row],[Count]]</f>
        <v>1</v>
      </c>
      <c r="I10" s="1">
        <f>COUNTIFS(Table2[Sub-Sector],Table3[[#This Row],[Sub-Sector]],Table2[Relative Volume],"&gt;=1")/Table3[[#This Row],[Count]]</f>
        <v>0</v>
      </c>
      <c r="J10" s="1">
        <f>COUNTIFS(Table2[Sub-Sector],Table3[[#This Row],[Sub-Sector]],Table2[% Away From Day Low],"&gt;=0.05")/Table3[[#This Row],[Count]]</f>
        <v>0</v>
      </c>
      <c r="K10" s="1">
        <f>COUNTIFS(Table2[Sub-Sector],Table3[[#This Row],[Sub-Sector]],Table2[% Away From Day High],"&lt;=0.05")/Table3[[#This Row],[Count]]</f>
        <v>1</v>
      </c>
      <c r="L10" s="1">
        <f>COUNTIFS(Table2[Sub-Sector],Table3[[#This Row],[Sub-Sector]],Table2[% Away From Current Week Low],"&gt;=0.05")/Table3[[#This Row],[Count]]</f>
        <v>0</v>
      </c>
      <c r="M10" s="1">
        <f>COUNTIFS(Table2[Sub-Sector],Table3[[#This Row],[Sub-Sector]],Table2[% Away From Current Week High],"&lt;=0.05")/Table3[[#This Row],[Count]]</f>
        <v>1</v>
      </c>
      <c r="N10" s="1">
        <f>COUNTIFS(Table2[Sub-Sector],Table3[[#This Row],[Sub-Sector]],Table2[% Away From Current Month Low],"&gt;=0.05")/Table3[[#This Row],[Count]]</f>
        <v>1</v>
      </c>
      <c r="O10" s="1">
        <f>COUNTIFS(Table2[Sub-Sector],Table3[[#This Row],[Sub-Sector]],Table2[% Away From Current Month High],"&lt;=0.05")/Table3[[#This Row],[Count]]</f>
        <v>1</v>
      </c>
      <c r="P10" s="1">
        <f>COUNTIFS(Table2[Sub-Sector],Table3[[#This Row],[Sub-Sector]],Table2[% Away From 52W High],"&lt;=10")/Table3[[#This Row],[Count]]</f>
        <v>1</v>
      </c>
      <c r="Q10" s="1">
        <f>COUNTIFS(Table2[Sub-Sector],Table3[[#This Row],[Sub-Sector]],Table2[% Away From 52W Low],"&gt;=10")/Table3[[#This Row],[Count]]</f>
        <v>1</v>
      </c>
      <c r="R10" s="1">
        <f>COUNTIFS(Table2[Sub-Sector],Table3[[#This Row],[Sub-Sector]],Table2[% Price above 20 EMA],"&gt;=0")/Table3[[#This Row],[Count]]</f>
        <v>1</v>
      </c>
      <c r="S10" s="1">
        <f>COUNTIFS(Table2[Sub-Sector],Table3[[#This Row],[Sub-Sector]],Table2[% Price above 50 EMA],"&gt;=0")/Table3[[#This Row],[Count]]</f>
        <v>1</v>
      </c>
      <c r="T10" s="1">
        <f>COUNTIFS(Table2[Sub-Sector],Table3[[#This Row],[Sub-Sector]],Table2[% Price above 200 EMA],"&gt;=0")/Table3[[#This Row],[Count]]</f>
        <v>1</v>
      </c>
      <c r="U10" s="1">
        <f>COUNTIFS(Table2[Sub-Sector],Table3[[#This Row],[Sub-Sector]],Table2[Rate of Change - Zone],"Positive")/Table3[[#This Row],[Count]]</f>
        <v>1</v>
      </c>
      <c r="V10" s="1">
        <f>COUNTIFS(Table2[Sub-Sector],Table3[[#This Row],[Sub-Sector]],Table2[Sharpe Ratio],"&gt;=0.10")/Table3[[#This Row],[Count]]</f>
        <v>0.33333333333333331</v>
      </c>
      <c r="W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182.5</v>
      </c>
      <c r="X10">
        <f>_xlfn.RANK.AVG(Table3[[#This Row],[Score]],Table3[Score],1)</f>
        <v>3</v>
      </c>
      <c r="Y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136</v>
      </c>
      <c r="Z10">
        <f>_xlfn.RANK.AVG(Table3[[#This Row],[Score 2 ]],Table3[[Score 2 ]],1)</f>
        <v>10</v>
      </c>
    </row>
    <row r="11" spans="1:26" x14ac:dyDescent="0.3">
      <c r="A11" t="s">
        <v>1328</v>
      </c>
      <c r="B11">
        <f>COUNTIFS(Table2[Sub-Sector],Table3[[#This Row],[Sub-Sector]])</f>
        <v>1</v>
      </c>
      <c r="C11" s="1">
        <f>COUNTIFS(Table2[Sub-Sector],Table3[[#This Row],[Sub-Sector]],Table2[Uptrend],"Uptrend")/Table3[[#This Row],[Count]]</f>
        <v>1</v>
      </c>
      <c r="D11" s="1">
        <f>COUNTIFS(Table2[Sub-Sector],Table3[[#This Row],[Sub-Sector]],Table2[1W Return vs Nifty],"&gt;=5")/Table3[[#This Row],[Count]]</f>
        <v>0</v>
      </c>
      <c r="E11" s="1">
        <f>COUNTIFS(Table2[Sub-Sector],Table3[[#This Row],[Sub-Sector]],Table2[1M Return vs Nifty],"&gt;=5")/Table3[[#This Row],[Count]]</f>
        <v>0</v>
      </c>
      <c r="F11" s="1">
        <f>COUNTIFS(Table2[Sub-Sector],Table3[[#This Row],[Sub-Sector]],Table2[6M Return vs Nifty],"&gt;=10")/Table3[[#This Row],[Count]]</f>
        <v>1</v>
      </c>
      <c r="G11" s="1">
        <f>COUNTIFS(Table2[Sub-Sector],Table3[[#This Row],[Sub-Sector]],Table2[1Y Return vs Nifty],"&gt;=10")/Table3[[#This Row],[Count]]</f>
        <v>1</v>
      </c>
      <c r="H11" s="1">
        <f>COUNTIFS(Table2[Sub-Sector],Table3[[#This Row],[Sub-Sector]],Table2[RSI Exponential â€“ 14D],"&gt;=50")/Table3[[#This Row],[Count]]</f>
        <v>1</v>
      </c>
      <c r="I11" s="1">
        <f>COUNTIFS(Table2[Sub-Sector],Table3[[#This Row],[Sub-Sector]],Table2[Relative Volume],"&gt;=1")/Table3[[#This Row],[Count]]</f>
        <v>0</v>
      </c>
      <c r="J11" s="1">
        <f>COUNTIFS(Table2[Sub-Sector],Table3[[#This Row],[Sub-Sector]],Table2[% Away From Day Low],"&gt;=0.05")/Table3[[#This Row],[Count]]</f>
        <v>1</v>
      </c>
      <c r="K11" s="1">
        <f>COUNTIFS(Table2[Sub-Sector],Table3[[#This Row],[Sub-Sector]],Table2[% Away From Day High],"&lt;=0.05")/Table3[[#This Row],[Count]]</f>
        <v>1</v>
      </c>
      <c r="L11" s="1">
        <f>COUNTIFS(Table2[Sub-Sector],Table3[[#This Row],[Sub-Sector]],Table2[% Away From Current Week Low],"&gt;=0.05")/Table3[[#This Row],[Count]]</f>
        <v>1</v>
      </c>
      <c r="M11" s="1">
        <f>COUNTIFS(Table2[Sub-Sector],Table3[[#This Row],[Sub-Sector]],Table2[% Away From Current Week High],"&lt;=0.05")/Table3[[#This Row],[Count]]</f>
        <v>1</v>
      </c>
      <c r="N11" s="1">
        <f>COUNTIFS(Table2[Sub-Sector],Table3[[#This Row],[Sub-Sector]],Table2[% Away From Current Month Low],"&gt;=0.05")/Table3[[#This Row],[Count]]</f>
        <v>1</v>
      </c>
      <c r="O11" s="1">
        <f>COUNTIFS(Table2[Sub-Sector],Table3[[#This Row],[Sub-Sector]],Table2[% Away From Current Month High],"&lt;=0.05")/Table3[[#This Row],[Count]]</f>
        <v>1</v>
      </c>
      <c r="P11" s="1">
        <f>COUNTIFS(Table2[Sub-Sector],Table3[[#This Row],[Sub-Sector]],Table2[% Away From 52W High],"&lt;=10")/Table3[[#This Row],[Count]]</f>
        <v>1</v>
      </c>
      <c r="Q11" s="1">
        <f>COUNTIFS(Table2[Sub-Sector],Table3[[#This Row],[Sub-Sector]],Table2[% Away From 52W Low],"&gt;=10")/Table3[[#This Row],[Count]]</f>
        <v>1</v>
      </c>
      <c r="R11" s="1">
        <f>COUNTIFS(Table2[Sub-Sector],Table3[[#This Row],[Sub-Sector]],Table2[% Price above 20 EMA],"&gt;=0")/Table3[[#This Row],[Count]]</f>
        <v>1</v>
      </c>
      <c r="S11" s="1">
        <f>COUNTIFS(Table2[Sub-Sector],Table3[[#This Row],[Sub-Sector]],Table2[% Price above 50 EMA],"&gt;=0")/Table3[[#This Row],[Count]]</f>
        <v>1</v>
      </c>
      <c r="T11" s="1">
        <f>COUNTIFS(Table2[Sub-Sector],Table3[[#This Row],[Sub-Sector]],Table2[% Price above 200 EMA],"&gt;=0")/Table3[[#This Row],[Count]]</f>
        <v>1</v>
      </c>
      <c r="U11" s="1">
        <f>COUNTIFS(Table2[Sub-Sector],Table3[[#This Row],[Sub-Sector]],Table2[Rate of Change - Zone],"Positive")/Table3[[#This Row],[Count]]</f>
        <v>1</v>
      </c>
      <c r="V11" s="1">
        <f>COUNTIFS(Table2[Sub-Sector],Table3[[#This Row],[Sub-Sector]],Table2[Sharpe Ratio],"&gt;=0.10")/Table3[[#This Row],[Count]]</f>
        <v>1</v>
      </c>
      <c r="W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338.5</v>
      </c>
      <c r="X11">
        <f>_xlfn.RANK.AVG(Table3[[#This Row],[Score]],Table3[Score],1)</f>
        <v>33</v>
      </c>
      <c r="Y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136</v>
      </c>
      <c r="Z11">
        <f>_xlfn.RANK.AVG(Table3[[#This Row],[Score 2 ]],Table3[[Score 2 ]],1)</f>
        <v>10</v>
      </c>
    </row>
    <row r="12" spans="1:26" x14ac:dyDescent="0.3">
      <c r="A12" t="s">
        <v>147</v>
      </c>
      <c r="B12">
        <f>COUNTIFS(Table2[Sub-Sector],Table3[[#This Row],[Sub-Sector]])</f>
        <v>1</v>
      </c>
      <c r="C12" s="1">
        <f>COUNTIFS(Table2[Sub-Sector],Table3[[#This Row],[Sub-Sector]],Table2[Uptrend],"Uptrend")/Table3[[#This Row],[Count]]</f>
        <v>1</v>
      </c>
      <c r="D12" s="1">
        <f>COUNTIFS(Table2[Sub-Sector],Table3[[#This Row],[Sub-Sector]],Table2[1W Return vs Nifty],"&gt;=5")/Table3[[#This Row],[Count]]</f>
        <v>0</v>
      </c>
      <c r="E12" s="1">
        <f>COUNTIFS(Table2[Sub-Sector],Table3[[#This Row],[Sub-Sector]],Table2[1M Return vs Nifty],"&gt;=5")/Table3[[#This Row],[Count]]</f>
        <v>1</v>
      </c>
      <c r="F12" s="1">
        <f>COUNTIFS(Table2[Sub-Sector],Table3[[#This Row],[Sub-Sector]],Table2[6M Return vs Nifty],"&gt;=10")/Table3[[#This Row],[Count]]</f>
        <v>1</v>
      </c>
      <c r="G12" s="1">
        <f>COUNTIFS(Table2[Sub-Sector],Table3[[#This Row],[Sub-Sector]],Table2[1Y Return vs Nifty],"&gt;=10")/Table3[[#This Row],[Count]]</f>
        <v>1</v>
      </c>
      <c r="H12" s="1">
        <f>COUNTIFS(Table2[Sub-Sector],Table3[[#This Row],[Sub-Sector]],Table2[RSI Exponential â€“ 14D],"&gt;=50")/Table3[[#This Row],[Count]]</f>
        <v>1</v>
      </c>
      <c r="I12" s="1">
        <f>COUNTIFS(Table2[Sub-Sector],Table3[[#This Row],[Sub-Sector]],Table2[Relative Volume],"&gt;=1")/Table3[[#This Row],[Count]]</f>
        <v>0</v>
      </c>
      <c r="J12" s="1">
        <f>COUNTIFS(Table2[Sub-Sector],Table3[[#This Row],[Sub-Sector]],Table2[% Away From Day Low],"&gt;=0.05")/Table3[[#This Row],[Count]]</f>
        <v>0</v>
      </c>
      <c r="K12" s="1">
        <f>COUNTIFS(Table2[Sub-Sector],Table3[[#This Row],[Sub-Sector]],Table2[% Away From Day High],"&lt;=0.05")/Table3[[#This Row],[Count]]</f>
        <v>1</v>
      </c>
      <c r="L12" s="1">
        <f>COUNTIFS(Table2[Sub-Sector],Table3[[#This Row],[Sub-Sector]],Table2[% Away From Current Week Low],"&gt;=0.05")/Table3[[#This Row],[Count]]</f>
        <v>0</v>
      </c>
      <c r="M12" s="1">
        <f>COUNTIFS(Table2[Sub-Sector],Table3[[#This Row],[Sub-Sector]],Table2[% Away From Current Week High],"&lt;=0.05")/Table3[[#This Row],[Count]]</f>
        <v>1</v>
      </c>
      <c r="N12" s="1">
        <f>COUNTIFS(Table2[Sub-Sector],Table3[[#This Row],[Sub-Sector]],Table2[% Away From Current Month Low],"&gt;=0.05")/Table3[[#This Row],[Count]]</f>
        <v>0</v>
      </c>
      <c r="O12" s="1">
        <f>COUNTIFS(Table2[Sub-Sector],Table3[[#This Row],[Sub-Sector]],Table2[% Away From Current Month High],"&lt;=0.05")/Table3[[#This Row],[Count]]</f>
        <v>1</v>
      </c>
      <c r="P12" s="1">
        <f>COUNTIFS(Table2[Sub-Sector],Table3[[#This Row],[Sub-Sector]],Table2[% Away From 52W High],"&lt;=10")/Table3[[#This Row],[Count]]</f>
        <v>1</v>
      </c>
      <c r="Q12" s="1">
        <f>COUNTIFS(Table2[Sub-Sector],Table3[[#This Row],[Sub-Sector]],Table2[% Away From 52W Low],"&gt;=10")/Table3[[#This Row],[Count]]</f>
        <v>1</v>
      </c>
      <c r="R12" s="1">
        <f>COUNTIFS(Table2[Sub-Sector],Table3[[#This Row],[Sub-Sector]],Table2[% Price above 20 EMA],"&gt;=0")/Table3[[#This Row],[Count]]</f>
        <v>1</v>
      </c>
      <c r="S12" s="1">
        <f>COUNTIFS(Table2[Sub-Sector],Table3[[#This Row],[Sub-Sector]],Table2[% Price above 50 EMA],"&gt;=0")/Table3[[#This Row],[Count]]</f>
        <v>1</v>
      </c>
      <c r="T12" s="1">
        <f>COUNTIFS(Table2[Sub-Sector],Table3[[#This Row],[Sub-Sector]],Table2[% Price above 200 EMA],"&gt;=0")/Table3[[#This Row],[Count]]</f>
        <v>1</v>
      </c>
      <c r="U12" s="1">
        <f>COUNTIFS(Table2[Sub-Sector],Table3[[#This Row],[Sub-Sector]],Table2[Rate of Change - Zone],"Positive")/Table3[[#This Row],[Count]]</f>
        <v>1</v>
      </c>
      <c r="V12" s="1">
        <f>COUNTIFS(Table2[Sub-Sector],Table3[[#This Row],[Sub-Sector]],Table2[Sharpe Ratio],"&gt;=0.10")/Table3[[#This Row],[Count]]</f>
        <v>1</v>
      </c>
      <c r="W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243</v>
      </c>
      <c r="X12">
        <f>_xlfn.RANK.AVG(Table3[[#This Row],[Score]],Table3[Score],1)</f>
        <v>8.5</v>
      </c>
      <c r="Y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136</v>
      </c>
      <c r="Z12">
        <f>_xlfn.RANK.AVG(Table3[[#This Row],[Score 2 ]],Table3[[Score 2 ]],1)</f>
        <v>10</v>
      </c>
    </row>
    <row r="13" spans="1:26" x14ac:dyDescent="0.3">
      <c r="A13" t="s">
        <v>171</v>
      </c>
      <c r="B13">
        <f>COUNTIFS(Table2[Sub-Sector],Table3[[#This Row],[Sub-Sector]])</f>
        <v>2</v>
      </c>
      <c r="C13" s="1">
        <f>COUNTIFS(Table2[Sub-Sector],Table3[[#This Row],[Sub-Sector]],Table2[Uptrend],"Uptrend")/Table3[[#This Row],[Count]]</f>
        <v>0.5</v>
      </c>
      <c r="D13" s="1">
        <f>COUNTIFS(Table2[Sub-Sector],Table3[[#This Row],[Sub-Sector]],Table2[1W Return vs Nifty],"&gt;=5")/Table3[[#This Row],[Count]]</f>
        <v>0.5</v>
      </c>
      <c r="E13" s="1">
        <f>COUNTIFS(Table2[Sub-Sector],Table3[[#This Row],[Sub-Sector]],Table2[1M Return vs Nifty],"&gt;=5")/Table3[[#This Row],[Count]]</f>
        <v>0.5</v>
      </c>
      <c r="F13" s="1">
        <f>COUNTIFS(Table2[Sub-Sector],Table3[[#This Row],[Sub-Sector]],Table2[6M Return vs Nifty],"&gt;=10")/Table3[[#This Row],[Count]]</f>
        <v>1</v>
      </c>
      <c r="G13" s="1">
        <f>COUNTIFS(Table2[Sub-Sector],Table3[[#This Row],[Sub-Sector]],Table2[1Y Return vs Nifty],"&gt;=10")/Table3[[#This Row],[Count]]</f>
        <v>1</v>
      </c>
      <c r="H13" s="1">
        <f>COUNTIFS(Table2[Sub-Sector],Table3[[#This Row],[Sub-Sector]],Table2[RSI Exponential â€“ 14D],"&gt;=50")/Table3[[#This Row],[Count]]</f>
        <v>1</v>
      </c>
      <c r="I13" s="1">
        <f>COUNTIFS(Table2[Sub-Sector],Table3[[#This Row],[Sub-Sector]],Table2[Relative Volume],"&gt;=1")/Table3[[#This Row],[Count]]</f>
        <v>0</v>
      </c>
      <c r="J13" s="1">
        <f>COUNTIFS(Table2[Sub-Sector],Table3[[#This Row],[Sub-Sector]],Table2[% Away From Day Low],"&gt;=0.05")/Table3[[#This Row],[Count]]</f>
        <v>0</v>
      </c>
      <c r="K13" s="1">
        <f>COUNTIFS(Table2[Sub-Sector],Table3[[#This Row],[Sub-Sector]],Table2[% Away From Day High],"&lt;=0.05")/Table3[[#This Row],[Count]]</f>
        <v>1</v>
      </c>
      <c r="L13" s="1">
        <f>COUNTIFS(Table2[Sub-Sector],Table3[[#This Row],[Sub-Sector]],Table2[% Away From Current Week Low],"&gt;=0.05")/Table3[[#This Row],[Count]]</f>
        <v>0</v>
      </c>
      <c r="M13" s="1">
        <f>COUNTIFS(Table2[Sub-Sector],Table3[[#This Row],[Sub-Sector]],Table2[% Away From Current Week High],"&lt;=0.05")/Table3[[#This Row],[Count]]</f>
        <v>0.5</v>
      </c>
      <c r="N13" s="1">
        <f>COUNTIFS(Table2[Sub-Sector],Table3[[#This Row],[Sub-Sector]],Table2[% Away From Current Month Low],"&gt;=0.05")/Table3[[#This Row],[Count]]</f>
        <v>1</v>
      </c>
      <c r="O13" s="1">
        <f>COUNTIFS(Table2[Sub-Sector],Table3[[#This Row],[Sub-Sector]],Table2[% Away From Current Month High],"&lt;=0.05")/Table3[[#This Row],[Count]]</f>
        <v>0.5</v>
      </c>
      <c r="P13" s="1">
        <f>COUNTIFS(Table2[Sub-Sector],Table3[[#This Row],[Sub-Sector]],Table2[% Away From 52W High],"&lt;=10")/Table3[[#This Row],[Count]]</f>
        <v>0.5</v>
      </c>
      <c r="Q13" s="1">
        <f>COUNTIFS(Table2[Sub-Sector],Table3[[#This Row],[Sub-Sector]],Table2[% Away From 52W Low],"&gt;=10")/Table3[[#This Row],[Count]]</f>
        <v>1</v>
      </c>
      <c r="R13" s="1">
        <f>COUNTIFS(Table2[Sub-Sector],Table3[[#This Row],[Sub-Sector]],Table2[% Price above 20 EMA],"&gt;=0")/Table3[[#This Row],[Count]]</f>
        <v>1</v>
      </c>
      <c r="S13" s="1">
        <f>COUNTIFS(Table2[Sub-Sector],Table3[[#This Row],[Sub-Sector]],Table2[% Price above 50 EMA],"&gt;=0")/Table3[[#This Row],[Count]]</f>
        <v>1</v>
      </c>
      <c r="T13" s="1">
        <f>COUNTIFS(Table2[Sub-Sector],Table3[[#This Row],[Sub-Sector]],Table2[% Price above 200 EMA],"&gt;=0")/Table3[[#This Row],[Count]]</f>
        <v>1</v>
      </c>
      <c r="U13" s="1">
        <f>COUNTIFS(Table2[Sub-Sector],Table3[[#This Row],[Sub-Sector]],Table2[Rate of Change - Zone],"Positive")/Table3[[#This Row],[Count]]</f>
        <v>1</v>
      </c>
      <c r="V13" s="1">
        <f>COUNTIFS(Table2[Sub-Sector],Table3[[#This Row],[Sub-Sector]],Table2[Sharpe Ratio],"&gt;=0.10")/Table3[[#This Row],[Count]]</f>
        <v>0</v>
      </c>
      <c r="W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243</v>
      </c>
      <c r="X13">
        <f>_xlfn.RANK.AVG(Table3[[#This Row],[Score]],Table3[Score],1)</f>
        <v>8.5</v>
      </c>
      <c r="Y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136</v>
      </c>
      <c r="Z13">
        <f>_xlfn.RANK.AVG(Table3[[#This Row],[Score 2 ]],Table3[[Score 2 ]],1)</f>
        <v>10</v>
      </c>
    </row>
    <row r="14" spans="1:26" x14ac:dyDescent="0.3">
      <c r="A14" t="s">
        <v>1413</v>
      </c>
      <c r="B14">
        <f>COUNTIFS(Table2[Sub-Sector],Table3[[#This Row],[Sub-Sector]])</f>
        <v>1</v>
      </c>
      <c r="C14" s="1">
        <f>COUNTIFS(Table2[Sub-Sector],Table3[[#This Row],[Sub-Sector]],Table2[Uptrend],"Uptrend")/Table3[[#This Row],[Count]]</f>
        <v>1</v>
      </c>
      <c r="D14" s="1">
        <f>COUNTIFS(Table2[Sub-Sector],Table3[[#This Row],[Sub-Sector]],Table2[1W Return vs Nifty],"&gt;=5")/Table3[[#This Row],[Count]]</f>
        <v>0</v>
      </c>
      <c r="E14" s="1">
        <f>COUNTIFS(Table2[Sub-Sector],Table3[[#This Row],[Sub-Sector]],Table2[1M Return vs Nifty],"&gt;=5")/Table3[[#This Row],[Count]]</f>
        <v>0</v>
      </c>
      <c r="F14" s="1">
        <f>COUNTIFS(Table2[Sub-Sector],Table3[[#This Row],[Sub-Sector]],Table2[6M Return vs Nifty],"&gt;=10")/Table3[[#This Row],[Count]]</f>
        <v>1</v>
      </c>
      <c r="G14" s="1">
        <f>COUNTIFS(Table2[Sub-Sector],Table3[[#This Row],[Sub-Sector]],Table2[1Y Return vs Nifty],"&gt;=10")/Table3[[#This Row],[Count]]</f>
        <v>0</v>
      </c>
      <c r="H14" s="1">
        <f>COUNTIFS(Table2[Sub-Sector],Table3[[#This Row],[Sub-Sector]],Table2[RSI Exponential â€“ 14D],"&gt;=50")/Table3[[#This Row],[Count]]</f>
        <v>0</v>
      </c>
      <c r="I14" s="1">
        <f>COUNTIFS(Table2[Sub-Sector],Table3[[#This Row],[Sub-Sector]],Table2[Relative Volume],"&gt;=1")/Table3[[#This Row],[Count]]</f>
        <v>1</v>
      </c>
      <c r="J14" s="1">
        <f>COUNTIFS(Table2[Sub-Sector],Table3[[#This Row],[Sub-Sector]],Table2[% Away From Day Low],"&gt;=0.05")/Table3[[#This Row],[Count]]</f>
        <v>0</v>
      </c>
      <c r="K14" s="1">
        <f>COUNTIFS(Table2[Sub-Sector],Table3[[#This Row],[Sub-Sector]],Table2[% Away From Day High],"&lt;=0.05")/Table3[[#This Row],[Count]]</f>
        <v>0</v>
      </c>
      <c r="L14" s="1">
        <f>COUNTIFS(Table2[Sub-Sector],Table3[[#This Row],[Sub-Sector]],Table2[% Away From Current Week Low],"&gt;=0.05")/Table3[[#This Row],[Count]]</f>
        <v>0</v>
      </c>
      <c r="M14" s="1">
        <f>COUNTIFS(Table2[Sub-Sector],Table3[[#This Row],[Sub-Sector]],Table2[% Away From Current Week High],"&lt;=0.05")/Table3[[#This Row],[Count]]</f>
        <v>0</v>
      </c>
      <c r="N14" s="1">
        <f>COUNTIFS(Table2[Sub-Sector],Table3[[#This Row],[Sub-Sector]],Table2[% Away From Current Month Low],"&gt;=0.05")/Table3[[#This Row],[Count]]</f>
        <v>0</v>
      </c>
      <c r="O14" s="1">
        <f>COUNTIFS(Table2[Sub-Sector],Table3[[#This Row],[Sub-Sector]],Table2[% Away From Current Month High],"&lt;=0.05")/Table3[[#This Row],[Count]]</f>
        <v>0</v>
      </c>
      <c r="P14" s="1">
        <f>COUNTIFS(Table2[Sub-Sector],Table3[[#This Row],[Sub-Sector]],Table2[% Away From 52W High],"&lt;=10")/Table3[[#This Row],[Count]]</f>
        <v>0</v>
      </c>
      <c r="Q14" s="1">
        <f>COUNTIFS(Table2[Sub-Sector],Table3[[#This Row],[Sub-Sector]],Table2[% Away From 52W Low],"&gt;=10")/Table3[[#This Row],[Count]]</f>
        <v>1</v>
      </c>
      <c r="R14" s="1">
        <f>COUNTIFS(Table2[Sub-Sector],Table3[[#This Row],[Sub-Sector]],Table2[% Price above 20 EMA],"&gt;=0")/Table3[[#This Row],[Count]]</f>
        <v>0</v>
      </c>
      <c r="S14" s="1">
        <f>COUNTIFS(Table2[Sub-Sector],Table3[[#This Row],[Sub-Sector]],Table2[% Price above 50 EMA],"&gt;=0")/Table3[[#This Row],[Count]]</f>
        <v>1</v>
      </c>
      <c r="T14" s="1">
        <f>COUNTIFS(Table2[Sub-Sector],Table3[[#This Row],[Sub-Sector]],Table2[% Price above 200 EMA],"&gt;=0")/Table3[[#This Row],[Count]]</f>
        <v>1</v>
      </c>
      <c r="U14" s="1">
        <f>COUNTIFS(Table2[Sub-Sector],Table3[[#This Row],[Sub-Sector]],Table2[Rate of Change - Zone],"Positive")/Table3[[#This Row],[Count]]</f>
        <v>1</v>
      </c>
      <c r="V14" s="1">
        <f>COUNTIFS(Table2[Sub-Sector],Table3[[#This Row],[Sub-Sector]],Table2[Sharpe Ratio],"&gt;=0.10")/Table3[[#This Row],[Count]]</f>
        <v>1</v>
      </c>
      <c r="W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342</v>
      </c>
      <c r="X14">
        <f>_xlfn.RANK.AVG(Table3[[#This Row],[Score]],Table3[Score],1)</f>
        <v>35</v>
      </c>
      <c r="Y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139.5</v>
      </c>
      <c r="Z14">
        <f>_xlfn.RANK.AVG(Table3[[#This Row],[Score 2 ]],Table3[[Score 2 ]],1)</f>
        <v>13.5</v>
      </c>
    </row>
    <row r="15" spans="1:26" x14ac:dyDescent="0.3">
      <c r="A15" t="s">
        <v>948</v>
      </c>
      <c r="B15">
        <f>COUNTIFS(Table2[Sub-Sector],Table3[[#This Row],[Sub-Sector]])</f>
        <v>1</v>
      </c>
      <c r="C15" s="1">
        <f>COUNTIFS(Table2[Sub-Sector],Table3[[#This Row],[Sub-Sector]],Table2[Uptrend],"Uptrend")/Table3[[#This Row],[Count]]</f>
        <v>1</v>
      </c>
      <c r="D15" s="1">
        <f>COUNTIFS(Table2[Sub-Sector],Table3[[#This Row],[Sub-Sector]],Table2[1W Return vs Nifty],"&gt;=5")/Table3[[#This Row],[Count]]</f>
        <v>0</v>
      </c>
      <c r="E15" s="1">
        <f>COUNTIFS(Table2[Sub-Sector],Table3[[#This Row],[Sub-Sector]],Table2[1M Return vs Nifty],"&gt;=5")/Table3[[#This Row],[Count]]</f>
        <v>1</v>
      </c>
      <c r="F15" s="1">
        <f>COUNTIFS(Table2[Sub-Sector],Table3[[#This Row],[Sub-Sector]],Table2[6M Return vs Nifty],"&gt;=10")/Table3[[#This Row],[Count]]</f>
        <v>1</v>
      </c>
      <c r="G15" s="1">
        <f>COUNTIFS(Table2[Sub-Sector],Table3[[#This Row],[Sub-Sector]],Table2[1Y Return vs Nifty],"&gt;=10")/Table3[[#This Row],[Count]]</f>
        <v>0</v>
      </c>
      <c r="H15" s="1">
        <f>COUNTIFS(Table2[Sub-Sector],Table3[[#This Row],[Sub-Sector]],Table2[RSI Exponential â€“ 14D],"&gt;=50")/Table3[[#This Row],[Count]]</f>
        <v>1</v>
      </c>
      <c r="I15" s="1">
        <f>COUNTIFS(Table2[Sub-Sector],Table3[[#This Row],[Sub-Sector]],Table2[Relative Volume],"&gt;=1")/Table3[[#This Row],[Count]]</f>
        <v>1</v>
      </c>
      <c r="J15" s="1">
        <f>COUNTIFS(Table2[Sub-Sector],Table3[[#This Row],[Sub-Sector]],Table2[% Away From Day Low],"&gt;=0.05")/Table3[[#This Row],[Count]]</f>
        <v>0</v>
      </c>
      <c r="K15" s="1">
        <f>COUNTIFS(Table2[Sub-Sector],Table3[[#This Row],[Sub-Sector]],Table2[% Away From Day High],"&lt;=0.05")/Table3[[#This Row],[Count]]</f>
        <v>1</v>
      </c>
      <c r="L15" s="1">
        <f>COUNTIFS(Table2[Sub-Sector],Table3[[#This Row],[Sub-Sector]],Table2[% Away From Current Week Low],"&gt;=0.05")/Table3[[#This Row],[Count]]</f>
        <v>0</v>
      </c>
      <c r="M15" s="1">
        <f>COUNTIFS(Table2[Sub-Sector],Table3[[#This Row],[Sub-Sector]],Table2[% Away From Current Week High],"&lt;=0.05")/Table3[[#This Row],[Count]]</f>
        <v>1</v>
      </c>
      <c r="N15" s="1">
        <f>COUNTIFS(Table2[Sub-Sector],Table3[[#This Row],[Sub-Sector]],Table2[% Away From Current Month Low],"&gt;=0.05")/Table3[[#This Row],[Count]]</f>
        <v>1</v>
      </c>
      <c r="O15" s="1">
        <f>COUNTIFS(Table2[Sub-Sector],Table3[[#This Row],[Sub-Sector]],Table2[% Away From Current Month High],"&lt;=0.05")/Table3[[#This Row],[Count]]</f>
        <v>1</v>
      </c>
      <c r="P15" s="1">
        <f>COUNTIFS(Table2[Sub-Sector],Table3[[#This Row],[Sub-Sector]],Table2[% Away From 52W High],"&lt;=10")/Table3[[#This Row],[Count]]</f>
        <v>1</v>
      </c>
      <c r="Q15" s="1">
        <f>COUNTIFS(Table2[Sub-Sector],Table3[[#This Row],[Sub-Sector]],Table2[% Away From 52W Low],"&gt;=10")/Table3[[#This Row],[Count]]</f>
        <v>1</v>
      </c>
      <c r="R15" s="1">
        <f>COUNTIFS(Table2[Sub-Sector],Table3[[#This Row],[Sub-Sector]],Table2[% Price above 20 EMA],"&gt;=0")/Table3[[#This Row],[Count]]</f>
        <v>1</v>
      </c>
      <c r="S15" s="1">
        <f>COUNTIFS(Table2[Sub-Sector],Table3[[#This Row],[Sub-Sector]],Table2[% Price above 50 EMA],"&gt;=0")/Table3[[#This Row],[Count]]</f>
        <v>1</v>
      </c>
      <c r="T15" s="1">
        <f>COUNTIFS(Table2[Sub-Sector],Table3[[#This Row],[Sub-Sector]],Table2[% Price above 200 EMA],"&gt;=0")/Table3[[#This Row],[Count]]</f>
        <v>1</v>
      </c>
      <c r="U15" s="1">
        <f>COUNTIFS(Table2[Sub-Sector],Table3[[#This Row],[Sub-Sector]],Table2[Rate of Change - Zone],"Positive")/Table3[[#This Row],[Count]]</f>
        <v>1</v>
      </c>
      <c r="V15" s="1">
        <f>COUNTIFS(Table2[Sub-Sector],Table3[[#This Row],[Sub-Sector]],Table2[Sharpe Ratio],"&gt;=0.10")/Table3[[#This Row],[Count]]</f>
        <v>0</v>
      </c>
      <c r="W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246.5</v>
      </c>
      <c r="X15">
        <f>_xlfn.RANK.AVG(Table3[[#This Row],[Score]],Table3[Score],1)</f>
        <v>11</v>
      </c>
      <c r="Y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139.5</v>
      </c>
      <c r="Z15">
        <f>_xlfn.RANK.AVG(Table3[[#This Row],[Score 2 ]],Table3[[Score 2 ]],1)</f>
        <v>13.5</v>
      </c>
    </row>
    <row r="16" spans="1:26" x14ac:dyDescent="0.3">
      <c r="A16" t="s">
        <v>54</v>
      </c>
      <c r="B16">
        <f>COUNTIFS(Table2[Sub-Sector],Table3[[#This Row],[Sub-Sector]])</f>
        <v>44</v>
      </c>
      <c r="C16" s="1">
        <f>COUNTIFS(Table2[Sub-Sector],Table3[[#This Row],[Sub-Sector]],Table2[Uptrend],"Uptrend")/Table3[[#This Row],[Count]]</f>
        <v>0.93181818181818177</v>
      </c>
      <c r="D16" s="1">
        <f>COUNTIFS(Table2[Sub-Sector],Table3[[#This Row],[Sub-Sector]],Table2[1W Return vs Nifty],"&gt;=5")/Table3[[#This Row],[Count]]</f>
        <v>6.8181818181818177E-2</v>
      </c>
      <c r="E16" s="1">
        <f>COUNTIFS(Table2[Sub-Sector],Table3[[#This Row],[Sub-Sector]],Table2[1M Return vs Nifty],"&gt;=5")/Table3[[#This Row],[Count]]</f>
        <v>0.43181818181818182</v>
      </c>
      <c r="F16" s="1">
        <f>COUNTIFS(Table2[Sub-Sector],Table3[[#This Row],[Sub-Sector]],Table2[6M Return vs Nifty],"&gt;=10")/Table3[[#This Row],[Count]]</f>
        <v>0.68181818181818177</v>
      </c>
      <c r="G16" s="1">
        <f>COUNTIFS(Table2[Sub-Sector],Table3[[#This Row],[Sub-Sector]],Table2[1Y Return vs Nifty],"&gt;=10")/Table3[[#This Row],[Count]]</f>
        <v>0.72727272727272729</v>
      </c>
      <c r="H16" s="1">
        <f>COUNTIFS(Table2[Sub-Sector],Table3[[#This Row],[Sub-Sector]],Table2[RSI Exponential â€“ 14D],"&gt;=50")/Table3[[#This Row],[Count]]</f>
        <v>0.5</v>
      </c>
      <c r="I16" s="1">
        <f>COUNTIFS(Table2[Sub-Sector],Table3[[#This Row],[Sub-Sector]],Table2[Relative Volume],"&gt;=1")/Table3[[#This Row],[Count]]</f>
        <v>0.38636363636363635</v>
      </c>
      <c r="J16" s="1">
        <f>COUNTIFS(Table2[Sub-Sector],Table3[[#This Row],[Sub-Sector]],Table2[% Away From Day Low],"&gt;=0.05")/Table3[[#This Row],[Count]]</f>
        <v>2.2727272727272728E-2</v>
      </c>
      <c r="K16" s="1">
        <f>COUNTIFS(Table2[Sub-Sector],Table3[[#This Row],[Sub-Sector]],Table2[% Away From Day High],"&lt;=0.05")/Table3[[#This Row],[Count]]</f>
        <v>0.90909090909090906</v>
      </c>
      <c r="L16" s="1">
        <f>COUNTIFS(Table2[Sub-Sector],Table3[[#This Row],[Sub-Sector]],Table2[% Away From Current Week Low],"&gt;=0.05")/Table3[[#This Row],[Count]]</f>
        <v>4.5454545454545456E-2</v>
      </c>
      <c r="M16" s="1">
        <f>COUNTIFS(Table2[Sub-Sector],Table3[[#This Row],[Sub-Sector]],Table2[% Away From Current Week High],"&lt;=0.05")/Table3[[#This Row],[Count]]</f>
        <v>0.54545454545454541</v>
      </c>
      <c r="N16" s="1">
        <f>COUNTIFS(Table2[Sub-Sector],Table3[[#This Row],[Sub-Sector]],Table2[% Away From Current Month Low],"&gt;=0.05")/Table3[[#This Row],[Count]]</f>
        <v>0.40909090909090912</v>
      </c>
      <c r="O16" s="1">
        <f>COUNTIFS(Table2[Sub-Sector],Table3[[#This Row],[Sub-Sector]],Table2[% Away From Current Month High],"&lt;=0.05")/Table3[[#This Row],[Count]]</f>
        <v>0.18181818181818182</v>
      </c>
      <c r="P16" s="1">
        <f>COUNTIFS(Table2[Sub-Sector],Table3[[#This Row],[Sub-Sector]],Table2[% Away From 52W High],"&lt;=10")/Table3[[#This Row],[Count]]</f>
        <v>0.65909090909090906</v>
      </c>
      <c r="Q16" s="1">
        <f>COUNTIFS(Table2[Sub-Sector],Table3[[#This Row],[Sub-Sector]],Table2[% Away From 52W Low],"&gt;=10")/Table3[[#This Row],[Count]]</f>
        <v>1</v>
      </c>
      <c r="R16" s="1">
        <f>COUNTIFS(Table2[Sub-Sector],Table3[[#This Row],[Sub-Sector]],Table2[% Price above 20 EMA],"&gt;=0")/Table3[[#This Row],[Count]]</f>
        <v>0.59090909090909094</v>
      </c>
      <c r="S16" s="1">
        <f>COUNTIFS(Table2[Sub-Sector],Table3[[#This Row],[Sub-Sector]],Table2[% Price above 50 EMA],"&gt;=0")/Table3[[#This Row],[Count]]</f>
        <v>0.79545454545454541</v>
      </c>
      <c r="T16" s="1">
        <f>COUNTIFS(Table2[Sub-Sector],Table3[[#This Row],[Sub-Sector]],Table2[% Price above 200 EMA],"&gt;=0")/Table3[[#This Row],[Count]]</f>
        <v>0.95454545454545459</v>
      </c>
      <c r="U16" s="1">
        <f>COUNTIFS(Table2[Sub-Sector],Table3[[#This Row],[Sub-Sector]],Table2[Rate of Change - Zone],"Positive")/Table3[[#This Row],[Count]]</f>
        <v>0.52272727272727271</v>
      </c>
      <c r="V16" s="1">
        <f>COUNTIFS(Table2[Sub-Sector],Table3[[#This Row],[Sub-Sector]],Table2[Sharpe Ratio],"&gt;=0.10")/Table3[[#This Row],[Count]]</f>
        <v>0.13636363636363635</v>
      </c>
      <c r="W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251</v>
      </c>
      <c r="X16">
        <f>_xlfn.RANK.AVG(Table3[[#This Row],[Score]],Table3[Score],1)</f>
        <v>13</v>
      </c>
      <c r="Y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142</v>
      </c>
      <c r="Z16">
        <f>_xlfn.RANK.AVG(Table3[[#This Row],[Score 2 ]],Table3[[Score 2 ]],1)</f>
        <v>15</v>
      </c>
    </row>
    <row r="17" spans="1:26" x14ac:dyDescent="0.3">
      <c r="A17" t="s">
        <v>135</v>
      </c>
      <c r="B17">
        <f>COUNTIFS(Table2[Sub-Sector],Table3[[#This Row],[Sub-Sector]])</f>
        <v>1</v>
      </c>
      <c r="C17" s="1">
        <f>COUNTIFS(Table2[Sub-Sector],Table3[[#This Row],[Sub-Sector]],Table2[Uptrend],"Uptrend")/Table3[[#This Row],[Count]]</f>
        <v>1</v>
      </c>
      <c r="D17" s="1">
        <f>COUNTIFS(Table2[Sub-Sector],Table3[[#This Row],[Sub-Sector]],Table2[1W Return vs Nifty],"&gt;=5")/Table3[[#This Row],[Count]]</f>
        <v>0</v>
      </c>
      <c r="E17" s="1">
        <f>COUNTIFS(Table2[Sub-Sector],Table3[[#This Row],[Sub-Sector]],Table2[1M Return vs Nifty],"&gt;=5")/Table3[[#This Row],[Count]]</f>
        <v>1</v>
      </c>
      <c r="F17" s="1">
        <f>COUNTIFS(Table2[Sub-Sector],Table3[[#This Row],[Sub-Sector]],Table2[6M Return vs Nifty],"&gt;=10")/Table3[[#This Row],[Count]]</f>
        <v>0</v>
      </c>
      <c r="G17" s="1">
        <f>COUNTIFS(Table2[Sub-Sector],Table3[[#This Row],[Sub-Sector]],Table2[1Y Return vs Nifty],"&gt;=10")/Table3[[#This Row],[Count]]</f>
        <v>1</v>
      </c>
      <c r="H17" s="1">
        <f>COUNTIFS(Table2[Sub-Sector],Table3[[#This Row],[Sub-Sector]],Table2[RSI Exponential â€“ 14D],"&gt;=50")/Table3[[#This Row],[Count]]</f>
        <v>1</v>
      </c>
      <c r="I17" s="1">
        <f>COUNTIFS(Table2[Sub-Sector],Table3[[#This Row],[Sub-Sector]],Table2[Relative Volume],"&gt;=1")/Table3[[#This Row],[Count]]</f>
        <v>1</v>
      </c>
      <c r="J17" s="1">
        <f>COUNTIFS(Table2[Sub-Sector],Table3[[#This Row],[Sub-Sector]],Table2[% Away From Day Low],"&gt;=0.05")/Table3[[#This Row],[Count]]</f>
        <v>0</v>
      </c>
      <c r="K17" s="1">
        <f>COUNTIFS(Table2[Sub-Sector],Table3[[#This Row],[Sub-Sector]],Table2[% Away From Day High],"&lt;=0.05")/Table3[[#This Row],[Count]]</f>
        <v>1</v>
      </c>
      <c r="L17" s="1">
        <f>COUNTIFS(Table2[Sub-Sector],Table3[[#This Row],[Sub-Sector]],Table2[% Away From Current Week Low],"&gt;=0.05")/Table3[[#This Row],[Count]]</f>
        <v>1</v>
      </c>
      <c r="M17" s="1">
        <f>COUNTIFS(Table2[Sub-Sector],Table3[[#This Row],[Sub-Sector]],Table2[% Away From Current Week High],"&lt;=0.05")/Table3[[#This Row],[Count]]</f>
        <v>1</v>
      </c>
      <c r="N17" s="1">
        <f>COUNTIFS(Table2[Sub-Sector],Table3[[#This Row],[Sub-Sector]],Table2[% Away From Current Month Low],"&gt;=0.05")/Table3[[#This Row],[Count]]</f>
        <v>1</v>
      </c>
      <c r="O17" s="1">
        <f>COUNTIFS(Table2[Sub-Sector],Table3[[#This Row],[Sub-Sector]],Table2[% Away From Current Month High],"&lt;=0.05")/Table3[[#This Row],[Count]]</f>
        <v>1</v>
      </c>
      <c r="P17" s="1">
        <f>COUNTIFS(Table2[Sub-Sector],Table3[[#This Row],[Sub-Sector]],Table2[% Away From 52W High],"&lt;=10")/Table3[[#This Row],[Count]]</f>
        <v>1</v>
      </c>
      <c r="Q17" s="1">
        <f>COUNTIFS(Table2[Sub-Sector],Table3[[#This Row],[Sub-Sector]],Table2[% Away From 52W Low],"&gt;=10")/Table3[[#This Row],[Count]]</f>
        <v>1</v>
      </c>
      <c r="R17" s="1">
        <f>COUNTIFS(Table2[Sub-Sector],Table3[[#This Row],[Sub-Sector]],Table2[% Price above 20 EMA],"&gt;=0")/Table3[[#This Row],[Count]]</f>
        <v>1</v>
      </c>
      <c r="S17" s="1">
        <f>COUNTIFS(Table2[Sub-Sector],Table3[[#This Row],[Sub-Sector]],Table2[% Price above 50 EMA],"&gt;=0")/Table3[[#This Row],[Count]]</f>
        <v>1</v>
      </c>
      <c r="T17" s="1">
        <f>COUNTIFS(Table2[Sub-Sector],Table3[[#This Row],[Sub-Sector]],Table2[% Price above 200 EMA],"&gt;=0")/Table3[[#This Row],[Count]]</f>
        <v>1</v>
      </c>
      <c r="U17" s="1">
        <f>COUNTIFS(Table2[Sub-Sector],Table3[[#This Row],[Sub-Sector]],Table2[Rate of Change - Zone],"Positive")/Table3[[#This Row],[Count]]</f>
        <v>1</v>
      </c>
      <c r="V17" s="1">
        <f>COUNTIFS(Table2[Sub-Sector],Table3[[#This Row],[Sub-Sector]],Table2[Sharpe Ratio],"&gt;=0.10")/Table3[[#This Row],[Count]]</f>
        <v>1</v>
      </c>
      <c r="W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249.5</v>
      </c>
      <c r="X17">
        <f>_xlfn.RANK.AVG(Table3[[#This Row],[Score]],Table3[Score],1)</f>
        <v>12</v>
      </c>
      <c r="Y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142.5</v>
      </c>
      <c r="Z17">
        <f>_xlfn.RANK.AVG(Table3[[#This Row],[Score 2 ]],Table3[[Score 2 ]],1)</f>
        <v>16</v>
      </c>
    </row>
    <row r="18" spans="1:26" x14ac:dyDescent="0.3">
      <c r="A18" t="s">
        <v>440</v>
      </c>
      <c r="B18">
        <f>COUNTIFS(Table2[Sub-Sector],Table3[[#This Row],[Sub-Sector]])</f>
        <v>5</v>
      </c>
      <c r="C18" s="1">
        <f>COUNTIFS(Table2[Sub-Sector],Table3[[#This Row],[Sub-Sector]],Table2[Uptrend],"Uptrend")/Table3[[#This Row],[Count]]</f>
        <v>0.8</v>
      </c>
      <c r="D18" s="1">
        <f>COUNTIFS(Table2[Sub-Sector],Table3[[#This Row],[Sub-Sector]],Table2[1W Return vs Nifty],"&gt;=5")/Table3[[#This Row],[Count]]</f>
        <v>0.6</v>
      </c>
      <c r="E18" s="1">
        <f>COUNTIFS(Table2[Sub-Sector],Table3[[#This Row],[Sub-Sector]],Table2[1M Return vs Nifty],"&gt;=5")/Table3[[#This Row],[Count]]</f>
        <v>0.4</v>
      </c>
      <c r="F18" s="1">
        <f>COUNTIFS(Table2[Sub-Sector],Table3[[#This Row],[Sub-Sector]],Table2[6M Return vs Nifty],"&gt;=10")/Table3[[#This Row],[Count]]</f>
        <v>0.6</v>
      </c>
      <c r="G18" s="1">
        <f>COUNTIFS(Table2[Sub-Sector],Table3[[#This Row],[Sub-Sector]],Table2[1Y Return vs Nifty],"&gt;=10")/Table3[[#This Row],[Count]]</f>
        <v>0.6</v>
      </c>
      <c r="H18" s="1">
        <f>COUNTIFS(Table2[Sub-Sector],Table3[[#This Row],[Sub-Sector]],Table2[RSI Exponential â€“ 14D],"&gt;=50")/Table3[[#This Row],[Count]]</f>
        <v>1</v>
      </c>
      <c r="I18" s="1">
        <f>COUNTIFS(Table2[Sub-Sector],Table3[[#This Row],[Sub-Sector]],Table2[Relative Volume],"&gt;=1")/Table3[[#This Row],[Count]]</f>
        <v>0.4</v>
      </c>
      <c r="J18" s="1">
        <f>COUNTIFS(Table2[Sub-Sector],Table3[[#This Row],[Sub-Sector]],Table2[% Away From Day Low],"&gt;=0.05")/Table3[[#This Row],[Count]]</f>
        <v>0</v>
      </c>
      <c r="K18" s="1">
        <f>COUNTIFS(Table2[Sub-Sector],Table3[[#This Row],[Sub-Sector]],Table2[% Away From Day High],"&lt;=0.05")/Table3[[#This Row],[Count]]</f>
        <v>1</v>
      </c>
      <c r="L18" s="1">
        <f>COUNTIFS(Table2[Sub-Sector],Table3[[#This Row],[Sub-Sector]],Table2[% Away From Current Week Low],"&gt;=0.05")/Table3[[#This Row],[Count]]</f>
        <v>0.6</v>
      </c>
      <c r="M18" s="1">
        <f>COUNTIFS(Table2[Sub-Sector],Table3[[#This Row],[Sub-Sector]],Table2[% Away From Current Week High],"&lt;=0.05")/Table3[[#This Row],[Count]]</f>
        <v>0.8</v>
      </c>
      <c r="N18" s="1">
        <f>COUNTIFS(Table2[Sub-Sector],Table3[[#This Row],[Sub-Sector]],Table2[% Away From Current Month Low],"&gt;=0.05")/Table3[[#This Row],[Count]]</f>
        <v>0.6</v>
      </c>
      <c r="O18" s="1">
        <f>COUNTIFS(Table2[Sub-Sector],Table3[[#This Row],[Sub-Sector]],Table2[% Away From Current Month High],"&lt;=0.05")/Table3[[#This Row],[Count]]</f>
        <v>0.8</v>
      </c>
      <c r="P18" s="1">
        <f>COUNTIFS(Table2[Sub-Sector],Table3[[#This Row],[Sub-Sector]],Table2[% Away From 52W High],"&lt;=10")/Table3[[#This Row],[Count]]</f>
        <v>0.4</v>
      </c>
      <c r="Q18" s="1">
        <f>COUNTIFS(Table2[Sub-Sector],Table3[[#This Row],[Sub-Sector]],Table2[% Away From 52W Low],"&gt;=10")/Table3[[#This Row],[Count]]</f>
        <v>1</v>
      </c>
      <c r="R18" s="1">
        <f>COUNTIFS(Table2[Sub-Sector],Table3[[#This Row],[Sub-Sector]],Table2[% Price above 20 EMA],"&gt;=0")/Table3[[#This Row],[Count]]</f>
        <v>0.8</v>
      </c>
      <c r="S18" s="1">
        <f>COUNTIFS(Table2[Sub-Sector],Table3[[#This Row],[Sub-Sector]],Table2[% Price above 50 EMA],"&gt;=0")/Table3[[#This Row],[Count]]</f>
        <v>0.8</v>
      </c>
      <c r="T18" s="1">
        <f>COUNTIFS(Table2[Sub-Sector],Table3[[#This Row],[Sub-Sector]],Table2[% Price above 200 EMA],"&gt;=0")/Table3[[#This Row],[Count]]</f>
        <v>0.8</v>
      </c>
      <c r="U18" s="1">
        <f>COUNTIFS(Table2[Sub-Sector],Table3[[#This Row],[Sub-Sector]],Table2[Rate of Change - Zone],"Positive")/Table3[[#This Row],[Count]]</f>
        <v>1</v>
      </c>
      <c r="V18" s="1">
        <f>COUNTIFS(Table2[Sub-Sector],Table3[[#This Row],[Sub-Sector]],Table2[Sharpe Ratio],"&gt;=0.10")/Table3[[#This Row],[Count]]</f>
        <v>0.6</v>
      </c>
      <c r="W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226.5</v>
      </c>
      <c r="X18">
        <f>_xlfn.RANK.AVG(Table3[[#This Row],[Score]],Table3[Score],1)</f>
        <v>7</v>
      </c>
      <c r="Y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148.5</v>
      </c>
      <c r="Z18">
        <f>_xlfn.RANK.AVG(Table3[[#This Row],[Score 2 ]],Table3[[Score 2 ]],1)</f>
        <v>17</v>
      </c>
    </row>
    <row r="19" spans="1:26" x14ac:dyDescent="0.3">
      <c r="A19" t="s">
        <v>116</v>
      </c>
      <c r="B19">
        <f>COUNTIFS(Table2[Sub-Sector],Table3[[#This Row],[Sub-Sector]])</f>
        <v>8</v>
      </c>
      <c r="C19" s="1">
        <f>COUNTIFS(Table2[Sub-Sector],Table3[[#This Row],[Sub-Sector]],Table2[Uptrend],"Uptrend")/Table3[[#This Row],[Count]]</f>
        <v>1</v>
      </c>
      <c r="D19" s="1">
        <f>COUNTIFS(Table2[Sub-Sector],Table3[[#This Row],[Sub-Sector]],Table2[1W Return vs Nifty],"&gt;=5")/Table3[[#This Row],[Count]]</f>
        <v>0.25</v>
      </c>
      <c r="E19" s="1">
        <f>COUNTIFS(Table2[Sub-Sector],Table3[[#This Row],[Sub-Sector]],Table2[1M Return vs Nifty],"&gt;=5")/Table3[[#This Row],[Count]]</f>
        <v>0.125</v>
      </c>
      <c r="F19" s="1">
        <f>COUNTIFS(Table2[Sub-Sector],Table3[[#This Row],[Sub-Sector]],Table2[6M Return vs Nifty],"&gt;=10")/Table3[[#This Row],[Count]]</f>
        <v>0.75</v>
      </c>
      <c r="G19" s="1">
        <f>COUNTIFS(Table2[Sub-Sector],Table3[[#This Row],[Sub-Sector]],Table2[1Y Return vs Nifty],"&gt;=10")/Table3[[#This Row],[Count]]</f>
        <v>0.5</v>
      </c>
      <c r="H19" s="1">
        <f>COUNTIFS(Table2[Sub-Sector],Table3[[#This Row],[Sub-Sector]],Table2[RSI Exponential â€“ 14D],"&gt;=50")/Table3[[#This Row],[Count]]</f>
        <v>0.625</v>
      </c>
      <c r="I19" s="1">
        <f>COUNTIFS(Table2[Sub-Sector],Table3[[#This Row],[Sub-Sector]],Table2[Relative Volume],"&gt;=1")/Table3[[#This Row],[Count]]</f>
        <v>0.5</v>
      </c>
      <c r="J19" s="1">
        <f>COUNTIFS(Table2[Sub-Sector],Table3[[#This Row],[Sub-Sector]],Table2[% Away From Day Low],"&gt;=0.05")/Table3[[#This Row],[Count]]</f>
        <v>0</v>
      </c>
      <c r="K19" s="1">
        <f>COUNTIFS(Table2[Sub-Sector],Table3[[#This Row],[Sub-Sector]],Table2[% Away From Day High],"&lt;=0.05")/Table3[[#This Row],[Count]]</f>
        <v>1</v>
      </c>
      <c r="L19" s="1">
        <f>COUNTIFS(Table2[Sub-Sector],Table3[[#This Row],[Sub-Sector]],Table2[% Away From Current Week Low],"&gt;=0.05")/Table3[[#This Row],[Count]]</f>
        <v>0.375</v>
      </c>
      <c r="M19" s="1">
        <f>COUNTIFS(Table2[Sub-Sector],Table3[[#This Row],[Sub-Sector]],Table2[% Away From Current Week High],"&lt;=0.05")/Table3[[#This Row],[Count]]</f>
        <v>0.75</v>
      </c>
      <c r="N19" s="1">
        <f>COUNTIFS(Table2[Sub-Sector],Table3[[#This Row],[Sub-Sector]],Table2[% Away From Current Month Low],"&gt;=0.05")/Table3[[#This Row],[Count]]</f>
        <v>0.5</v>
      </c>
      <c r="O19" s="1">
        <f>COUNTIFS(Table2[Sub-Sector],Table3[[#This Row],[Sub-Sector]],Table2[% Away From Current Month High],"&lt;=0.05")/Table3[[#This Row],[Count]]</f>
        <v>0.625</v>
      </c>
      <c r="P19" s="1">
        <f>COUNTIFS(Table2[Sub-Sector],Table3[[#This Row],[Sub-Sector]],Table2[% Away From 52W High],"&lt;=10")/Table3[[#This Row],[Count]]</f>
        <v>0.5</v>
      </c>
      <c r="Q19" s="1">
        <f>COUNTIFS(Table2[Sub-Sector],Table3[[#This Row],[Sub-Sector]],Table2[% Away From 52W Low],"&gt;=10")/Table3[[#This Row],[Count]]</f>
        <v>1</v>
      </c>
      <c r="R19" s="1">
        <f>COUNTIFS(Table2[Sub-Sector],Table3[[#This Row],[Sub-Sector]],Table2[% Price above 20 EMA],"&gt;=0")/Table3[[#This Row],[Count]]</f>
        <v>0.625</v>
      </c>
      <c r="S19" s="1">
        <f>COUNTIFS(Table2[Sub-Sector],Table3[[#This Row],[Sub-Sector]],Table2[% Price above 50 EMA],"&gt;=0")/Table3[[#This Row],[Count]]</f>
        <v>0.75</v>
      </c>
      <c r="T19" s="1">
        <f>COUNTIFS(Table2[Sub-Sector],Table3[[#This Row],[Sub-Sector]],Table2[% Price above 200 EMA],"&gt;=0")/Table3[[#This Row],[Count]]</f>
        <v>0.875</v>
      </c>
      <c r="U19" s="1">
        <f>COUNTIFS(Table2[Sub-Sector],Table3[[#This Row],[Sub-Sector]],Table2[Rate of Change - Zone],"Positive")/Table3[[#This Row],[Count]]</f>
        <v>0.625</v>
      </c>
      <c r="V19" s="1">
        <f>COUNTIFS(Table2[Sub-Sector],Table3[[#This Row],[Sub-Sector]],Table2[Sharpe Ratio],"&gt;=0.10")/Table3[[#This Row],[Count]]</f>
        <v>0.125</v>
      </c>
      <c r="W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270.5</v>
      </c>
      <c r="X19">
        <f>_xlfn.RANK.AVG(Table3[[#This Row],[Score]],Table3[Score],1)</f>
        <v>19</v>
      </c>
      <c r="Y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155</v>
      </c>
      <c r="Z19">
        <f>_xlfn.RANK.AVG(Table3[[#This Row],[Score 2 ]],Table3[[Score 2 ]],1)</f>
        <v>18</v>
      </c>
    </row>
    <row r="20" spans="1:26" x14ac:dyDescent="0.3">
      <c r="A20" t="s">
        <v>144</v>
      </c>
      <c r="B20">
        <f>COUNTIFS(Table2[Sub-Sector],Table3[[#This Row],[Sub-Sector]])</f>
        <v>3</v>
      </c>
      <c r="C20" s="1">
        <f>COUNTIFS(Table2[Sub-Sector],Table3[[#This Row],[Sub-Sector]],Table2[Uptrend],"Uptrend")/Table3[[#This Row],[Count]]</f>
        <v>0.33333333333333331</v>
      </c>
      <c r="D20" s="1">
        <f>COUNTIFS(Table2[Sub-Sector],Table3[[#This Row],[Sub-Sector]],Table2[1W Return vs Nifty],"&gt;=5")/Table3[[#This Row],[Count]]</f>
        <v>0.33333333333333331</v>
      </c>
      <c r="E20" s="1">
        <f>COUNTIFS(Table2[Sub-Sector],Table3[[#This Row],[Sub-Sector]],Table2[1M Return vs Nifty],"&gt;=5")/Table3[[#This Row],[Count]]</f>
        <v>0.33333333333333331</v>
      </c>
      <c r="F20" s="1">
        <f>COUNTIFS(Table2[Sub-Sector],Table3[[#This Row],[Sub-Sector]],Table2[6M Return vs Nifty],"&gt;=10")/Table3[[#This Row],[Count]]</f>
        <v>0.66666666666666663</v>
      </c>
      <c r="G20" s="1">
        <f>COUNTIFS(Table2[Sub-Sector],Table3[[#This Row],[Sub-Sector]],Table2[1Y Return vs Nifty],"&gt;=10")/Table3[[#This Row],[Count]]</f>
        <v>0.66666666666666663</v>
      </c>
      <c r="H20" s="1">
        <f>COUNTIFS(Table2[Sub-Sector],Table3[[#This Row],[Sub-Sector]],Table2[RSI Exponential â€“ 14D],"&gt;=50")/Table3[[#This Row],[Count]]</f>
        <v>0.66666666666666663</v>
      </c>
      <c r="I20" s="1">
        <f>COUNTIFS(Table2[Sub-Sector],Table3[[#This Row],[Sub-Sector]],Table2[Relative Volume],"&gt;=1")/Table3[[#This Row],[Count]]</f>
        <v>0.33333333333333331</v>
      </c>
      <c r="J20" s="1">
        <f>COUNTIFS(Table2[Sub-Sector],Table3[[#This Row],[Sub-Sector]],Table2[% Away From Day Low],"&gt;=0.05")/Table3[[#This Row],[Count]]</f>
        <v>0.33333333333333331</v>
      </c>
      <c r="K20" s="1">
        <f>COUNTIFS(Table2[Sub-Sector],Table3[[#This Row],[Sub-Sector]],Table2[% Away From Day High],"&lt;=0.05")/Table3[[#This Row],[Count]]</f>
        <v>1</v>
      </c>
      <c r="L20" s="1">
        <f>COUNTIFS(Table2[Sub-Sector],Table3[[#This Row],[Sub-Sector]],Table2[% Away From Current Week Low],"&gt;=0.05")/Table3[[#This Row],[Count]]</f>
        <v>0.33333333333333331</v>
      </c>
      <c r="M20" s="1">
        <f>COUNTIFS(Table2[Sub-Sector],Table3[[#This Row],[Sub-Sector]],Table2[% Away From Current Week High],"&lt;=0.05")/Table3[[#This Row],[Count]]</f>
        <v>1</v>
      </c>
      <c r="N20" s="1">
        <f>COUNTIFS(Table2[Sub-Sector],Table3[[#This Row],[Sub-Sector]],Table2[% Away From Current Month Low],"&gt;=0.05")/Table3[[#This Row],[Count]]</f>
        <v>0.33333333333333331</v>
      </c>
      <c r="O20" s="1">
        <f>COUNTIFS(Table2[Sub-Sector],Table3[[#This Row],[Sub-Sector]],Table2[% Away From Current Month High],"&lt;=0.05")/Table3[[#This Row],[Count]]</f>
        <v>1</v>
      </c>
      <c r="P20" s="1">
        <f>COUNTIFS(Table2[Sub-Sector],Table3[[#This Row],[Sub-Sector]],Table2[% Away From 52W High],"&lt;=10")/Table3[[#This Row],[Count]]</f>
        <v>0.33333333333333331</v>
      </c>
      <c r="Q20" s="1">
        <f>COUNTIFS(Table2[Sub-Sector],Table3[[#This Row],[Sub-Sector]],Table2[% Away From 52W Low],"&gt;=10")/Table3[[#This Row],[Count]]</f>
        <v>1</v>
      </c>
      <c r="R20" s="1">
        <f>COUNTIFS(Table2[Sub-Sector],Table3[[#This Row],[Sub-Sector]],Table2[% Price above 20 EMA],"&gt;=0")/Table3[[#This Row],[Count]]</f>
        <v>0.33333333333333331</v>
      </c>
      <c r="S20" s="1">
        <f>COUNTIFS(Table2[Sub-Sector],Table3[[#This Row],[Sub-Sector]],Table2[% Price above 50 EMA],"&gt;=0")/Table3[[#This Row],[Count]]</f>
        <v>0.33333333333333331</v>
      </c>
      <c r="T20" s="1">
        <f>COUNTIFS(Table2[Sub-Sector],Table3[[#This Row],[Sub-Sector]],Table2[% Price above 200 EMA],"&gt;=0")/Table3[[#This Row],[Count]]</f>
        <v>0.66666666666666663</v>
      </c>
      <c r="U20" s="1">
        <f>COUNTIFS(Table2[Sub-Sector],Table3[[#This Row],[Sub-Sector]],Table2[Rate of Change - Zone],"Positive")/Table3[[#This Row],[Count]]</f>
        <v>0.66666666666666663</v>
      </c>
      <c r="V20" s="1">
        <f>COUNTIFS(Table2[Sub-Sector],Table3[[#This Row],[Sub-Sector]],Table2[Sharpe Ratio],"&gt;=0.10")/Table3[[#This Row],[Count]]</f>
        <v>0.66666666666666663</v>
      </c>
      <c r="W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310.5</v>
      </c>
      <c r="X20">
        <f>_xlfn.RANK.AVG(Table3[[#This Row],[Score]],Table3[Score],1)</f>
        <v>27</v>
      </c>
      <c r="Y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157</v>
      </c>
      <c r="Z20">
        <f>_xlfn.RANK.AVG(Table3[[#This Row],[Score 2 ]],Table3[[Score 2 ]],1)</f>
        <v>19</v>
      </c>
    </row>
    <row r="21" spans="1:26" x14ac:dyDescent="0.3">
      <c r="A21" t="s">
        <v>271</v>
      </c>
      <c r="B21">
        <f>COUNTIFS(Table2[Sub-Sector],Table3[[#This Row],[Sub-Sector]])</f>
        <v>14</v>
      </c>
      <c r="C21" s="1">
        <f>COUNTIFS(Table2[Sub-Sector],Table3[[#This Row],[Sub-Sector]],Table2[Uptrend],"Uptrend")/Table3[[#This Row],[Count]]</f>
        <v>0.9285714285714286</v>
      </c>
      <c r="D21" s="1">
        <f>COUNTIFS(Table2[Sub-Sector],Table3[[#This Row],[Sub-Sector]],Table2[1W Return vs Nifty],"&gt;=5")/Table3[[#This Row],[Count]]</f>
        <v>0.14285714285714285</v>
      </c>
      <c r="E21" s="1">
        <f>COUNTIFS(Table2[Sub-Sector],Table3[[#This Row],[Sub-Sector]],Table2[1M Return vs Nifty],"&gt;=5")/Table3[[#This Row],[Count]]</f>
        <v>0.42857142857142855</v>
      </c>
      <c r="F21" s="1">
        <f>COUNTIFS(Table2[Sub-Sector],Table3[[#This Row],[Sub-Sector]],Table2[6M Return vs Nifty],"&gt;=10")/Table3[[#This Row],[Count]]</f>
        <v>0.5714285714285714</v>
      </c>
      <c r="G21" s="1">
        <f>COUNTIFS(Table2[Sub-Sector],Table3[[#This Row],[Sub-Sector]],Table2[1Y Return vs Nifty],"&gt;=10")/Table3[[#This Row],[Count]]</f>
        <v>0.5714285714285714</v>
      </c>
      <c r="H21" s="1">
        <f>COUNTIFS(Table2[Sub-Sector],Table3[[#This Row],[Sub-Sector]],Table2[RSI Exponential â€“ 14D],"&gt;=50")/Table3[[#This Row],[Count]]</f>
        <v>0.6428571428571429</v>
      </c>
      <c r="I21" s="1">
        <f>COUNTIFS(Table2[Sub-Sector],Table3[[#This Row],[Sub-Sector]],Table2[Relative Volume],"&gt;=1")/Table3[[#This Row],[Count]]</f>
        <v>0.5</v>
      </c>
      <c r="J21" s="1">
        <f>COUNTIFS(Table2[Sub-Sector],Table3[[#This Row],[Sub-Sector]],Table2[% Away From Day Low],"&gt;=0.05")/Table3[[#This Row],[Count]]</f>
        <v>7.1428571428571425E-2</v>
      </c>
      <c r="K21" s="1">
        <f>COUNTIFS(Table2[Sub-Sector],Table3[[#This Row],[Sub-Sector]],Table2[% Away From Day High],"&lt;=0.05")/Table3[[#This Row],[Count]]</f>
        <v>0.9285714285714286</v>
      </c>
      <c r="L21" s="1">
        <f>COUNTIFS(Table2[Sub-Sector],Table3[[#This Row],[Sub-Sector]],Table2[% Away From Current Week Low],"&gt;=0.05")/Table3[[#This Row],[Count]]</f>
        <v>0.21428571428571427</v>
      </c>
      <c r="M21" s="1">
        <f>COUNTIFS(Table2[Sub-Sector],Table3[[#This Row],[Sub-Sector]],Table2[% Away From Current Week High],"&lt;=0.05")/Table3[[#This Row],[Count]]</f>
        <v>0.7142857142857143</v>
      </c>
      <c r="N21" s="1">
        <f>COUNTIFS(Table2[Sub-Sector],Table3[[#This Row],[Sub-Sector]],Table2[% Away From Current Month Low],"&gt;=0.05")/Table3[[#This Row],[Count]]</f>
        <v>0.42857142857142855</v>
      </c>
      <c r="O21" s="1">
        <f>COUNTIFS(Table2[Sub-Sector],Table3[[#This Row],[Sub-Sector]],Table2[% Away From Current Month High],"&lt;=0.05")/Table3[[#This Row],[Count]]</f>
        <v>0.5</v>
      </c>
      <c r="P21" s="1">
        <f>COUNTIFS(Table2[Sub-Sector],Table3[[#This Row],[Sub-Sector]],Table2[% Away From 52W High],"&lt;=10")/Table3[[#This Row],[Count]]</f>
        <v>0.5714285714285714</v>
      </c>
      <c r="Q21" s="1">
        <f>COUNTIFS(Table2[Sub-Sector],Table3[[#This Row],[Sub-Sector]],Table2[% Away From 52W Low],"&gt;=10")/Table3[[#This Row],[Count]]</f>
        <v>1</v>
      </c>
      <c r="R21" s="1">
        <f>COUNTIFS(Table2[Sub-Sector],Table3[[#This Row],[Sub-Sector]],Table2[% Price above 20 EMA],"&gt;=0")/Table3[[#This Row],[Count]]</f>
        <v>0.6428571428571429</v>
      </c>
      <c r="S21" s="1">
        <f>COUNTIFS(Table2[Sub-Sector],Table3[[#This Row],[Sub-Sector]],Table2[% Price above 50 EMA],"&gt;=0")/Table3[[#This Row],[Count]]</f>
        <v>0.8571428571428571</v>
      </c>
      <c r="T21" s="1">
        <f>COUNTIFS(Table2[Sub-Sector],Table3[[#This Row],[Sub-Sector]],Table2[% Price above 200 EMA],"&gt;=0")/Table3[[#This Row],[Count]]</f>
        <v>0.9285714285714286</v>
      </c>
      <c r="U21" s="1">
        <f>COUNTIFS(Table2[Sub-Sector],Table3[[#This Row],[Sub-Sector]],Table2[Rate of Change - Zone],"Positive")/Table3[[#This Row],[Count]]</f>
        <v>0.7857142857142857</v>
      </c>
      <c r="V21" s="1">
        <f>COUNTIFS(Table2[Sub-Sector],Table3[[#This Row],[Sub-Sector]],Table2[Sharpe Ratio],"&gt;=0.10")/Table3[[#This Row],[Count]]</f>
        <v>0.2857142857142857</v>
      </c>
      <c r="W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261.5</v>
      </c>
      <c r="X21">
        <f>_xlfn.RANK.AVG(Table3[[#This Row],[Score]],Table3[Score],1)</f>
        <v>18</v>
      </c>
      <c r="Y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158</v>
      </c>
      <c r="Z21">
        <f>_xlfn.RANK.AVG(Table3[[#This Row],[Score 2 ]],Table3[[Score 2 ]],1)</f>
        <v>20</v>
      </c>
    </row>
    <row r="22" spans="1:26" x14ac:dyDescent="0.3">
      <c r="A22" t="s">
        <v>185</v>
      </c>
      <c r="B22">
        <f>COUNTIFS(Table2[Sub-Sector],Table3[[#This Row],[Sub-Sector]])</f>
        <v>4</v>
      </c>
      <c r="C22" s="1">
        <f>COUNTIFS(Table2[Sub-Sector],Table3[[#This Row],[Sub-Sector]],Table2[Uptrend],"Uptrend")/Table3[[#This Row],[Count]]</f>
        <v>1</v>
      </c>
      <c r="D22" s="1">
        <f>COUNTIFS(Table2[Sub-Sector],Table3[[#This Row],[Sub-Sector]],Table2[1W Return vs Nifty],"&gt;=5")/Table3[[#This Row],[Count]]</f>
        <v>0</v>
      </c>
      <c r="E22" s="1">
        <f>COUNTIFS(Table2[Sub-Sector],Table3[[#This Row],[Sub-Sector]],Table2[1M Return vs Nifty],"&gt;=5")/Table3[[#This Row],[Count]]</f>
        <v>0.75</v>
      </c>
      <c r="F22" s="1">
        <f>COUNTIFS(Table2[Sub-Sector],Table3[[#This Row],[Sub-Sector]],Table2[6M Return vs Nifty],"&gt;=10")/Table3[[#This Row],[Count]]</f>
        <v>0.75</v>
      </c>
      <c r="G22" s="1">
        <f>COUNTIFS(Table2[Sub-Sector],Table3[[#This Row],[Sub-Sector]],Table2[1Y Return vs Nifty],"&gt;=10")/Table3[[#This Row],[Count]]</f>
        <v>0.5</v>
      </c>
      <c r="H22" s="1">
        <f>COUNTIFS(Table2[Sub-Sector],Table3[[#This Row],[Sub-Sector]],Table2[RSI Exponential â€“ 14D],"&gt;=50")/Table3[[#This Row],[Count]]</f>
        <v>0.25</v>
      </c>
      <c r="I22" s="1">
        <f>COUNTIFS(Table2[Sub-Sector],Table3[[#This Row],[Sub-Sector]],Table2[Relative Volume],"&gt;=1")/Table3[[#This Row],[Count]]</f>
        <v>0.5</v>
      </c>
      <c r="J22" s="1">
        <f>COUNTIFS(Table2[Sub-Sector],Table3[[#This Row],[Sub-Sector]],Table2[% Away From Day Low],"&gt;=0.05")/Table3[[#This Row],[Count]]</f>
        <v>0</v>
      </c>
      <c r="K22" s="1">
        <f>COUNTIFS(Table2[Sub-Sector],Table3[[#This Row],[Sub-Sector]],Table2[% Away From Day High],"&lt;=0.05")/Table3[[#This Row],[Count]]</f>
        <v>0.75</v>
      </c>
      <c r="L22" s="1">
        <f>COUNTIFS(Table2[Sub-Sector],Table3[[#This Row],[Sub-Sector]],Table2[% Away From Current Week Low],"&gt;=0.05")/Table3[[#This Row],[Count]]</f>
        <v>0</v>
      </c>
      <c r="M22" s="1">
        <f>COUNTIFS(Table2[Sub-Sector],Table3[[#This Row],[Sub-Sector]],Table2[% Away From Current Week High],"&lt;=0.05")/Table3[[#This Row],[Count]]</f>
        <v>0.75</v>
      </c>
      <c r="N22" s="1">
        <f>COUNTIFS(Table2[Sub-Sector],Table3[[#This Row],[Sub-Sector]],Table2[% Away From Current Month Low],"&gt;=0.05")/Table3[[#This Row],[Count]]</f>
        <v>0.5</v>
      </c>
      <c r="O22" s="1">
        <f>COUNTIFS(Table2[Sub-Sector],Table3[[#This Row],[Sub-Sector]],Table2[% Away From Current Month High],"&lt;=0.05")/Table3[[#This Row],[Count]]</f>
        <v>0.5</v>
      </c>
      <c r="P22" s="1">
        <f>COUNTIFS(Table2[Sub-Sector],Table3[[#This Row],[Sub-Sector]],Table2[% Away From 52W High],"&lt;=10")/Table3[[#This Row],[Count]]</f>
        <v>0.5</v>
      </c>
      <c r="Q22" s="1">
        <f>COUNTIFS(Table2[Sub-Sector],Table3[[#This Row],[Sub-Sector]],Table2[% Away From 52W Low],"&gt;=10")/Table3[[#This Row],[Count]]</f>
        <v>1</v>
      </c>
      <c r="R22" s="1">
        <f>COUNTIFS(Table2[Sub-Sector],Table3[[#This Row],[Sub-Sector]],Table2[% Price above 20 EMA],"&gt;=0")/Table3[[#This Row],[Count]]</f>
        <v>0.5</v>
      </c>
      <c r="S22" s="1">
        <f>COUNTIFS(Table2[Sub-Sector],Table3[[#This Row],[Sub-Sector]],Table2[% Price above 50 EMA],"&gt;=0")/Table3[[#This Row],[Count]]</f>
        <v>0.75</v>
      </c>
      <c r="T22" s="1">
        <f>COUNTIFS(Table2[Sub-Sector],Table3[[#This Row],[Sub-Sector]],Table2[% Price above 200 EMA],"&gt;=0")/Table3[[#This Row],[Count]]</f>
        <v>0.75</v>
      </c>
      <c r="U22" s="1">
        <f>COUNTIFS(Table2[Sub-Sector],Table3[[#This Row],[Sub-Sector]],Table2[Rate of Change - Zone],"Positive")/Table3[[#This Row],[Count]]</f>
        <v>0.5</v>
      </c>
      <c r="V22" s="1">
        <f>COUNTIFS(Table2[Sub-Sector],Table3[[#This Row],[Sub-Sector]],Table2[Sharpe Ratio],"&gt;=0.10")/Table3[[#This Row],[Count]]</f>
        <v>0</v>
      </c>
      <c r="W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280.5</v>
      </c>
      <c r="X22">
        <f>_xlfn.RANK.AVG(Table3[[#This Row],[Score]],Table3[Score],1)</f>
        <v>21.5</v>
      </c>
      <c r="Y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169</v>
      </c>
      <c r="Z22">
        <f>_xlfn.RANK.AVG(Table3[[#This Row],[Score 2 ]],Table3[[Score 2 ]],1)</f>
        <v>21</v>
      </c>
    </row>
    <row r="23" spans="1:26" x14ac:dyDescent="0.3">
      <c r="A23" t="s">
        <v>544</v>
      </c>
      <c r="B23">
        <f>COUNTIFS(Table2[Sub-Sector],Table3[[#This Row],[Sub-Sector]])</f>
        <v>9</v>
      </c>
      <c r="C23" s="1">
        <f>COUNTIFS(Table2[Sub-Sector],Table3[[#This Row],[Sub-Sector]],Table2[Uptrend],"Uptrend")/Table3[[#This Row],[Count]]</f>
        <v>0.55555555555555558</v>
      </c>
      <c r="D23" s="1">
        <f>COUNTIFS(Table2[Sub-Sector],Table3[[#This Row],[Sub-Sector]],Table2[1W Return vs Nifty],"&gt;=5")/Table3[[#This Row],[Count]]</f>
        <v>0.22222222222222221</v>
      </c>
      <c r="E23" s="1">
        <f>COUNTIFS(Table2[Sub-Sector],Table3[[#This Row],[Sub-Sector]],Table2[1M Return vs Nifty],"&gt;=5")/Table3[[#This Row],[Count]]</f>
        <v>0.55555555555555558</v>
      </c>
      <c r="F23" s="1">
        <f>COUNTIFS(Table2[Sub-Sector],Table3[[#This Row],[Sub-Sector]],Table2[6M Return vs Nifty],"&gt;=10")/Table3[[#This Row],[Count]]</f>
        <v>0.66666666666666663</v>
      </c>
      <c r="G23" s="1">
        <f>COUNTIFS(Table2[Sub-Sector],Table3[[#This Row],[Sub-Sector]],Table2[1Y Return vs Nifty],"&gt;=10")/Table3[[#This Row],[Count]]</f>
        <v>0.55555555555555558</v>
      </c>
      <c r="H23" s="1">
        <f>COUNTIFS(Table2[Sub-Sector],Table3[[#This Row],[Sub-Sector]],Table2[RSI Exponential â€“ 14D],"&gt;=50")/Table3[[#This Row],[Count]]</f>
        <v>0.77777777777777779</v>
      </c>
      <c r="I23" s="1">
        <f>COUNTIFS(Table2[Sub-Sector],Table3[[#This Row],[Sub-Sector]],Table2[Relative Volume],"&gt;=1")/Table3[[#This Row],[Count]]</f>
        <v>0.33333333333333331</v>
      </c>
      <c r="J23" s="1">
        <f>COUNTIFS(Table2[Sub-Sector],Table3[[#This Row],[Sub-Sector]],Table2[% Away From Day Low],"&gt;=0.05")/Table3[[#This Row],[Count]]</f>
        <v>0</v>
      </c>
      <c r="K23" s="1">
        <f>COUNTIFS(Table2[Sub-Sector],Table3[[#This Row],[Sub-Sector]],Table2[% Away From Day High],"&lt;=0.05")/Table3[[#This Row],[Count]]</f>
        <v>0.66666666666666663</v>
      </c>
      <c r="L23" s="1">
        <f>COUNTIFS(Table2[Sub-Sector],Table3[[#This Row],[Sub-Sector]],Table2[% Away From Current Week Low],"&gt;=0.05")/Table3[[#This Row],[Count]]</f>
        <v>0</v>
      </c>
      <c r="M23" s="1">
        <f>COUNTIFS(Table2[Sub-Sector],Table3[[#This Row],[Sub-Sector]],Table2[% Away From Current Week High],"&lt;=0.05")/Table3[[#This Row],[Count]]</f>
        <v>0.33333333333333331</v>
      </c>
      <c r="N23" s="1">
        <f>COUNTIFS(Table2[Sub-Sector],Table3[[#This Row],[Sub-Sector]],Table2[% Away From Current Month Low],"&gt;=0.05")/Table3[[#This Row],[Count]]</f>
        <v>0.55555555555555558</v>
      </c>
      <c r="O23" s="1">
        <f>COUNTIFS(Table2[Sub-Sector],Table3[[#This Row],[Sub-Sector]],Table2[% Away From Current Month High],"&lt;=0.05")/Table3[[#This Row],[Count]]</f>
        <v>0.33333333333333331</v>
      </c>
      <c r="P23" s="1">
        <f>COUNTIFS(Table2[Sub-Sector],Table3[[#This Row],[Sub-Sector]],Table2[% Away From 52W High],"&lt;=10")/Table3[[#This Row],[Count]]</f>
        <v>0.33333333333333331</v>
      </c>
      <c r="Q23" s="1">
        <f>COUNTIFS(Table2[Sub-Sector],Table3[[#This Row],[Sub-Sector]],Table2[% Away From 52W Low],"&gt;=10")/Table3[[#This Row],[Count]]</f>
        <v>1</v>
      </c>
      <c r="R23" s="1">
        <f>COUNTIFS(Table2[Sub-Sector],Table3[[#This Row],[Sub-Sector]],Table2[% Price above 20 EMA],"&gt;=0")/Table3[[#This Row],[Count]]</f>
        <v>0.66666666666666663</v>
      </c>
      <c r="S23" s="1">
        <f>COUNTIFS(Table2[Sub-Sector],Table3[[#This Row],[Sub-Sector]],Table2[% Price above 50 EMA],"&gt;=0")/Table3[[#This Row],[Count]]</f>
        <v>0.88888888888888884</v>
      </c>
      <c r="T23" s="1">
        <f>COUNTIFS(Table2[Sub-Sector],Table3[[#This Row],[Sub-Sector]],Table2[% Price above 200 EMA],"&gt;=0")/Table3[[#This Row],[Count]]</f>
        <v>0.88888888888888884</v>
      </c>
      <c r="U23" s="1">
        <f>COUNTIFS(Table2[Sub-Sector],Table3[[#This Row],[Sub-Sector]],Table2[Rate of Change - Zone],"Positive")/Table3[[#This Row],[Count]]</f>
        <v>0.66666666666666663</v>
      </c>
      <c r="V23" s="1">
        <f>COUNTIFS(Table2[Sub-Sector],Table3[[#This Row],[Sub-Sector]],Table2[Sharpe Ratio],"&gt;=0.10")/Table3[[#This Row],[Count]]</f>
        <v>0.22222222222222221</v>
      </c>
      <c r="W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286</v>
      </c>
      <c r="X23">
        <f>_xlfn.RANK.AVG(Table3[[#This Row],[Score]],Table3[Score],1)</f>
        <v>24</v>
      </c>
      <c r="Y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171.5</v>
      </c>
      <c r="Z23">
        <f>_xlfn.RANK.AVG(Table3[[#This Row],[Score 2 ]],Table3[[Score 2 ]],1)</f>
        <v>22</v>
      </c>
    </row>
    <row r="24" spans="1:26" x14ac:dyDescent="0.3">
      <c r="A24" t="s">
        <v>215</v>
      </c>
      <c r="B24">
        <f>COUNTIFS(Table2[Sub-Sector],Table3[[#This Row],[Sub-Sector]])</f>
        <v>9</v>
      </c>
      <c r="C24" s="1">
        <f>COUNTIFS(Table2[Sub-Sector],Table3[[#This Row],[Sub-Sector]],Table2[Uptrend],"Uptrend")/Table3[[#This Row],[Count]]</f>
        <v>0.55555555555555558</v>
      </c>
      <c r="D24" s="1">
        <f>COUNTIFS(Table2[Sub-Sector],Table3[[#This Row],[Sub-Sector]],Table2[1W Return vs Nifty],"&gt;=5")/Table3[[#This Row],[Count]]</f>
        <v>0.33333333333333331</v>
      </c>
      <c r="E24" s="1">
        <f>COUNTIFS(Table2[Sub-Sector],Table3[[#This Row],[Sub-Sector]],Table2[1M Return vs Nifty],"&gt;=5")/Table3[[#This Row],[Count]]</f>
        <v>0.33333333333333331</v>
      </c>
      <c r="F24" s="1">
        <f>COUNTIFS(Table2[Sub-Sector],Table3[[#This Row],[Sub-Sector]],Table2[6M Return vs Nifty],"&gt;=10")/Table3[[#This Row],[Count]]</f>
        <v>0.55555555555555558</v>
      </c>
      <c r="G24" s="1">
        <f>COUNTIFS(Table2[Sub-Sector],Table3[[#This Row],[Sub-Sector]],Table2[1Y Return vs Nifty],"&gt;=10")/Table3[[#This Row],[Count]]</f>
        <v>0.44444444444444442</v>
      </c>
      <c r="H24" s="1">
        <f>COUNTIFS(Table2[Sub-Sector],Table3[[#This Row],[Sub-Sector]],Table2[RSI Exponential â€“ 14D],"&gt;=50")/Table3[[#This Row],[Count]]</f>
        <v>0.77777777777777779</v>
      </c>
      <c r="I24" s="1">
        <f>COUNTIFS(Table2[Sub-Sector],Table3[[#This Row],[Sub-Sector]],Table2[Relative Volume],"&gt;=1")/Table3[[#This Row],[Count]]</f>
        <v>0.55555555555555558</v>
      </c>
      <c r="J24" s="1">
        <f>COUNTIFS(Table2[Sub-Sector],Table3[[#This Row],[Sub-Sector]],Table2[% Away From Day Low],"&gt;=0.05")/Table3[[#This Row],[Count]]</f>
        <v>0</v>
      </c>
      <c r="K24" s="1">
        <f>COUNTIFS(Table2[Sub-Sector],Table3[[#This Row],[Sub-Sector]],Table2[% Away From Day High],"&lt;=0.05")/Table3[[#This Row],[Count]]</f>
        <v>1</v>
      </c>
      <c r="L24" s="1">
        <f>COUNTIFS(Table2[Sub-Sector],Table3[[#This Row],[Sub-Sector]],Table2[% Away From Current Week Low],"&gt;=0.05")/Table3[[#This Row],[Count]]</f>
        <v>0.22222222222222221</v>
      </c>
      <c r="M24" s="1">
        <f>COUNTIFS(Table2[Sub-Sector],Table3[[#This Row],[Sub-Sector]],Table2[% Away From Current Week High],"&lt;=0.05")/Table3[[#This Row],[Count]]</f>
        <v>0.44444444444444442</v>
      </c>
      <c r="N24" s="1">
        <f>COUNTIFS(Table2[Sub-Sector],Table3[[#This Row],[Sub-Sector]],Table2[% Away From Current Month Low],"&gt;=0.05")/Table3[[#This Row],[Count]]</f>
        <v>0.77777777777777779</v>
      </c>
      <c r="O24" s="1">
        <f>COUNTIFS(Table2[Sub-Sector],Table3[[#This Row],[Sub-Sector]],Table2[% Away From Current Month High],"&lt;=0.05")/Table3[[#This Row],[Count]]</f>
        <v>0.44444444444444442</v>
      </c>
      <c r="P24" s="1">
        <f>COUNTIFS(Table2[Sub-Sector],Table3[[#This Row],[Sub-Sector]],Table2[% Away From 52W High],"&lt;=10")/Table3[[#This Row],[Count]]</f>
        <v>0.22222222222222221</v>
      </c>
      <c r="Q24" s="1">
        <f>COUNTIFS(Table2[Sub-Sector],Table3[[#This Row],[Sub-Sector]],Table2[% Away From 52W Low],"&gt;=10")/Table3[[#This Row],[Count]]</f>
        <v>1</v>
      </c>
      <c r="R24" s="1">
        <f>COUNTIFS(Table2[Sub-Sector],Table3[[#This Row],[Sub-Sector]],Table2[% Price above 20 EMA],"&gt;=0")/Table3[[#This Row],[Count]]</f>
        <v>0.66666666666666663</v>
      </c>
      <c r="S24" s="1">
        <f>COUNTIFS(Table2[Sub-Sector],Table3[[#This Row],[Sub-Sector]],Table2[% Price above 50 EMA],"&gt;=0")/Table3[[#This Row],[Count]]</f>
        <v>0.77777777777777779</v>
      </c>
      <c r="T24" s="1">
        <f>COUNTIFS(Table2[Sub-Sector],Table3[[#This Row],[Sub-Sector]],Table2[% Price above 200 EMA],"&gt;=0")/Table3[[#This Row],[Count]]</f>
        <v>0.88888888888888884</v>
      </c>
      <c r="U24" s="1">
        <f>COUNTIFS(Table2[Sub-Sector],Table3[[#This Row],[Sub-Sector]],Table2[Rate of Change - Zone],"Positive")/Table3[[#This Row],[Count]]</f>
        <v>0.77777777777777779</v>
      </c>
      <c r="V24" s="1">
        <f>COUNTIFS(Table2[Sub-Sector],Table3[[#This Row],[Sub-Sector]],Table2[Sharpe Ratio],"&gt;=0.10")/Table3[[#This Row],[Count]]</f>
        <v>0.33333333333333331</v>
      </c>
      <c r="W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302.5</v>
      </c>
      <c r="X24">
        <f>_xlfn.RANK.AVG(Table3[[#This Row],[Score]],Table3[Score],1)</f>
        <v>25</v>
      </c>
      <c r="Y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175</v>
      </c>
      <c r="Z24">
        <f>_xlfn.RANK.AVG(Table3[[#This Row],[Score 2 ]],Table3[[Score 2 ]],1)</f>
        <v>23</v>
      </c>
    </row>
    <row r="25" spans="1:26" x14ac:dyDescent="0.3">
      <c r="A25" t="s">
        <v>83</v>
      </c>
      <c r="B25">
        <f>COUNTIFS(Table2[Sub-Sector],Table3[[#This Row],[Sub-Sector]])</f>
        <v>5</v>
      </c>
      <c r="C25" s="1">
        <f>COUNTIFS(Table2[Sub-Sector],Table3[[#This Row],[Sub-Sector]],Table2[Uptrend],"Uptrend")/Table3[[#This Row],[Count]]</f>
        <v>0.8</v>
      </c>
      <c r="D25" s="1">
        <f>COUNTIFS(Table2[Sub-Sector],Table3[[#This Row],[Sub-Sector]],Table2[1W Return vs Nifty],"&gt;=5")/Table3[[#This Row],[Count]]</f>
        <v>0</v>
      </c>
      <c r="E25" s="1">
        <f>COUNTIFS(Table2[Sub-Sector],Table3[[#This Row],[Sub-Sector]],Table2[1M Return vs Nifty],"&gt;=5")/Table3[[#This Row],[Count]]</f>
        <v>0.4</v>
      </c>
      <c r="F25" s="1">
        <f>COUNTIFS(Table2[Sub-Sector],Table3[[#This Row],[Sub-Sector]],Table2[6M Return vs Nifty],"&gt;=10")/Table3[[#This Row],[Count]]</f>
        <v>0.6</v>
      </c>
      <c r="G25" s="1">
        <f>COUNTIFS(Table2[Sub-Sector],Table3[[#This Row],[Sub-Sector]],Table2[1Y Return vs Nifty],"&gt;=10")/Table3[[#This Row],[Count]]</f>
        <v>0.6</v>
      </c>
      <c r="H25" s="1">
        <f>COUNTIFS(Table2[Sub-Sector],Table3[[#This Row],[Sub-Sector]],Table2[RSI Exponential â€“ 14D],"&gt;=50")/Table3[[#This Row],[Count]]</f>
        <v>0.8</v>
      </c>
      <c r="I25" s="1">
        <f>COUNTIFS(Table2[Sub-Sector],Table3[[#This Row],[Sub-Sector]],Table2[Relative Volume],"&gt;=1")/Table3[[#This Row],[Count]]</f>
        <v>0.4</v>
      </c>
      <c r="J25" s="1">
        <f>COUNTIFS(Table2[Sub-Sector],Table3[[#This Row],[Sub-Sector]],Table2[% Away From Day Low],"&gt;=0.05")/Table3[[#This Row],[Count]]</f>
        <v>0</v>
      </c>
      <c r="K25" s="1">
        <f>COUNTIFS(Table2[Sub-Sector],Table3[[#This Row],[Sub-Sector]],Table2[% Away From Day High],"&lt;=0.05")/Table3[[#This Row],[Count]]</f>
        <v>0.8</v>
      </c>
      <c r="L25" s="1">
        <f>COUNTIFS(Table2[Sub-Sector],Table3[[#This Row],[Sub-Sector]],Table2[% Away From Current Week Low],"&gt;=0.05")/Table3[[#This Row],[Count]]</f>
        <v>0</v>
      </c>
      <c r="M25" s="1">
        <f>COUNTIFS(Table2[Sub-Sector],Table3[[#This Row],[Sub-Sector]],Table2[% Away From Current Week High],"&lt;=0.05")/Table3[[#This Row],[Count]]</f>
        <v>0.8</v>
      </c>
      <c r="N25" s="1">
        <f>COUNTIFS(Table2[Sub-Sector],Table3[[#This Row],[Sub-Sector]],Table2[% Away From Current Month Low],"&gt;=0.05")/Table3[[#This Row],[Count]]</f>
        <v>0.6</v>
      </c>
      <c r="O25" s="1">
        <f>COUNTIFS(Table2[Sub-Sector],Table3[[#This Row],[Sub-Sector]],Table2[% Away From Current Month High],"&lt;=0.05")/Table3[[#This Row],[Count]]</f>
        <v>0.4</v>
      </c>
      <c r="P25" s="1">
        <f>COUNTIFS(Table2[Sub-Sector],Table3[[#This Row],[Sub-Sector]],Table2[% Away From 52W High],"&lt;=10")/Table3[[#This Row],[Count]]</f>
        <v>0.8</v>
      </c>
      <c r="Q25" s="1">
        <f>COUNTIFS(Table2[Sub-Sector],Table3[[#This Row],[Sub-Sector]],Table2[% Away From 52W Low],"&gt;=10")/Table3[[#This Row],[Count]]</f>
        <v>1</v>
      </c>
      <c r="R25" s="1">
        <f>COUNTIFS(Table2[Sub-Sector],Table3[[#This Row],[Sub-Sector]],Table2[% Price above 20 EMA],"&gt;=0")/Table3[[#This Row],[Count]]</f>
        <v>0.8</v>
      </c>
      <c r="S25" s="1">
        <f>COUNTIFS(Table2[Sub-Sector],Table3[[#This Row],[Sub-Sector]],Table2[% Price above 50 EMA],"&gt;=0")/Table3[[#This Row],[Count]]</f>
        <v>0.8</v>
      </c>
      <c r="T25" s="1">
        <f>COUNTIFS(Table2[Sub-Sector],Table3[[#This Row],[Sub-Sector]],Table2[% Price above 200 EMA],"&gt;=0")/Table3[[#This Row],[Count]]</f>
        <v>0.8</v>
      </c>
      <c r="U25" s="1">
        <f>COUNTIFS(Table2[Sub-Sector],Table3[[#This Row],[Sub-Sector]],Table2[Rate of Change - Zone],"Positive")/Table3[[#This Row],[Count]]</f>
        <v>0.6</v>
      </c>
      <c r="V25" s="1">
        <f>COUNTIFS(Table2[Sub-Sector],Table3[[#This Row],[Sub-Sector]],Table2[Sharpe Ratio],"&gt;=0.10")/Table3[[#This Row],[Count]]</f>
        <v>0.4</v>
      </c>
      <c r="W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337.5</v>
      </c>
      <c r="X25">
        <f>_xlfn.RANK.AVG(Table3[[#This Row],[Score]],Table3[Score],1)</f>
        <v>32</v>
      </c>
      <c r="Y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176.5</v>
      </c>
      <c r="Z25">
        <f>_xlfn.RANK.AVG(Table3[[#This Row],[Score 2 ]],Table3[[Score 2 ]],1)</f>
        <v>24</v>
      </c>
    </row>
    <row r="26" spans="1:26" x14ac:dyDescent="0.3">
      <c r="A26" t="s">
        <v>398</v>
      </c>
      <c r="B26">
        <f>COUNTIFS(Table2[Sub-Sector],Table3[[#This Row],[Sub-Sector]])</f>
        <v>12</v>
      </c>
      <c r="C26" s="1">
        <f>COUNTIFS(Table2[Sub-Sector],Table3[[#This Row],[Sub-Sector]],Table2[Uptrend],"Uptrend")/Table3[[#This Row],[Count]]</f>
        <v>0.66666666666666663</v>
      </c>
      <c r="D26" s="1">
        <f>COUNTIFS(Table2[Sub-Sector],Table3[[#This Row],[Sub-Sector]],Table2[1W Return vs Nifty],"&gt;=5")/Table3[[#This Row],[Count]]</f>
        <v>0.33333333333333331</v>
      </c>
      <c r="E26" s="1">
        <f>COUNTIFS(Table2[Sub-Sector],Table3[[#This Row],[Sub-Sector]],Table2[1M Return vs Nifty],"&gt;=5")/Table3[[#This Row],[Count]]</f>
        <v>0.41666666666666669</v>
      </c>
      <c r="F26" s="1">
        <f>COUNTIFS(Table2[Sub-Sector],Table3[[#This Row],[Sub-Sector]],Table2[6M Return vs Nifty],"&gt;=10")/Table3[[#This Row],[Count]]</f>
        <v>0.66666666666666663</v>
      </c>
      <c r="G26" s="1">
        <f>COUNTIFS(Table2[Sub-Sector],Table3[[#This Row],[Sub-Sector]],Table2[1Y Return vs Nifty],"&gt;=10")/Table3[[#This Row],[Count]]</f>
        <v>0.5</v>
      </c>
      <c r="H26" s="1">
        <f>COUNTIFS(Table2[Sub-Sector],Table3[[#This Row],[Sub-Sector]],Table2[RSI Exponential â€“ 14D],"&gt;=50")/Table3[[#This Row],[Count]]</f>
        <v>0.75</v>
      </c>
      <c r="I26" s="1">
        <f>COUNTIFS(Table2[Sub-Sector],Table3[[#This Row],[Sub-Sector]],Table2[Relative Volume],"&gt;=1")/Table3[[#This Row],[Count]]</f>
        <v>0.41666666666666669</v>
      </c>
      <c r="J26" s="1">
        <f>COUNTIFS(Table2[Sub-Sector],Table3[[#This Row],[Sub-Sector]],Table2[% Away From Day Low],"&gt;=0.05")/Table3[[#This Row],[Count]]</f>
        <v>8.3333333333333329E-2</v>
      </c>
      <c r="K26" s="1">
        <f>COUNTIFS(Table2[Sub-Sector],Table3[[#This Row],[Sub-Sector]],Table2[% Away From Day High],"&lt;=0.05")/Table3[[#This Row],[Count]]</f>
        <v>0.75</v>
      </c>
      <c r="L26" s="1">
        <f>COUNTIFS(Table2[Sub-Sector],Table3[[#This Row],[Sub-Sector]],Table2[% Away From Current Week Low],"&gt;=0.05")/Table3[[#This Row],[Count]]</f>
        <v>8.3333333333333329E-2</v>
      </c>
      <c r="M26" s="1">
        <f>COUNTIFS(Table2[Sub-Sector],Table3[[#This Row],[Sub-Sector]],Table2[% Away From Current Week High],"&lt;=0.05")/Table3[[#This Row],[Count]]</f>
        <v>0.5</v>
      </c>
      <c r="N26" s="1">
        <f>COUNTIFS(Table2[Sub-Sector],Table3[[#This Row],[Sub-Sector]],Table2[% Away From Current Month Low],"&gt;=0.05")/Table3[[#This Row],[Count]]</f>
        <v>0.5</v>
      </c>
      <c r="O26" s="1">
        <f>COUNTIFS(Table2[Sub-Sector],Table3[[#This Row],[Sub-Sector]],Table2[% Away From Current Month High],"&lt;=0.05")/Table3[[#This Row],[Count]]</f>
        <v>0.5</v>
      </c>
      <c r="P26" s="1">
        <f>COUNTIFS(Table2[Sub-Sector],Table3[[#This Row],[Sub-Sector]],Table2[% Away From 52W High],"&lt;=10")/Table3[[#This Row],[Count]]</f>
        <v>0.58333333333333337</v>
      </c>
      <c r="Q26" s="1">
        <f>COUNTIFS(Table2[Sub-Sector],Table3[[#This Row],[Sub-Sector]],Table2[% Away From 52W Low],"&gt;=10")/Table3[[#This Row],[Count]]</f>
        <v>0.66666666666666663</v>
      </c>
      <c r="R26" s="1">
        <f>COUNTIFS(Table2[Sub-Sector],Table3[[#This Row],[Sub-Sector]],Table2[% Price above 20 EMA],"&gt;=0")/Table3[[#This Row],[Count]]</f>
        <v>0.58333333333333337</v>
      </c>
      <c r="S26" s="1">
        <f>COUNTIFS(Table2[Sub-Sector],Table3[[#This Row],[Sub-Sector]],Table2[% Price above 50 EMA],"&gt;=0")/Table3[[#This Row],[Count]]</f>
        <v>0.75</v>
      </c>
      <c r="T26" s="1">
        <f>COUNTIFS(Table2[Sub-Sector],Table3[[#This Row],[Sub-Sector]],Table2[% Price above 200 EMA],"&gt;=0")/Table3[[#This Row],[Count]]</f>
        <v>0.75</v>
      </c>
      <c r="U26" s="1">
        <f>COUNTIFS(Table2[Sub-Sector],Table3[[#This Row],[Sub-Sector]],Table2[Rate of Change - Zone],"Positive")/Table3[[#This Row],[Count]]</f>
        <v>0.58333333333333337</v>
      </c>
      <c r="V26" s="1">
        <f>COUNTIFS(Table2[Sub-Sector],Table3[[#This Row],[Sub-Sector]],Table2[Sharpe Ratio],"&gt;=0.10")/Table3[[#This Row],[Count]]</f>
        <v>0.41666666666666669</v>
      </c>
      <c r="W2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283</v>
      </c>
      <c r="X26">
        <f>_xlfn.RANK.AVG(Table3[[#This Row],[Score]],Table3[Score],1)</f>
        <v>23</v>
      </c>
      <c r="Y2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177</v>
      </c>
      <c r="Z26">
        <f>_xlfn.RANK.AVG(Table3[[#This Row],[Score 2 ]],Table3[[Score 2 ]],1)</f>
        <v>25</v>
      </c>
    </row>
    <row r="27" spans="1:26" x14ac:dyDescent="0.3">
      <c r="A27" t="s">
        <v>819</v>
      </c>
      <c r="B27">
        <f>COUNTIFS(Table2[Sub-Sector],Table3[[#This Row],[Sub-Sector]])</f>
        <v>3</v>
      </c>
      <c r="C27" s="1">
        <f>COUNTIFS(Table2[Sub-Sector],Table3[[#This Row],[Sub-Sector]],Table2[Uptrend],"Uptrend")/Table3[[#This Row],[Count]]</f>
        <v>1</v>
      </c>
      <c r="D27" s="1">
        <f>COUNTIFS(Table2[Sub-Sector],Table3[[#This Row],[Sub-Sector]],Table2[1W Return vs Nifty],"&gt;=5")/Table3[[#This Row],[Count]]</f>
        <v>0.66666666666666663</v>
      </c>
      <c r="E27" s="1">
        <f>COUNTIFS(Table2[Sub-Sector],Table3[[#This Row],[Sub-Sector]],Table2[1M Return vs Nifty],"&gt;=5")/Table3[[#This Row],[Count]]</f>
        <v>0.66666666666666663</v>
      </c>
      <c r="F27" s="1">
        <f>COUNTIFS(Table2[Sub-Sector],Table3[[#This Row],[Sub-Sector]],Table2[6M Return vs Nifty],"&gt;=10")/Table3[[#This Row],[Count]]</f>
        <v>0.33333333333333331</v>
      </c>
      <c r="G27" s="1">
        <f>COUNTIFS(Table2[Sub-Sector],Table3[[#This Row],[Sub-Sector]],Table2[1Y Return vs Nifty],"&gt;=10")/Table3[[#This Row],[Count]]</f>
        <v>1</v>
      </c>
      <c r="H27" s="1">
        <f>COUNTIFS(Table2[Sub-Sector],Table3[[#This Row],[Sub-Sector]],Table2[RSI Exponential â€“ 14D],"&gt;=50")/Table3[[#This Row],[Count]]</f>
        <v>1</v>
      </c>
      <c r="I27" s="1">
        <f>COUNTIFS(Table2[Sub-Sector],Table3[[#This Row],[Sub-Sector]],Table2[Relative Volume],"&gt;=1")/Table3[[#This Row],[Count]]</f>
        <v>1</v>
      </c>
      <c r="J27" s="1">
        <f>COUNTIFS(Table2[Sub-Sector],Table3[[#This Row],[Sub-Sector]],Table2[% Away From Day Low],"&gt;=0.05")/Table3[[#This Row],[Count]]</f>
        <v>0</v>
      </c>
      <c r="K27" s="1">
        <f>COUNTIFS(Table2[Sub-Sector],Table3[[#This Row],[Sub-Sector]],Table2[% Away From Day High],"&lt;=0.05")/Table3[[#This Row],[Count]]</f>
        <v>0.66666666666666663</v>
      </c>
      <c r="L27" s="1">
        <f>COUNTIFS(Table2[Sub-Sector],Table3[[#This Row],[Sub-Sector]],Table2[% Away From Current Week Low],"&gt;=0.05")/Table3[[#This Row],[Count]]</f>
        <v>0</v>
      </c>
      <c r="M27" s="1">
        <f>COUNTIFS(Table2[Sub-Sector],Table3[[#This Row],[Sub-Sector]],Table2[% Away From Current Week High],"&lt;=0.05")/Table3[[#This Row],[Count]]</f>
        <v>0.33333333333333331</v>
      </c>
      <c r="N27" s="1">
        <f>COUNTIFS(Table2[Sub-Sector],Table3[[#This Row],[Sub-Sector]],Table2[% Away From Current Month Low],"&gt;=0.05")/Table3[[#This Row],[Count]]</f>
        <v>0.33333333333333331</v>
      </c>
      <c r="O27" s="1">
        <f>COUNTIFS(Table2[Sub-Sector],Table3[[#This Row],[Sub-Sector]],Table2[% Away From Current Month High],"&lt;=0.05")/Table3[[#This Row],[Count]]</f>
        <v>0.33333333333333331</v>
      </c>
      <c r="P27" s="1">
        <f>COUNTIFS(Table2[Sub-Sector],Table3[[#This Row],[Sub-Sector]],Table2[% Away From 52W High],"&lt;=10")/Table3[[#This Row],[Count]]</f>
        <v>0.33333333333333331</v>
      </c>
      <c r="Q27" s="1">
        <f>COUNTIFS(Table2[Sub-Sector],Table3[[#This Row],[Sub-Sector]],Table2[% Away From 52W Low],"&gt;=10")/Table3[[#This Row],[Count]]</f>
        <v>1</v>
      </c>
      <c r="R27" s="1">
        <f>COUNTIFS(Table2[Sub-Sector],Table3[[#This Row],[Sub-Sector]],Table2[% Price above 20 EMA],"&gt;=0")/Table3[[#This Row],[Count]]</f>
        <v>0.33333333333333331</v>
      </c>
      <c r="S27" s="1">
        <f>COUNTIFS(Table2[Sub-Sector],Table3[[#This Row],[Sub-Sector]],Table2[% Price above 50 EMA],"&gt;=0")/Table3[[#This Row],[Count]]</f>
        <v>0.33333333333333331</v>
      </c>
      <c r="T27" s="1">
        <f>COUNTIFS(Table2[Sub-Sector],Table3[[#This Row],[Sub-Sector]],Table2[% Price above 200 EMA],"&gt;=0")/Table3[[#This Row],[Count]]</f>
        <v>1</v>
      </c>
      <c r="U27" s="1">
        <f>COUNTIFS(Table2[Sub-Sector],Table3[[#This Row],[Sub-Sector]],Table2[Rate of Change - Zone],"Positive")/Table3[[#This Row],[Count]]</f>
        <v>0.33333333333333331</v>
      </c>
      <c r="V27" s="1">
        <f>COUNTIFS(Table2[Sub-Sector],Table3[[#This Row],[Sub-Sector]],Table2[Sharpe Ratio],"&gt;=0.10")/Table3[[#This Row],[Count]]</f>
        <v>0</v>
      </c>
      <c r="W2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209.5</v>
      </c>
      <c r="X27">
        <f>_xlfn.RANK.AVG(Table3[[#This Row],[Score]],Table3[Score],1)</f>
        <v>6</v>
      </c>
      <c r="Y2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178.5</v>
      </c>
      <c r="Z27">
        <f>_xlfn.RANK.AVG(Table3[[#This Row],[Score 2 ]],Table3[[Score 2 ]],1)</f>
        <v>26</v>
      </c>
    </row>
    <row r="28" spans="1:26" x14ac:dyDescent="0.3">
      <c r="A28" t="s">
        <v>141</v>
      </c>
      <c r="B28">
        <f>COUNTIFS(Table2[Sub-Sector],Table3[[#This Row],[Sub-Sector]])</f>
        <v>6</v>
      </c>
      <c r="C28" s="1">
        <f>COUNTIFS(Table2[Sub-Sector],Table3[[#This Row],[Sub-Sector]],Table2[Uptrend],"Uptrend")/Table3[[#This Row],[Count]]</f>
        <v>0.5</v>
      </c>
      <c r="D28" s="1">
        <f>COUNTIFS(Table2[Sub-Sector],Table3[[#This Row],[Sub-Sector]],Table2[1W Return vs Nifty],"&gt;=5")/Table3[[#This Row],[Count]]</f>
        <v>0.16666666666666666</v>
      </c>
      <c r="E28" s="1">
        <f>COUNTIFS(Table2[Sub-Sector],Table3[[#This Row],[Sub-Sector]],Table2[1M Return vs Nifty],"&gt;=5")/Table3[[#This Row],[Count]]</f>
        <v>0.33333333333333331</v>
      </c>
      <c r="F28" s="1">
        <f>COUNTIFS(Table2[Sub-Sector],Table3[[#This Row],[Sub-Sector]],Table2[6M Return vs Nifty],"&gt;=10")/Table3[[#This Row],[Count]]</f>
        <v>0.66666666666666663</v>
      </c>
      <c r="G28" s="1">
        <f>COUNTIFS(Table2[Sub-Sector],Table3[[#This Row],[Sub-Sector]],Table2[1Y Return vs Nifty],"&gt;=10")/Table3[[#This Row],[Count]]</f>
        <v>0.5</v>
      </c>
      <c r="H28" s="1">
        <f>COUNTIFS(Table2[Sub-Sector],Table3[[#This Row],[Sub-Sector]],Table2[RSI Exponential â€“ 14D],"&gt;=50")/Table3[[#This Row],[Count]]</f>
        <v>0.66666666666666663</v>
      </c>
      <c r="I28" s="1">
        <f>COUNTIFS(Table2[Sub-Sector],Table3[[#This Row],[Sub-Sector]],Table2[Relative Volume],"&gt;=1")/Table3[[#This Row],[Count]]</f>
        <v>0.33333333333333331</v>
      </c>
      <c r="J28" s="1">
        <f>COUNTIFS(Table2[Sub-Sector],Table3[[#This Row],[Sub-Sector]],Table2[% Away From Day Low],"&gt;=0.05")/Table3[[#This Row],[Count]]</f>
        <v>0</v>
      </c>
      <c r="K28" s="1">
        <f>COUNTIFS(Table2[Sub-Sector],Table3[[#This Row],[Sub-Sector]],Table2[% Away From Day High],"&lt;=0.05")/Table3[[#This Row],[Count]]</f>
        <v>1</v>
      </c>
      <c r="L28" s="1">
        <f>COUNTIFS(Table2[Sub-Sector],Table3[[#This Row],[Sub-Sector]],Table2[% Away From Current Week Low],"&gt;=0.05")/Table3[[#This Row],[Count]]</f>
        <v>0.16666666666666666</v>
      </c>
      <c r="M28" s="1">
        <f>COUNTIFS(Table2[Sub-Sector],Table3[[#This Row],[Sub-Sector]],Table2[% Away From Current Week High],"&lt;=0.05")/Table3[[#This Row],[Count]]</f>
        <v>0.5</v>
      </c>
      <c r="N28" s="1">
        <f>COUNTIFS(Table2[Sub-Sector],Table3[[#This Row],[Sub-Sector]],Table2[% Away From Current Month Low],"&gt;=0.05")/Table3[[#This Row],[Count]]</f>
        <v>0.66666666666666663</v>
      </c>
      <c r="O28" s="1">
        <f>COUNTIFS(Table2[Sub-Sector],Table3[[#This Row],[Sub-Sector]],Table2[% Away From Current Month High],"&lt;=0.05")/Table3[[#This Row],[Count]]</f>
        <v>0.5</v>
      </c>
      <c r="P28" s="1">
        <f>COUNTIFS(Table2[Sub-Sector],Table3[[#This Row],[Sub-Sector]],Table2[% Away From 52W High],"&lt;=10")/Table3[[#This Row],[Count]]</f>
        <v>0.33333333333333331</v>
      </c>
      <c r="Q28" s="1">
        <f>COUNTIFS(Table2[Sub-Sector],Table3[[#This Row],[Sub-Sector]],Table2[% Away From 52W Low],"&gt;=10")/Table3[[#This Row],[Count]]</f>
        <v>1</v>
      </c>
      <c r="R28" s="1">
        <f>COUNTIFS(Table2[Sub-Sector],Table3[[#This Row],[Sub-Sector]],Table2[% Price above 20 EMA],"&gt;=0")/Table3[[#This Row],[Count]]</f>
        <v>0.66666666666666663</v>
      </c>
      <c r="S28" s="1">
        <f>COUNTIFS(Table2[Sub-Sector],Table3[[#This Row],[Sub-Sector]],Table2[% Price above 50 EMA],"&gt;=0")/Table3[[#This Row],[Count]]</f>
        <v>0.5</v>
      </c>
      <c r="T28" s="1">
        <f>COUNTIFS(Table2[Sub-Sector],Table3[[#This Row],[Sub-Sector]],Table2[% Price above 200 EMA],"&gt;=0")/Table3[[#This Row],[Count]]</f>
        <v>0.83333333333333337</v>
      </c>
      <c r="U28" s="1">
        <f>COUNTIFS(Table2[Sub-Sector],Table3[[#This Row],[Sub-Sector]],Table2[Rate of Change - Zone],"Positive")/Table3[[#This Row],[Count]]</f>
        <v>0.66666666666666663</v>
      </c>
      <c r="V28" s="1">
        <f>COUNTIFS(Table2[Sub-Sector],Table3[[#This Row],[Sub-Sector]],Table2[Sharpe Ratio],"&gt;=0.10")/Table3[[#This Row],[Count]]</f>
        <v>0.5</v>
      </c>
      <c r="W2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341</v>
      </c>
      <c r="X28">
        <f>_xlfn.RANK.AVG(Table3[[#This Row],[Score]],Table3[Score],1)</f>
        <v>34</v>
      </c>
      <c r="Y2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182.5</v>
      </c>
      <c r="Z28">
        <f>_xlfn.RANK.AVG(Table3[[#This Row],[Score 2 ]],Table3[[Score 2 ]],1)</f>
        <v>27</v>
      </c>
    </row>
    <row r="29" spans="1:26" x14ac:dyDescent="0.3">
      <c r="A29" t="s">
        <v>372</v>
      </c>
      <c r="B29">
        <f>COUNTIFS(Table2[Sub-Sector],Table3[[#This Row],[Sub-Sector]])</f>
        <v>2</v>
      </c>
      <c r="C29" s="1">
        <f>COUNTIFS(Table2[Sub-Sector],Table3[[#This Row],[Sub-Sector]],Table2[Uptrend],"Uptrend")/Table3[[#This Row],[Count]]</f>
        <v>0.5</v>
      </c>
      <c r="D29" s="1">
        <f>COUNTIFS(Table2[Sub-Sector],Table3[[#This Row],[Sub-Sector]],Table2[1W Return vs Nifty],"&gt;=5")/Table3[[#This Row],[Count]]</f>
        <v>0</v>
      </c>
      <c r="E29" s="1">
        <f>COUNTIFS(Table2[Sub-Sector],Table3[[#This Row],[Sub-Sector]],Table2[1M Return vs Nifty],"&gt;=5")/Table3[[#This Row],[Count]]</f>
        <v>0</v>
      </c>
      <c r="F29" s="1">
        <f>COUNTIFS(Table2[Sub-Sector],Table3[[#This Row],[Sub-Sector]],Table2[6M Return vs Nifty],"&gt;=10")/Table3[[#This Row],[Count]]</f>
        <v>1</v>
      </c>
      <c r="G29" s="1">
        <f>COUNTIFS(Table2[Sub-Sector],Table3[[#This Row],[Sub-Sector]],Table2[1Y Return vs Nifty],"&gt;=10")/Table3[[#This Row],[Count]]</f>
        <v>0.5</v>
      </c>
      <c r="H29" s="1">
        <f>COUNTIFS(Table2[Sub-Sector],Table3[[#This Row],[Sub-Sector]],Table2[RSI Exponential â€“ 14D],"&gt;=50")/Table3[[#This Row],[Count]]</f>
        <v>1</v>
      </c>
      <c r="I29" s="1">
        <f>COUNTIFS(Table2[Sub-Sector],Table3[[#This Row],[Sub-Sector]],Table2[Relative Volume],"&gt;=1")/Table3[[#This Row],[Count]]</f>
        <v>0</v>
      </c>
      <c r="J29" s="1">
        <f>COUNTIFS(Table2[Sub-Sector],Table3[[#This Row],[Sub-Sector]],Table2[% Away From Day Low],"&gt;=0.05")/Table3[[#This Row],[Count]]</f>
        <v>0</v>
      </c>
      <c r="K29" s="1">
        <f>COUNTIFS(Table2[Sub-Sector],Table3[[#This Row],[Sub-Sector]],Table2[% Away From Day High],"&lt;=0.05")/Table3[[#This Row],[Count]]</f>
        <v>1</v>
      </c>
      <c r="L29" s="1">
        <f>COUNTIFS(Table2[Sub-Sector],Table3[[#This Row],[Sub-Sector]],Table2[% Away From Current Week Low],"&gt;=0.05")/Table3[[#This Row],[Count]]</f>
        <v>0</v>
      </c>
      <c r="M29" s="1">
        <f>COUNTIFS(Table2[Sub-Sector],Table3[[#This Row],[Sub-Sector]],Table2[% Away From Current Week High],"&lt;=0.05")/Table3[[#This Row],[Count]]</f>
        <v>0.5</v>
      </c>
      <c r="N29" s="1">
        <f>COUNTIFS(Table2[Sub-Sector],Table3[[#This Row],[Sub-Sector]],Table2[% Away From Current Month Low],"&gt;=0.05")/Table3[[#This Row],[Count]]</f>
        <v>0.5</v>
      </c>
      <c r="O29" s="1">
        <f>COUNTIFS(Table2[Sub-Sector],Table3[[#This Row],[Sub-Sector]],Table2[% Away From Current Month High],"&lt;=0.05")/Table3[[#This Row],[Count]]</f>
        <v>0.5</v>
      </c>
      <c r="P29" s="1">
        <f>COUNTIFS(Table2[Sub-Sector],Table3[[#This Row],[Sub-Sector]],Table2[% Away From 52W High],"&lt;=10")/Table3[[#This Row],[Count]]</f>
        <v>0.5</v>
      </c>
      <c r="Q29" s="1">
        <f>COUNTIFS(Table2[Sub-Sector],Table3[[#This Row],[Sub-Sector]],Table2[% Away From 52W Low],"&gt;=10")/Table3[[#This Row],[Count]]</f>
        <v>1</v>
      </c>
      <c r="R29" s="1">
        <f>COUNTIFS(Table2[Sub-Sector],Table3[[#This Row],[Sub-Sector]],Table2[% Price above 20 EMA],"&gt;=0")/Table3[[#This Row],[Count]]</f>
        <v>1</v>
      </c>
      <c r="S29" s="1">
        <f>COUNTIFS(Table2[Sub-Sector],Table3[[#This Row],[Sub-Sector]],Table2[% Price above 50 EMA],"&gt;=0")/Table3[[#This Row],[Count]]</f>
        <v>1</v>
      </c>
      <c r="T29" s="1">
        <f>COUNTIFS(Table2[Sub-Sector],Table3[[#This Row],[Sub-Sector]],Table2[% Price above 200 EMA],"&gt;=0")/Table3[[#This Row],[Count]]</f>
        <v>1</v>
      </c>
      <c r="U29" s="1">
        <f>COUNTIFS(Table2[Sub-Sector],Table3[[#This Row],[Sub-Sector]],Table2[Rate of Change - Zone],"Positive")/Table3[[#This Row],[Count]]</f>
        <v>1</v>
      </c>
      <c r="V29" s="1">
        <f>COUNTIFS(Table2[Sub-Sector],Table3[[#This Row],[Sub-Sector]],Table2[Sharpe Ratio],"&gt;=0.10")/Table3[[#This Row],[Count]]</f>
        <v>0.5</v>
      </c>
      <c r="W2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452</v>
      </c>
      <c r="X29">
        <f>_xlfn.RANK.AVG(Table3[[#This Row],[Score]],Table3[Score],1)</f>
        <v>68</v>
      </c>
      <c r="Y2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188.5</v>
      </c>
      <c r="Z29">
        <f>_xlfn.RANK.AVG(Table3[[#This Row],[Score 2 ]],Table3[[Score 2 ]],1)</f>
        <v>28</v>
      </c>
    </row>
    <row r="30" spans="1:26" x14ac:dyDescent="0.3">
      <c r="A30" t="s">
        <v>161</v>
      </c>
      <c r="B30">
        <f>COUNTIFS(Table2[Sub-Sector],Table3[[#This Row],[Sub-Sector]])</f>
        <v>10</v>
      </c>
      <c r="C30" s="1">
        <f>COUNTIFS(Table2[Sub-Sector],Table3[[#This Row],[Sub-Sector]],Table2[Uptrend],"Uptrend")/Table3[[#This Row],[Count]]</f>
        <v>0.7</v>
      </c>
      <c r="D30" s="1">
        <f>COUNTIFS(Table2[Sub-Sector],Table3[[#This Row],[Sub-Sector]],Table2[1W Return vs Nifty],"&gt;=5")/Table3[[#This Row],[Count]]</f>
        <v>0.2</v>
      </c>
      <c r="E30" s="1">
        <f>COUNTIFS(Table2[Sub-Sector],Table3[[#This Row],[Sub-Sector]],Table2[1M Return vs Nifty],"&gt;=5")/Table3[[#This Row],[Count]]</f>
        <v>0.1</v>
      </c>
      <c r="F30" s="1">
        <f>COUNTIFS(Table2[Sub-Sector],Table3[[#This Row],[Sub-Sector]],Table2[6M Return vs Nifty],"&gt;=10")/Table3[[#This Row],[Count]]</f>
        <v>0.9</v>
      </c>
      <c r="G30" s="1">
        <f>COUNTIFS(Table2[Sub-Sector],Table3[[#This Row],[Sub-Sector]],Table2[1Y Return vs Nifty],"&gt;=10")/Table3[[#This Row],[Count]]</f>
        <v>1</v>
      </c>
      <c r="H30" s="1">
        <f>COUNTIFS(Table2[Sub-Sector],Table3[[#This Row],[Sub-Sector]],Table2[RSI Exponential â€“ 14D],"&gt;=50")/Table3[[#This Row],[Count]]</f>
        <v>0.5</v>
      </c>
      <c r="I30" s="1">
        <f>COUNTIFS(Table2[Sub-Sector],Table3[[#This Row],[Sub-Sector]],Table2[Relative Volume],"&gt;=1")/Table3[[#This Row],[Count]]</f>
        <v>0.1</v>
      </c>
      <c r="J30" s="1">
        <f>COUNTIFS(Table2[Sub-Sector],Table3[[#This Row],[Sub-Sector]],Table2[% Away From Day Low],"&gt;=0.05")/Table3[[#This Row],[Count]]</f>
        <v>0</v>
      </c>
      <c r="K30" s="1">
        <f>COUNTIFS(Table2[Sub-Sector],Table3[[#This Row],[Sub-Sector]],Table2[% Away From Day High],"&lt;=0.05")/Table3[[#This Row],[Count]]</f>
        <v>1</v>
      </c>
      <c r="L30" s="1">
        <f>COUNTIFS(Table2[Sub-Sector],Table3[[#This Row],[Sub-Sector]],Table2[% Away From Current Week Low],"&gt;=0.05")/Table3[[#This Row],[Count]]</f>
        <v>0</v>
      </c>
      <c r="M30" s="1">
        <f>COUNTIFS(Table2[Sub-Sector],Table3[[#This Row],[Sub-Sector]],Table2[% Away From Current Week High],"&lt;=0.05")/Table3[[#This Row],[Count]]</f>
        <v>0.2</v>
      </c>
      <c r="N30" s="1">
        <f>COUNTIFS(Table2[Sub-Sector],Table3[[#This Row],[Sub-Sector]],Table2[% Away From Current Month Low],"&gt;=0.05")/Table3[[#This Row],[Count]]</f>
        <v>0.3</v>
      </c>
      <c r="O30" s="1">
        <f>COUNTIFS(Table2[Sub-Sector],Table3[[#This Row],[Sub-Sector]],Table2[% Away From Current Month High],"&lt;=0.05")/Table3[[#This Row],[Count]]</f>
        <v>0.2</v>
      </c>
      <c r="P30" s="1">
        <f>COUNTIFS(Table2[Sub-Sector],Table3[[#This Row],[Sub-Sector]],Table2[% Away From 52W High],"&lt;=10")/Table3[[#This Row],[Count]]</f>
        <v>0.3</v>
      </c>
      <c r="Q30" s="1">
        <f>COUNTIFS(Table2[Sub-Sector],Table3[[#This Row],[Sub-Sector]],Table2[% Away From 52W Low],"&gt;=10")/Table3[[#This Row],[Count]]</f>
        <v>1</v>
      </c>
      <c r="R30" s="1">
        <f>COUNTIFS(Table2[Sub-Sector],Table3[[#This Row],[Sub-Sector]],Table2[% Price above 20 EMA],"&gt;=0")/Table3[[#This Row],[Count]]</f>
        <v>0.3</v>
      </c>
      <c r="S30" s="1">
        <f>COUNTIFS(Table2[Sub-Sector],Table3[[#This Row],[Sub-Sector]],Table2[% Price above 50 EMA],"&gt;=0")/Table3[[#This Row],[Count]]</f>
        <v>0.6</v>
      </c>
      <c r="T30" s="1">
        <f>COUNTIFS(Table2[Sub-Sector],Table3[[#This Row],[Sub-Sector]],Table2[% Price above 200 EMA],"&gt;=0")/Table3[[#This Row],[Count]]</f>
        <v>1</v>
      </c>
      <c r="U30" s="1">
        <f>COUNTIFS(Table2[Sub-Sector],Table3[[#This Row],[Sub-Sector]],Table2[Rate of Change - Zone],"Positive")/Table3[[#This Row],[Count]]</f>
        <v>0.3</v>
      </c>
      <c r="V30" s="1">
        <f>COUNTIFS(Table2[Sub-Sector],Table3[[#This Row],[Sub-Sector]],Table2[Sharpe Ratio],"&gt;=0.10")/Table3[[#This Row],[Count]]</f>
        <v>1</v>
      </c>
      <c r="W3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356</v>
      </c>
      <c r="X30">
        <f>_xlfn.RANK.AVG(Table3[[#This Row],[Score]],Table3[Score],1)</f>
        <v>39</v>
      </c>
      <c r="Y3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195</v>
      </c>
      <c r="Z30">
        <f>_xlfn.RANK.AVG(Table3[[#This Row],[Score 2 ]],Table3[[Score 2 ]],1)</f>
        <v>29.5</v>
      </c>
    </row>
    <row r="31" spans="1:26" x14ac:dyDescent="0.3">
      <c r="A31" t="s">
        <v>463</v>
      </c>
      <c r="B31">
        <f>COUNTIFS(Table2[Sub-Sector],Table3[[#This Row],[Sub-Sector]])</f>
        <v>10</v>
      </c>
      <c r="C31" s="1">
        <f>COUNTIFS(Table2[Sub-Sector],Table3[[#This Row],[Sub-Sector]],Table2[Uptrend],"Uptrend")/Table3[[#This Row],[Count]]</f>
        <v>0.8</v>
      </c>
      <c r="D31" s="1">
        <f>COUNTIFS(Table2[Sub-Sector],Table3[[#This Row],[Sub-Sector]],Table2[1W Return vs Nifty],"&gt;=5")/Table3[[#This Row],[Count]]</f>
        <v>0.2</v>
      </c>
      <c r="E31" s="1">
        <f>COUNTIFS(Table2[Sub-Sector],Table3[[#This Row],[Sub-Sector]],Table2[1M Return vs Nifty],"&gt;=5")/Table3[[#This Row],[Count]]</f>
        <v>0.3</v>
      </c>
      <c r="F31" s="1">
        <f>COUNTIFS(Table2[Sub-Sector],Table3[[#This Row],[Sub-Sector]],Table2[6M Return vs Nifty],"&gt;=10")/Table3[[#This Row],[Count]]</f>
        <v>0.6</v>
      </c>
      <c r="G31" s="1">
        <f>COUNTIFS(Table2[Sub-Sector],Table3[[#This Row],[Sub-Sector]],Table2[1Y Return vs Nifty],"&gt;=10")/Table3[[#This Row],[Count]]</f>
        <v>0.4</v>
      </c>
      <c r="H31" s="1">
        <f>COUNTIFS(Table2[Sub-Sector],Table3[[#This Row],[Sub-Sector]],Table2[RSI Exponential â€“ 14D],"&gt;=50")/Table3[[#This Row],[Count]]</f>
        <v>0.6</v>
      </c>
      <c r="I31" s="1">
        <f>COUNTIFS(Table2[Sub-Sector],Table3[[#This Row],[Sub-Sector]],Table2[Relative Volume],"&gt;=1")/Table3[[#This Row],[Count]]</f>
        <v>0.4</v>
      </c>
      <c r="J31" s="1">
        <f>COUNTIFS(Table2[Sub-Sector],Table3[[#This Row],[Sub-Sector]],Table2[% Away From Day Low],"&gt;=0.05")/Table3[[#This Row],[Count]]</f>
        <v>0</v>
      </c>
      <c r="K31" s="1">
        <f>COUNTIFS(Table2[Sub-Sector],Table3[[#This Row],[Sub-Sector]],Table2[% Away From Day High],"&lt;=0.05")/Table3[[#This Row],[Count]]</f>
        <v>1</v>
      </c>
      <c r="L31" s="1">
        <f>COUNTIFS(Table2[Sub-Sector],Table3[[#This Row],[Sub-Sector]],Table2[% Away From Current Week Low],"&gt;=0.05")/Table3[[#This Row],[Count]]</f>
        <v>0.3</v>
      </c>
      <c r="M31" s="1">
        <f>COUNTIFS(Table2[Sub-Sector],Table3[[#This Row],[Sub-Sector]],Table2[% Away From Current Week High],"&lt;=0.05")/Table3[[#This Row],[Count]]</f>
        <v>0.9</v>
      </c>
      <c r="N31" s="1">
        <f>COUNTIFS(Table2[Sub-Sector],Table3[[#This Row],[Sub-Sector]],Table2[% Away From Current Month Low],"&gt;=0.05")/Table3[[#This Row],[Count]]</f>
        <v>0.4</v>
      </c>
      <c r="O31" s="1">
        <f>COUNTIFS(Table2[Sub-Sector],Table3[[#This Row],[Sub-Sector]],Table2[% Away From Current Month High],"&lt;=0.05")/Table3[[#This Row],[Count]]</f>
        <v>0.6</v>
      </c>
      <c r="P31" s="1">
        <f>COUNTIFS(Table2[Sub-Sector],Table3[[#This Row],[Sub-Sector]],Table2[% Away From 52W High],"&lt;=10")/Table3[[#This Row],[Count]]</f>
        <v>0.5</v>
      </c>
      <c r="Q31" s="1">
        <f>COUNTIFS(Table2[Sub-Sector],Table3[[#This Row],[Sub-Sector]],Table2[% Away From 52W Low],"&gt;=10")/Table3[[#This Row],[Count]]</f>
        <v>1</v>
      </c>
      <c r="R31" s="1">
        <f>COUNTIFS(Table2[Sub-Sector],Table3[[#This Row],[Sub-Sector]],Table2[% Price above 20 EMA],"&gt;=0")/Table3[[#This Row],[Count]]</f>
        <v>0.6</v>
      </c>
      <c r="S31" s="1">
        <f>COUNTIFS(Table2[Sub-Sector],Table3[[#This Row],[Sub-Sector]],Table2[% Price above 50 EMA],"&gt;=0")/Table3[[#This Row],[Count]]</f>
        <v>0.8</v>
      </c>
      <c r="T31" s="1">
        <f>COUNTIFS(Table2[Sub-Sector],Table3[[#This Row],[Sub-Sector]],Table2[% Price above 200 EMA],"&gt;=0")/Table3[[#This Row],[Count]]</f>
        <v>0.8</v>
      </c>
      <c r="U31" s="1">
        <f>COUNTIFS(Table2[Sub-Sector],Table3[[#This Row],[Sub-Sector]],Table2[Rate of Change - Zone],"Positive")/Table3[[#This Row],[Count]]</f>
        <v>0.7</v>
      </c>
      <c r="V31" s="1">
        <f>COUNTIFS(Table2[Sub-Sector],Table3[[#This Row],[Sub-Sector]],Table2[Sharpe Ratio],"&gt;=0.10")/Table3[[#This Row],[Count]]</f>
        <v>0.4</v>
      </c>
      <c r="W3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320.5</v>
      </c>
      <c r="X31">
        <f>_xlfn.RANK.AVG(Table3[[#This Row],[Score]],Table3[Score],1)</f>
        <v>30</v>
      </c>
      <c r="Y3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195</v>
      </c>
      <c r="Z31">
        <f>_xlfn.RANK.AVG(Table3[[#This Row],[Score 2 ]],Table3[[Score 2 ]],1)</f>
        <v>29.5</v>
      </c>
    </row>
    <row r="32" spans="1:26" x14ac:dyDescent="0.3">
      <c r="A32" t="s">
        <v>180</v>
      </c>
      <c r="B32">
        <f>COUNTIFS(Table2[Sub-Sector],Table3[[#This Row],[Sub-Sector]])</f>
        <v>9</v>
      </c>
      <c r="C32" s="1">
        <f>COUNTIFS(Table2[Sub-Sector],Table3[[#This Row],[Sub-Sector]],Table2[Uptrend],"Uptrend")/Table3[[#This Row],[Count]]</f>
        <v>0.77777777777777779</v>
      </c>
      <c r="D32" s="1">
        <f>COUNTIFS(Table2[Sub-Sector],Table3[[#This Row],[Sub-Sector]],Table2[1W Return vs Nifty],"&gt;=5")/Table3[[#This Row],[Count]]</f>
        <v>0</v>
      </c>
      <c r="E32" s="1">
        <f>COUNTIFS(Table2[Sub-Sector],Table3[[#This Row],[Sub-Sector]],Table2[1M Return vs Nifty],"&gt;=5")/Table3[[#This Row],[Count]]</f>
        <v>0.1111111111111111</v>
      </c>
      <c r="F32" s="1">
        <f>COUNTIFS(Table2[Sub-Sector],Table3[[#This Row],[Sub-Sector]],Table2[6M Return vs Nifty],"&gt;=10")/Table3[[#This Row],[Count]]</f>
        <v>0.66666666666666663</v>
      </c>
      <c r="G32" s="1">
        <f>COUNTIFS(Table2[Sub-Sector],Table3[[#This Row],[Sub-Sector]],Table2[1Y Return vs Nifty],"&gt;=10")/Table3[[#This Row],[Count]]</f>
        <v>0.55555555555555558</v>
      </c>
      <c r="H32" s="1">
        <f>COUNTIFS(Table2[Sub-Sector],Table3[[#This Row],[Sub-Sector]],Table2[RSI Exponential â€“ 14D],"&gt;=50")/Table3[[#This Row],[Count]]</f>
        <v>0.44444444444444442</v>
      </c>
      <c r="I32" s="1">
        <f>COUNTIFS(Table2[Sub-Sector],Table3[[#This Row],[Sub-Sector]],Table2[Relative Volume],"&gt;=1")/Table3[[#This Row],[Count]]</f>
        <v>0.33333333333333331</v>
      </c>
      <c r="J32" s="1">
        <f>COUNTIFS(Table2[Sub-Sector],Table3[[#This Row],[Sub-Sector]],Table2[% Away From Day Low],"&gt;=0.05")/Table3[[#This Row],[Count]]</f>
        <v>0</v>
      </c>
      <c r="K32" s="1">
        <f>COUNTIFS(Table2[Sub-Sector],Table3[[#This Row],[Sub-Sector]],Table2[% Away From Day High],"&lt;=0.05")/Table3[[#This Row],[Count]]</f>
        <v>0.88888888888888884</v>
      </c>
      <c r="L32" s="1">
        <f>COUNTIFS(Table2[Sub-Sector],Table3[[#This Row],[Sub-Sector]],Table2[% Away From Current Week Low],"&gt;=0.05")/Table3[[#This Row],[Count]]</f>
        <v>0</v>
      </c>
      <c r="M32" s="1">
        <f>COUNTIFS(Table2[Sub-Sector],Table3[[#This Row],[Sub-Sector]],Table2[% Away From Current Week High],"&lt;=0.05")/Table3[[#This Row],[Count]]</f>
        <v>0.55555555555555558</v>
      </c>
      <c r="N32" s="1">
        <f>COUNTIFS(Table2[Sub-Sector],Table3[[#This Row],[Sub-Sector]],Table2[% Away From Current Month Low],"&gt;=0.05")/Table3[[#This Row],[Count]]</f>
        <v>0.1111111111111111</v>
      </c>
      <c r="O32" s="1">
        <f>COUNTIFS(Table2[Sub-Sector],Table3[[#This Row],[Sub-Sector]],Table2[% Away From Current Month High],"&lt;=0.05")/Table3[[#This Row],[Count]]</f>
        <v>0.44444444444444442</v>
      </c>
      <c r="P32" s="1">
        <f>COUNTIFS(Table2[Sub-Sector],Table3[[#This Row],[Sub-Sector]],Table2[% Away From 52W High],"&lt;=10")/Table3[[#This Row],[Count]]</f>
        <v>0.55555555555555558</v>
      </c>
      <c r="Q32" s="1">
        <f>COUNTIFS(Table2[Sub-Sector],Table3[[#This Row],[Sub-Sector]],Table2[% Away From 52W Low],"&gt;=10")/Table3[[#This Row],[Count]]</f>
        <v>0.88888888888888884</v>
      </c>
      <c r="R32" s="1">
        <f>COUNTIFS(Table2[Sub-Sector],Table3[[#This Row],[Sub-Sector]],Table2[% Price above 20 EMA],"&gt;=0")/Table3[[#This Row],[Count]]</f>
        <v>0.44444444444444442</v>
      </c>
      <c r="S32" s="1">
        <f>COUNTIFS(Table2[Sub-Sector],Table3[[#This Row],[Sub-Sector]],Table2[% Price above 50 EMA],"&gt;=0")/Table3[[#This Row],[Count]]</f>
        <v>0.55555555555555558</v>
      </c>
      <c r="T32" s="1">
        <f>COUNTIFS(Table2[Sub-Sector],Table3[[#This Row],[Sub-Sector]],Table2[% Price above 200 EMA],"&gt;=0")/Table3[[#This Row],[Count]]</f>
        <v>1</v>
      </c>
      <c r="U32" s="1">
        <f>COUNTIFS(Table2[Sub-Sector],Table3[[#This Row],[Sub-Sector]],Table2[Rate of Change - Zone],"Positive")/Table3[[#This Row],[Count]]</f>
        <v>0.44444444444444442</v>
      </c>
      <c r="V32" s="1">
        <f>COUNTIFS(Table2[Sub-Sector],Table3[[#This Row],[Sub-Sector]],Table2[Sharpe Ratio],"&gt;=0.10")/Table3[[#This Row],[Count]]</f>
        <v>0.1111111111111111</v>
      </c>
      <c r="W3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406</v>
      </c>
      <c r="X32">
        <f>_xlfn.RANK.AVG(Table3[[#This Row],[Score]],Table3[Score],1)</f>
        <v>51</v>
      </c>
      <c r="Y3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200.5</v>
      </c>
      <c r="Z32">
        <f>_xlfn.RANK.AVG(Table3[[#This Row],[Score 2 ]],Table3[[Score 2 ]],1)</f>
        <v>31.5</v>
      </c>
    </row>
    <row r="33" spans="1:26" x14ac:dyDescent="0.3">
      <c r="A33" t="s">
        <v>565</v>
      </c>
      <c r="B33">
        <f>COUNTIFS(Table2[Sub-Sector],Table3[[#This Row],[Sub-Sector]])</f>
        <v>7</v>
      </c>
      <c r="C33" s="1">
        <f>COUNTIFS(Table2[Sub-Sector],Table3[[#This Row],[Sub-Sector]],Table2[Uptrend],"Uptrend")/Table3[[#This Row],[Count]]</f>
        <v>0.7142857142857143</v>
      </c>
      <c r="D33" s="1">
        <f>COUNTIFS(Table2[Sub-Sector],Table3[[#This Row],[Sub-Sector]],Table2[1W Return vs Nifty],"&gt;=5")/Table3[[#This Row],[Count]]</f>
        <v>0.2857142857142857</v>
      </c>
      <c r="E33" s="1">
        <f>COUNTIFS(Table2[Sub-Sector],Table3[[#This Row],[Sub-Sector]],Table2[1M Return vs Nifty],"&gt;=5")/Table3[[#This Row],[Count]]</f>
        <v>0.42857142857142855</v>
      </c>
      <c r="F33" s="1">
        <f>COUNTIFS(Table2[Sub-Sector],Table3[[#This Row],[Sub-Sector]],Table2[6M Return vs Nifty],"&gt;=10")/Table3[[#This Row],[Count]]</f>
        <v>0.42857142857142855</v>
      </c>
      <c r="G33" s="1">
        <f>COUNTIFS(Table2[Sub-Sector],Table3[[#This Row],[Sub-Sector]],Table2[1Y Return vs Nifty],"&gt;=10")/Table3[[#This Row],[Count]]</f>
        <v>0.42857142857142855</v>
      </c>
      <c r="H33" s="1">
        <f>COUNTIFS(Table2[Sub-Sector],Table3[[#This Row],[Sub-Sector]],Table2[RSI Exponential â€“ 14D],"&gt;=50")/Table3[[#This Row],[Count]]</f>
        <v>0.5714285714285714</v>
      </c>
      <c r="I33" s="1">
        <f>COUNTIFS(Table2[Sub-Sector],Table3[[#This Row],[Sub-Sector]],Table2[Relative Volume],"&gt;=1")/Table3[[#This Row],[Count]]</f>
        <v>1</v>
      </c>
      <c r="J33" s="1">
        <f>COUNTIFS(Table2[Sub-Sector],Table3[[#This Row],[Sub-Sector]],Table2[% Away From Day Low],"&gt;=0.05")/Table3[[#This Row],[Count]]</f>
        <v>0</v>
      </c>
      <c r="K33" s="1">
        <f>COUNTIFS(Table2[Sub-Sector],Table3[[#This Row],[Sub-Sector]],Table2[% Away From Day High],"&lt;=0.05")/Table3[[#This Row],[Count]]</f>
        <v>0.8571428571428571</v>
      </c>
      <c r="L33" s="1">
        <f>COUNTIFS(Table2[Sub-Sector],Table3[[#This Row],[Sub-Sector]],Table2[% Away From Current Week Low],"&gt;=0.05")/Table3[[#This Row],[Count]]</f>
        <v>0.2857142857142857</v>
      </c>
      <c r="M33" s="1">
        <f>COUNTIFS(Table2[Sub-Sector],Table3[[#This Row],[Sub-Sector]],Table2[% Away From Current Week High],"&lt;=0.05")/Table3[[#This Row],[Count]]</f>
        <v>0.42857142857142855</v>
      </c>
      <c r="N33" s="1">
        <f>COUNTIFS(Table2[Sub-Sector],Table3[[#This Row],[Sub-Sector]],Table2[% Away From Current Month Low],"&gt;=0.05")/Table3[[#This Row],[Count]]</f>
        <v>0.5714285714285714</v>
      </c>
      <c r="O33" s="1">
        <f>COUNTIFS(Table2[Sub-Sector],Table3[[#This Row],[Sub-Sector]],Table2[% Away From Current Month High],"&lt;=0.05")/Table3[[#This Row],[Count]]</f>
        <v>0.42857142857142855</v>
      </c>
      <c r="P33" s="1">
        <f>COUNTIFS(Table2[Sub-Sector],Table3[[#This Row],[Sub-Sector]],Table2[% Away From 52W High],"&lt;=10")/Table3[[#This Row],[Count]]</f>
        <v>0.2857142857142857</v>
      </c>
      <c r="Q33" s="1">
        <f>COUNTIFS(Table2[Sub-Sector],Table3[[#This Row],[Sub-Sector]],Table2[% Away From 52W Low],"&gt;=10")/Table3[[#This Row],[Count]]</f>
        <v>1</v>
      </c>
      <c r="R33" s="1">
        <f>COUNTIFS(Table2[Sub-Sector],Table3[[#This Row],[Sub-Sector]],Table2[% Price above 20 EMA],"&gt;=0")/Table3[[#This Row],[Count]]</f>
        <v>0.5714285714285714</v>
      </c>
      <c r="S33" s="1">
        <f>COUNTIFS(Table2[Sub-Sector],Table3[[#This Row],[Sub-Sector]],Table2[% Price above 50 EMA],"&gt;=0")/Table3[[#This Row],[Count]]</f>
        <v>0.5714285714285714</v>
      </c>
      <c r="T33" s="1">
        <f>COUNTIFS(Table2[Sub-Sector],Table3[[#This Row],[Sub-Sector]],Table2[% Price above 200 EMA],"&gt;=0")/Table3[[#This Row],[Count]]</f>
        <v>0.8571428571428571</v>
      </c>
      <c r="U33" s="1">
        <f>COUNTIFS(Table2[Sub-Sector],Table3[[#This Row],[Sub-Sector]],Table2[Rate of Change - Zone],"Positive")/Table3[[#This Row],[Count]]</f>
        <v>0.5714285714285714</v>
      </c>
      <c r="V33" s="1">
        <f>COUNTIFS(Table2[Sub-Sector],Table3[[#This Row],[Sub-Sector]],Table2[Sharpe Ratio],"&gt;=0.10")/Table3[[#This Row],[Count]]</f>
        <v>0</v>
      </c>
      <c r="W3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306</v>
      </c>
      <c r="X33">
        <f>_xlfn.RANK.AVG(Table3[[#This Row],[Score]],Table3[Score],1)</f>
        <v>26</v>
      </c>
      <c r="Y3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200.5</v>
      </c>
      <c r="Z33">
        <f>_xlfn.RANK.AVG(Table3[[#This Row],[Score 2 ]],Table3[[Score 2 ]],1)</f>
        <v>31.5</v>
      </c>
    </row>
    <row r="34" spans="1:26" x14ac:dyDescent="0.3">
      <c r="A34" t="s">
        <v>648</v>
      </c>
      <c r="B34">
        <f>COUNTIFS(Table2[Sub-Sector],Table3[[#This Row],[Sub-Sector]])</f>
        <v>3</v>
      </c>
      <c r="C34" s="1">
        <f>COUNTIFS(Table2[Sub-Sector],Table3[[#This Row],[Sub-Sector]],Table2[Uptrend],"Uptrend")/Table3[[#This Row],[Count]]</f>
        <v>0.33333333333333331</v>
      </c>
      <c r="D34" s="1">
        <f>COUNTIFS(Table2[Sub-Sector],Table3[[#This Row],[Sub-Sector]],Table2[1W Return vs Nifty],"&gt;=5")/Table3[[#This Row],[Count]]</f>
        <v>0</v>
      </c>
      <c r="E34" s="1">
        <f>COUNTIFS(Table2[Sub-Sector],Table3[[#This Row],[Sub-Sector]],Table2[1M Return vs Nifty],"&gt;=5")/Table3[[#This Row],[Count]]</f>
        <v>0.33333333333333331</v>
      </c>
      <c r="F34" s="1">
        <f>COUNTIFS(Table2[Sub-Sector],Table3[[#This Row],[Sub-Sector]],Table2[6M Return vs Nifty],"&gt;=10")/Table3[[#This Row],[Count]]</f>
        <v>0.66666666666666663</v>
      </c>
      <c r="G34" s="1">
        <f>COUNTIFS(Table2[Sub-Sector],Table3[[#This Row],[Sub-Sector]],Table2[1Y Return vs Nifty],"&gt;=10")/Table3[[#This Row],[Count]]</f>
        <v>0.33333333333333331</v>
      </c>
      <c r="H34" s="1">
        <f>COUNTIFS(Table2[Sub-Sector],Table3[[#This Row],[Sub-Sector]],Table2[RSI Exponential â€“ 14D],"&gt;=50")/Table3[[#This Row],[Count]]</f>
        <v>0.66666666666666663</v>
      </c>
      <c r="I34" s="1">
        <f>COUNTIFS(Table2[Sub-Sector],Table3[[#This Row],[Sub-Sector]],Table2[Relative Volume],"&gt;=1")/Table3[[#This Row],[Count]]</f>
        <v>0.33333333333333331</v>
      </c>
      <c r="J34" s="1">
        <f>COUNTIFS(Table2[Sub-Sector],Table3[[#This Row],[Sub-Sector]],Table2[% Away From Day Low],"&gt;=0.05")/Table3[[#This Row],[Count]]</f>
        <v>0</v>
      </c>
      <c r="K34" s="1">
        <f>COUNTIFS(Table2[Sub-Sector],Table3[[#This Row],[Sub-Sector]],Table2[% Away From Day High],"&lt;=0.05")/Table3[[#This Row],[Count]]</f>
        <v>1</v>
      </c>
      <c r="L34" s="1">
        <f>COUNTIFS(Table2[Sub-Sector],Table3[[#This Row],[Sub-Sector]],Table2[% Away From Current Week Low],"&gt;=0.05")/Table3[[#This Row],[Count]]</f>
        <v>0</v>
      </c>
      <c r="M34" s="1">
        <f>COUNTIFS(Table2[Sub-Sector],Table3[[#This Row],[Sub-Sector]],Table2[% Away From Current Week High],"&lt;=0.05")/Table3[[#This Row],[Count]]</f>
        <v>0.33333333333333331</v>
      </c>
      <c r="N34" s="1">
        <f>COUNTIFS(Table2[Sub-Sector],Table3[[#This Row],[Sub-Sector]],Table2[% Away From Current Month Low],"&gt;=0.05")/Table3[[#This Row],[Count]]</f>
        <v>0.33333333333333331</v>
      </c>
      <c r="O34" s="1">
        <f>COUNTIFS(Table2[Sub-Sector],Table3[[#This Row],[Sub-Sector]],Table2[% Away From Current Month High],"&lt;=0.05")/Table3[[#This Row],[Count]]</f>
        <v>0.33333333333333331</v>
      </c>
      <c r="P34" s="1">
        <f>COUNTIFS(Table2[Sub-Sector],Table3[[#This Row],[Sub-Sector]],Table2[% Away From 52W High],"&lt;=10")/Table3[[#This Row],[Count]]</f>
        <v>0.33333333333333331</v>
      </c>
      <c r="Q34" s="1">
        <f>COUNTIFS(Table2[Sub-Sector],Table3[[#This Row],[Sub-Sector]],Table2[% Away From 52W Low],"&gt;=10")/Table3[[#This Row],[Count]]</f>
        <v>1</v>
      </c>
      <c r="R34" s="1">
        <f>COUNTIFS(Table2[Sub-Sector],Table3[[#This Row],[Sub-Sector]],Table2[% Price above 20 EMA],"&gt;=0")/Table3[[#This Row],[Count]]</f>
        <v>0.66666666666666663</v>
      </c>
      <c r="S34" s="1">
        <f>COUNTIFS(Table2[Sub-Sector],Table3[[#This Row],[Sub-Sector]],Table2[% Price above 50 EMA],"&gt;=0")/Table3[[#This Row],[Count]]</f>
        <v>0.33333333333333331</v>
      </c>
      <c r="T34" s="1">
        <f>COUNTIFS(Table2[Sub-Sector],Table3[[#This Row],[Sub-Sector]],Table2[% Price above 200 EMA],"&gt;=0")/Table3[[#This Row],[Count]]</f>
        <v>0.66666666666666663</v>
      </c>
      <c r="U34" s="1">
        <f>COUNTIFS(Table2[Sub-Sector],Table3[[#This Row],[Sub-Sector]],Table2[Rate of Change - Zone],"Positive")/Table3[[#This Row],[Count]]</f>
        <v>0.66666666666666663</v>
      </c>
      <c r="V34" s="1">
        <f>COUNTIFS(Table2[Sub-Sector],Table3[[#This Row],[Sub-Sector]],Table2[Sharpe Ratio],"&gt;=0.10")/Table3[[#This Row],[Count]]</f>
        <v>0.66666666666666663</v>
      </c>
      <c r="W3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427</v>
      </c>
      <c r="X34">
        <f>_xlfn.RANK.AVG(Table3[[#This Row],[Score]],Table3[Score],1)</f>
        <v>56</v>
      </c>
      <c r="Y3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205</v>
      </c>
      <c r="Z34">
        <f>_xlfn.RANK.AVG(Table3[[#This Row],[Score 2 ]],Table3[[Score 2 ]],1)</f>
        <v>33.5</v>
      </c>
    </row>
    <row r="35" spans="1:26" x14ac:dyDescent="0.3">
      <c r="A35" t="s">
        <v>840</v>
      </c>
      <c r="B35">
        <f>COUNTIFS(Table2[Sub-Sector],Table3[[#This Row],[Sub-Sector]])</f>
        <v>3</v>
      </c>
      <c r="C35" s="1">
        <f>COUNTIFS(Table2[Sub-Sector],Table3[[#This Row],[Sub-Sector]],Table2[Uptrend],"Uptrend")/Table3[[#This Row],[Count]]</f>
        <v>1</v>
      </c>
      <c r="D35" s="1">
        <f>COUNTIFS(Table2[Sub-Sector],Table3[[#This Row],[Sub-Sector]],Table2[1W Return vs Nifty],"&gt;=5")/Table3[[#This Row],[Count]]</f>
        <v>0.33333333333333331</v>
      </c>
      <c r="E35" s="1">
        <f>COUNTIFS(Table2[Sub-Sector],Table3[[#This Row],[Sub-Sector]],Table2[1M Return vs Nifty],"&gt;=5")/Table3[[#This Row],[Count]]</f>
        <v>0.66666666666666663</v>
      </c>
      <c r="F35" s="1">
        <f>COUNTIFS(Table2[Sub-Sector],Table3[[#This Row],[Sub-Sector]],Table2[6M Return vs Nifty],"&gt;=10")/Table3[[#This Row],[Count]]</f>
        <v>0.66666666666666663</v>
      </c>
      <c r="G35" s="1">
        <f>COUNTIFS(Table2[Sub-Sector],Table3[[#This Row],[Sub-Sector]],Table2[1Y Return vs Nifty],"&gt;=10")/Table3[[#This Row],[Count]]</f>
        <v>0.33333333333333331</v>
      </c>
      <c r="H35" s="1">
        <f>COUNTIFS(Table2[Sub-Sector],Table3[[#This Row],[Sub-Sector]],Table2[RSI Exponential â€“ 14D],"&gt;=50")/Table3[[#This Row],[Count]]</f>
        <v>0.66666666666666663</v>
      </c>
      <c r="I35" s="1">
        <f>COUNTIFS(Table2[Sub-Sector],Table3[[#This Row],[Sub-Sector]],Table2[Relative Volume],"&gt;=1")/Table3[[#This Row],[Count]]</f>
        <v>0.33333333333333331</v>
      </c>
      <c r="J35" s="1">
        <f>COUNTIFS(Table2[Sub-Sector],Table3[[#This Row],[Sub-Sector]],Table2[% Away From Day Low],"&gt;=0.05")/Table3[[#This Row],[Count]]</f>
        <v>0</v>
      </c>
      <c r="K35" s="1">
        <f>COUNTIFS(Table2[Sub-Sector],Table3[[#This Row],[Sub-Sector]],Table2[% Away From Day High],"&lt;=0.05")/Table3[[#This Row],[Count]]</f>
        <v>1</v>
      </c>
      <c r="L35" s="1">
        <f>COUNTIFS(Table2[Sub-Sector],Table3[[#This Row],[Sub-Sector]],Table2[% Away From Current Week Low],"&gt;=0.05")/Table3[[#This Row],[Count]]</f>
        <v>0.33333333333333331</v>
      </c>
      <c r="M35" s="1">
        <f>COUNTIFS(Table2[Sub-Sector],Table3[[#This Row],[Sub-Sector]],Table2[% Away From Current Week High],"&lt;=0.05")/Table3[[#This Row],[Count]]</f>
        <v>0.66666666666666663</v>
      </c>
      <c r="N35" s="1">
        <f>COUNTIFS(Table2[Sub-Sector],Table3[[#This Row],[Sub-Sector]],Table2[% Away From Current Month Low],"&gt;=0.05")/Table3[[#This Row],[Count]]</f>
        <v>0.66666666666666663</v>
      </c>
      <c r="O35" s="1">
        <f>COUNTIFS(Table2[Sub-Sector],Table3[[#This Row],[Sub-Sector]],Table2[% Away From Current Month High],"&lt;=0.05")/Table3[[#This Row],[Count]]</f>
        <v>0.66666666666666663</v>
      </c>
      <c r="P35" s="1">
        <f>COUNTIFS(Table2[Sub-Sector],Table3[[#This Row],[Sub-Sector]],Table2[% Away From 52W High],"&lt;=10")/Table3[[#This Row],[Count]]</f>
        <v>0.66666666666666663</v>
      </c>
      <c r="Q35" s="1">
        <f>COUNTIFS(Table2[Sub-Sector],Table3[[#This Row],[Sub-Sector]],Table2[% Away From 52W Low],"&gt;=10")/Table3[[#This Row],[Count]]</f>
        <v>1</v>
      </c>
      <c r="R35" s="1">
        <f>COUNTIFS(Table2[Sub-Sector],Table3[[#This Row],[Sub-Sector]],Table2[% Price above 20 EMA],"&gt;=0")/Table3[[#This Row],[Count]]</f>
        <v>0.66666666666666663</v>
      </c>
      <c r="S35" s="1">
        <f>COUNTIFS(Table2[Sub-Sector],Table3[[#This Row],[Sub-Sector]],Table2[% Price above 50 EMA],"&gt;=0")/Table3[[#This Row],[Count]]</f>
        <v>1</v>
      </c>
      <c r="T35" s="1">
        <f>COUNTIFS(Table2[Sub-Sector],Table3[[#This Row],[Sub-Sector]],Table2[% Price above 200 EMA],"&gt;=0")/Table3[[#This Row],[Count]]</f>
        <v>1</v>
      </c>
      <c r="U35" s="1">
        <f>COUNTIFS(Table2[Sub-Sector],Table3[[#This Row],[Sub-Sector]],Table2[Rate of Change - Zone],"Positive")/Table3[[#This Row],[Count]]</f>
        <v>0.66666666666666663</v>
      </c>
      <c r="V35" s="1">
        <f>COUNTIFS(Table2[Sub-Sector],Table3[[#This Row],[Sub-Sector]],Table2[Sharpe Ratio],"&gt;=0.10")/Table3[[#This Row],[Count]]</f>
        <v>0</v>
      </c>
      <c r="W3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251.5</v>
      </c>
      <c r="X35">
        <f>_xlfn.RANK.AVG(Table3[[#This Row],[Score]],Table3[Score],1)</f>
        <v>14</v>
      </c>
      <c r="Y3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205</v>
      </c>
      <c r="Z35">
        <f>_xlfn.RANK.AVG(Table3[[#This Row],[Score 2 ]],Table3[[Score 2 ]],1)</f>
        <v>33.5</v>
      </c>
    </row>
    <row r="36" spans="1:26" x14ac:dyDescent="0.3">
      <c r="A36" t="s">
        <v>327</v>
      </c>
      <c r="B36">
        <f>COUNTIFS(Table2[Sub-Sector],Table3[[#This Row],[Sub-Sector]])</f>
        <v>10</v>
      </c>
      <c r="C36" s="1">
        <f>COUNTIFS(Table2[Sub-Sector],Table3[[#This Row],[Sub-Sector]],Table2[Uptrend],"Uptrend")/Table3[[#This Row],[Count]]</f>
        <v>0.8</v>
      </c>
      <c r="D36" s="1">
        <f>COUNTIFS(Table2[Sub-Sector],Table3[[#This Row],[Sub-Sector]],Table2[1W Return vs Nifty],"&gt;=5")/Table3[[#This Row],[Count]]</f>
        <v>0.2</v>
      </c>
      <c r="E36" s="1">
        <f>COUNTIFS(Table2[Sub-Sector],Table3[[#This Row],[Sub-Sector]],Table2[1M Return vs Nifty],"&gt;=5")/Table3[[#This Row],[Count]]</f>
        <v>0.4</v>
      </c>
      <c r="F36" s="1">
        <f>COUNTIFS(Table2[Sub-Sector],Table3[[#This Row],[Sub-Sector]],Table2[6M Return vs Nifty],"&gt;=10")/Table3[[#This Row],[Count]]</f>
        <v>0.9</v>
      </c>
      <c r="G36" s="1">
        <f>COUNTIFS(Table2[Sub-Sector],Table3[[#This Row],[Sub-Sector]],Table2[1Y Return vs Nifty],"&gt;=10")/Table3[[#This Row],[Count]]</f>
        <v>0.7</v>
      </c>
      <c r="H36" s="1">
        <f>COUNTIFS(Table2[Sub-Sector],Table3[[#This Row],[Sub-Sector]],Table2[RSI Exponential â€“ 14D],"&gt;=50")/Table3[[#This Row],[Count]]</f>
        <v>0.4</v>
      </c>
      <c r="I36" s="1">
        <f>COUNTIFS(Table2[Sub-Sector],Table3[[#This Row],[Sub-Sector]],Table2[Relative Volume],"&gt;=1")/Table3[[#This Row],[Count]]</f>
        <v>0.2</v>
      </c>
      <c r="J36" s="1">
        <f>COUNTIFS(Table2[Sub-Sector],Table3[[#This Row],[Sub-Sector]],Table2[% Away From Day Low],"&gt;=0.05")/Table3[[#This Row],[Count]]</f>
        <v>0</v>
      </c>
      <c r="K36" s="1">
        <f>COUNTIFS(Table2[Sub-Sector],Table3[[#This Row],[Sub-Sector]],Table2[% Away From Day High],"&lt;=0.05")/Table3[[#This Row],[Count]]</f>
        <v>0.9</v>
      </c>
      <c r="L36" s="1">
        <f>COUNTIFS(Table2[Sub-Sector],Table3[[#This Row],[Sub-Sector]],Table2[% Away From Current Week Low],"&gt;=0.05")/Table3[[#This Row],[Count]]</f>
        <v>0.1</v>
      </c>
      <c r="M36" s="1">
        <f>COUNTIFS(Table2[Sub-Sector],Table3[[#This Row],[Sub-Sector]],Table2[% Away From Current Week High],"&lt;=0.05")/Table3[[#This Row],[Count]]</f>
        <v>0.6</v>
      </c>
      <c r="N36" s="1">
        <f>COUNTIFS(Table2[Sub-Sector],Table3[[#This Row],[Sub-Sector]],Table2[% Away From Current Month Low],"&gt;=0.05")/Table3[[#This Row],[Count]]</f>
        <v>0.4</v>
      </c>
      <c r="O36" s="1">
        <f>COUNTIFS(Table2[Sub-Sector],Table3[[#This Row],[Sub-Sector]],Table2[% Away From Current Month High],"&lt;=0.05")/Table3[[#This Row],[Count]]</f>
        <v>0.3</v>
      </c>
      <c r="P36" s="1">
        <f>COUNTIFS(Table2[Sub-Sector],Table3[[#This Row],[Sub-Sector]],Table2[% Away From 52W High],"&lt;=10")/Table3[[#This Row],[Count]]</f>
        <v>0.4</v>
      </c>
      <c r="Q36" s="1">
        <f>COUNTIFS(Table2[Sub-Sector],Table3[[#This Row],[Sub-Sector]],Table2[% Away From 52W Low],"&gt;=10")/Table3[[#This Row],[Count]]</f>
        <v>1</v>
      </c>
      <c r="R36" s="1">
        <f>COUNTIFS(Table2[Sub-Sector],Table3[[#This Row],[Sub-Sector]],Table2[% Price above 20 EMA],"&gt;=0")/Table3[[#This Row],[Count]]</f>
        <v>0.3</v>
      </c>
      <c r="S36" s="1">
        <f>COUNTIFS(Table2[Sub-Sector],Table3[[#This Row],[Sub-Sector]],Table2[% Price above 50 EMA],"&gt;=0")/Table3[[#This Row],[Count]]</f>
        <v>0.7</v>
      </c>
      <c r="T36" s="1">
        <f>COUNTIFS(Table2[Sub-Sector],Table3[[#This Row],[Sub-Sector]],Table2[% Price above 200 EMA],"&gt;=0")/Table3[[#This Row],[Count]]</f>
        <v>1</v>
      </c>
      <c r="U36" s="1">
        <f>COUNTIFS(Table2[Sub-Sector],Table3[[#This Row],[Sub-Sector]],Table2[Rate of Change - Zone],"Positive")/Table3[[#This Row],[Count]]</f>
        <v>0.3</v>
      </c>
      <c r="V36" s="1">
        <f>COUNTIFS(Table2[Sub-Sector],Table3[[#This Row],[Sub-Sector]],Table2[Sharpe Ratio],"&gt;=0.10")/Table3[[#This Row],[Count]]</f>
        <v>0.2</v>
      </c>
      <c r="W3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314</v>
      </c>
      <c r="X36">
        <f>_xlfn.RANK.AVG(Table3[[#This Row],[Score]],Table3[Score],1)</f>
        <v>28</v>
      </c>
      <c r="Y3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206</v>
      </c>
      <c r="Z36">
        <f>_xlfn.RANK.AVG(Table3[[#This Row],[Score 2 ]],Table3[[Score 2 ]],1)</f>
        <v>35</v>
      </c>
    </row>
    <row r="37" spans="1:26" x14ac:dyDescent="0.3">
      <c r="A37" t="s">
        <v>43</v>
      </c>
      <c r="B37">
        <f>COUNTIFS(Table2[Sub-Sector],Table3[[#This Row],[Sub-Sector]])</f>
        <v>2</v>
      </c>
      <c r="C37" s="1">
        <f>COUNTIFS(Table2[Sub-Sector],Table3[[#This Row],[Sub-Sector]],Table2[Uptrend],"Uptrend")/Table3[[#This Row],[Count]]</f>
        <v>1</v>
      </c>
      <c r="D37" s="1">
        <f>COUNTIFS(Table2[Sub-Sector],Table3[[#This Row],[Sub-Sector]],Table2[1W Return vs Nifty],"&gt;=5")/Table3[[#This Row],[Count]]</f>
        <v>0.5</v>
      </c>
      <c r="E37" s="1">
        <f>COUNTIFS(Table2[Sub-Sector],Table3[[#This Row],[Sub-Sector]],Table2[1M Return vs Nifty],"&gt;=5")/Table3[[#This Row],[Count]]</f>
        <v>0.5</v>
      </c>
      <c r="F37" s="1">
        <f>COUNTIFS(Table2[Sub-Sector],Table3[[#This Row],[Sub-Sector]],Table2[6M Return vs Nifty],"&gt;=10")/Table3[[#This Row],[Count]]</f>
        <v>0.5</v>
      </c>
      <c r="G37" s="1">
        <f>COUNTIFS(Table2[Sub-Sector],Table3[[#This Row],[Sub-Sector]],Table2[1Y Return vs Nifty],"&gt;=10")/Table3[[#This Row],[Count]]</f>
        <v>0.5</v>
      </c>
      <c r="H37" s="1">
        <f>COUNTIFS(Table2[Sub-Sector],Table3[[#This Row],[Sub-Sector]],Table2[RSI Exponential â€“ 14D],"&gt;=50")/Table3[[#This Row],[Count]]</f>
        <v>0.5</v>
      </c>
      <c r="I37" s="1">
        <f>COUNTIFS(Table2[Sub-Sector],Table3[[#This Row],[Sub-Sector]],Table2[Relative Volume],"&gt;=1")/Table3[[#This Row],[Count]]</f>
        <v>0.5</v>
      </c>
      <c r="J37" s="1">
        <f>COUNTIFS(Table2[Sub-Sector],Table3[[#This Row],[Sub-Sector]],Table2[% Away From Day Low],"&gt;=0.05")/Table3[[#This Row],[Count]]</f>
        <v>0</v>
      </c>
      <c r="K37" s="1">
        <f>COUNTIFS(Table2[Sub-Sector],Table3[[#This Row],[Sub-Sector]],Table2[% Away From Day High],"&lt;=0.05")/Table3[[#This Row],[Count]]</f>
        <v>0.5</v>
      </c>
      <c r="L37" s="1">
        <f>COUNTIFS(Table2[Sub-Sector],Table3[[#This Row],[Sub-Sector]],Table2[% Away From Current Week Low],"&gt;=0.05")/Table3[[#This Row],[Count]]</f>
        <v>0.5</v>
      </c>
      <c r="M37" s="1">
        <f>COUNTIFS(Table2[Sub-Sector],Table3[[#This Row],[Sub-Sector]],Table2[% Away From Current Week High],"&lt;=0.05")/Table3[[#This Row],[Count]]</f>
        <v>0.5</v>
      </c>
      <c r="N37" s="1">
        <f>COUNTIFS(Table2[Sub-Sector],Table3[[#This Row],[Sub-Sector]],Table2[% Away From Current Month Low],"&gt;=0.05")/Table3[[#This Row],[Count]]</f>
        <v>0.5</v>
      </c>
      <c r="O37" s="1">
        <f>COUNTIFS(Table2[Sub-Sector],Table3[[#This Row],[Sub-Sector]],Table2[% Away From Current Month High],"&lt;=0.05")/Table3[[#This Row],[Count]]</f>
        <v>0.5</v>
      </c>
      <c r="P37" s="1">
        <f>COUNTIFS(Table2[Sub-Sector],Table3[[#This Row],[Sub-Sector]],Table2[% Away From 52W High],"&lt;=10")/Table3[[#This Row],[Count]]</f>
        <v>1</v>
      </c>
      <c r="Q37" s="1">
        <f>COUNTIFS(Table2[Sub-Sector],Table3[[#This Row],[Sub-Sector]],Table2[% Away From 52W Low],"&gt;=10")/Table3[[#This Row],[Count]]</f>
        <v>1</v>
      </c>
      <c r="R37" s="1">
        <f>COUNTIFS(Table2[Sub-Sector],Table3[[#This Row],[Sub-Sector]],Table2[% Price above 20 EMA],"&gt;=0")/Table3[[#This Row],[Count]]</f>
        <v>1</v>
      </c>
      <c r="S37" s="1">
        <f>COUNTIFS(Table2[Sub-Sector],Table3[[#This Row],[Sub-Sector]],Table2[% Price above 50 EMA],"&gt;=0")/Table3[[#This Row],[Count]]</f>
        <v>1</v>
      </c>
      <c r="T37" s="1">
        <f>COUNTIFS(Table2[Sub-Sector],Table3[[#This Row],[Sub-Sector]],Table2[% Price above 200 EMA],"&gt;=0")/Table3[[#This Row],[Count]]</f>
        <v>1</v>
      </c>
      <c r="U37" s="1">
        <f>COUNTIFS(Table2[Sub-Sector],Table3[[#This Row],[Sub-Sector]],Table2[Rate of Change - Zone],"Positive")/Table3[[#This Row],[Count]]</f>
        <v>0.5</v>
      </c>
      <c r="V37" s="1">
        <f>COUNTIFS(Table2[Sub-Sector],Table3[[#This Row],[Sub-Sector]],Table2[Sharpe Ratio],"&gt;=0.10")/Table3[[#This Row],[Count]]</f>
        <v>1</v>
      </c>
      <c r="W3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253</v>
      </c>
      <c r="X37">
        <f>_xlfn.RANK.AVG(Table3[[#This Row],[Score]],Table3[Score],1)</f>
        <v>16</v>
      </c>
      <c r="Y3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</v>
      </c>
      <c r="Z37">
        <f>_xlfn.RANK.AVG(Table3[[#This Row],[Score 2 ]],Table3[[Score 2 ]],1)</f>
        <v>37</v>
      </c>
    </row>
    <row r="38" spans="1:26" x14ac:dyDescent="0.3">
      <c r="A38" t="s">
        <v>847</v>
      </c>
      <c r="B38">
        <f>COUNTIFS(Table2[Sub-Sector],Table3[[#This Row],[Sub-Sector]])</f>
        <v>2</v>
      </c>
      <c r="C38" s="1">
        <f>COUNTIFS(Table2[Sub-Sector],Table3[[#This Row],[Sub-Sector]],Table2[Uptrend],"Uptrend")/Table3[[#This Row],[Count]]</f>
        <v>0</v>
      </c>
      <c r="D38" s="1">
        <f>COUNTIFS(Table2[Sub-Sector],Table3[[#This Row],[Sub-Sector]],Table2[1W Return vs Nifty],"&gt;=5")/Table3[[#This Row],[Count]]</f>
        <v>0.5</v>
      </c>
      <c r="E38" s="1">
        <f>COUNTIFS(Table2[Sub-Sector],Table3[[#This Row],[Sub-Sector]],Table2[1M Return vs Nifty],"&gt;=5")/Table3[[#This Row],[Count]]</f>
        <v>0.5</v>
      </c>
      <c r="F38" s="1">
        <f>COUNTIFS(Table2[Sub-Sector],Table3[[#This Row],[Sub-Sector]],Table2[6M Return vs Nifty],"&gt;=10")/Table3[[#This Row],[Count]]</f>
        <v>0.5</v>
      </c>
      <c r="G38" s="1">
        <f>COUNTIFS(Table2[Sub-Sector],Table3[[#This Row],[Sub-Sector]],Table2[1Y Return vs Nifty],"&gt;=10")/Table3[[#This Row],[Count]]</f>
        <v>0.5</v>
      </c>
      <c r="H38" s="1">
        <f>COUNTIFS(Table2[Sub-Sector],Table3[[#This Row],[Sub-Sector]],Table2[RSI Exponential â€“ 14D],"&gt;=50")/Table3[[#This Row],[Count]]</f>
        <v>0</v>
      </c>
      <c r="I38" s="1">
        <f>COUNTIFS(Table2[Sub-Sector],Table3[[#This Row],[Sub-Sector]],Table2[Relative Volume],"&gt;=1")/Table3[[#This Row],[Count]]</f>
        <v>0.5</v>
      </c>
      <c r="J38" s="1">
        <f>COUNTIFS(Table2[Sub-Sector],Table3[[#This Row],[Sub-Sector]],Table2[% Away From Day Low],"&gt;=0.05")/Table3[[#This Row],[Count]]</f>
        <v>0</v>
      </c>
      <c r="K38" s="1">
        <f>COUNTIFS(Table2[Sub-Sector],Table3[[#This Row],[Sub-Sector]],Table2[% Away From Day High],"&lt;=0.05")/Table3[[#This Row],[Count]]</f>
        <v>1</v>
      </c>
      <c r="L38" s="1">
        <f>COUNTIFS(Table2[Sub-Sector],Table3[[#This Row],[Sub-Sector]],Table2[% Away From Current Week Low],"&gt;=0.05")/Table3[[#This Row],[Count]]</f>
        <v>0</v>
      </c>
      <c r="M38" s="1">
        <f>COUNTIFS(Table2[Sub-Sector],Table3[[#This Row],[Sub-Sector]],Table2[% Away From Current Week High],"&lt;=0.05")/Table3[[#This Row],[Count]]</f>
        <v>0.5</v>
      </c>
      <c r="N38" s="1">
        <f>COUNTIFS(Table2[Sub-Sector],Table3[[#This Row],[Sub-Sector]],Table2[% Away From Current Month Low],"&gt;=0.05")/Table3[[#This Row],[Count]]</f>
        <v>0</v>
      </c>
      <c r="O38" s="1">
        <f>COUNTIFS(Table2[Sub-Sector],Table3[[#This Row],[Sub-Sector]],Table2[% Away From Current Month High],"&lt;=0.05")/Table3[[#This Row],[Count]]</f>
        <v>0</v>
      </c>
      <c r="P38" s="1">
        <f>COUNTIFS(Table2[Sub-Sector],Table3[[#This Row],[Sub-Sector]],Table2[% Away From 52W High],"&lt;=10")/Table3[[#This Row],[Count]]</f>
        <v>0</v>
      </c>
      <c r="Q38" s="1">
        <f>COUNTIFS(Table2[Sub-Sector],Table3[[#This Row],[Sub-Sector]],Table2[% Away From 52W Low],"&gt;=10")/Table3[[#This Row],[Count]]</f>
        <v>0.5</v>
      </c>
      <c r="R38" s="1">
        <f>COUNTIFS(Table2[Sub-Sector],Table3[[#This Row],[Sub-Sector]],Table2[% Price above 20 EMA],"&gt;=0")/Table3[[#This Row],[Count]]</f>
        <v>0</v>
      </c>
      <c r="S38" s="1">
        <f>COUNTIFS(Table2[Sub-Sector],Table3[[#This Row],[Sub-Sector]],Table2[% Price above 50 EMA],"&gt;=0")/Table3[[#This Row],[Count]]</f>
        <v>0</v>
      </c>
      <c r="T38" s="1">
        <f>COUNTIFS(Table2[Sub-Sector],Table3[[#This Row],[Sub-Sector]],Table2[% Price above 200 EMA],"&gt;=0")/Table3[[#This Row],[Count]]</f>
        <v>0.5</v>
      </c>
      <c r="U38" s="1">
        <f>COUNTIFS(Table2[Sub-Sector],Table3[[#This Row],[Sub-Sector]],Table2[Rate of Change - Zone],"Positive")/Table3[[#This Row],[Count]]</f>
        <v>0.5</v>
      </c>
      <c r="V38" s="1">
        <f>COUNTIFS(Table2[Sub-Sector],Table3[[#This Row],[Sub-Sector]],Table2[Sharpe Ratio],"&gt;=0.10")/Table3[[#This Row],[Count]]</f>
        <v>0.5</v>
      </c>
      <c r="W3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349</v>
      </c>
      <c r="X38">
        <f>_xlfn.RANK.AVG(Table3[[#This Row],[Score]],Table3[Score],1)</f>
        <v>38</v>
      </c>
      <c r="Y3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</v>
      </c>
      <c r="Z38">
        <f>_xlfn.RANK.AVG(Table3[[#This Row],[Score 2 ]],Table3[[Score 2 ]],1)</f>
        <v>37</v>
      </c>
    </row>
    <row r="39" spans="1:26" x14ac:dyDescent="0.3">
      <c r="A39" t="s">
        <v>1081</v>
      </c>
      <c r="B39">
        <f>COUNTIFS(Table2[Sub-Sector],Table3[[#This Row],[Sub-Sector]])</f>
        <v>2</v>
      </c>
      <c r="C39" s="1">
        <f>COUNTIFS(Table2[Sub-Sector],Table3[[#This Row],[Sub-Sector]],Table2[Uptrend],"Uptrend")/Table3[[#This Row],[Count]]</f>
        <v>1</v>
      </c>
      <c r="D39" s="1">
        <f>COUNTIFS(Table2[Sub-Sector],Table3[[#This Row],[Sub-Sector]],Table2[1W Return vs Nifty],"&gt;=5")/Table3[[#This Row],[Count]]</f>
        <v>0.5</v>
      </c>
      <c r="E39" s="1">
        <f>COUNTIFS(Table2[Sub-Sector],Table3[[#This Row],[Sub-Sector]],Table2[1M Return vs Nifty],"&gt;=5")/Table3[[#This Row],[Count]]</f>
        <v>0.5</v>
      </c>
      <c r="F39" s="1">
        <f>COUNTIFS(Table2[Sub-Sector],Table3[[#This Row],[Sub-Sector]],Table2[6M Return vs Nifty],"&gt;=10")/Table3[[#This Row],[Count]]</f>
        <v>0.5</v>
      </c>
      <c r="G39" s="1">
        <f>COUNTIFS(Table2[Sub-Sector],Table3[[#This Row],[Sub-Sector]],Table2[1Y Return vs Nifty],"&gt;=10")/Table3[[#This Row],[Count]]</f>
        <v>0.5</v>
      </c>
      <c r="H39" s="1">
        <f>COUNTIFS(Table2[Sub-Sector],Table3[[#This Row],[Sub-Sector]],Table2[RSI Exponential â€“ 14D],"&gt;=50")/Table3[[#This Row],[Count]]</f>
        <v>1</v>
      </c>
      <c r="I39" s="1">
        <f>COUNTIFS(Table2[Sub-Sector],Table3[[#This Row],[Sub-Sector]],Table2[Relative Volume],"&gt;=1")/Table3[[#This Row],[Count]]</f>
        <v>0.5</v>
      </c>
      <c r="J39" s="1">
        <f>COUNTIFS(Table2[Sub-Sector],Table3[[#This Row],[Sub-Sector]],Table2[% Away From Day Low],"&gt;=0.05")/Table3[[#This Row],[Count]]</f>
        <v>0</v>
      </c>
      <c r="K39" s="1">
        <f>COUNTIFS(Table2[Sub-Sector],Table3[[#This Row],[Sub-Sector]],Table2[% Away From Day High],"&lt;=0.05")/Table3[[#This Row],[Count]]</f>
        <v>1</v>
      </c>
      <c r="L39" s="1">
        <f>COUNTIFS(Table2[Sub-Sector],Table3[[#This Row],[Sub-Sector]],Table2[% Away From Current Week Low],"&gt;=0.05")/Table3[[#This Row],[Count]]</f>
        <v>0.5</v>
      </c>
      <c r="M39" s="1">
        <f>COUNTIFS(Table2[Sub-Sector],Table3[[#This Row],[Sub-Sector]],Table2[% Away From Current Week High],"&lt;=0.05")/Table3[[#This Row],[Count]]</f>
        <v>1</v>
      </c>
      <c r="N39" s="1">
        <f>COUNTIFS(Table2[Sub-Sector],Table3[[#This Row],[Sub-Sector]],Table2[% Away From Current Month Low],"&gt;=0.05")/Table3[[#This Row],[Count]]</f>
        <v>0.5</v>
      </c>
      <c r="O39" s="1">
        <f>COUNTIFS(Table2[Sub-Sector],Table3[[#This Row],[Sub-Sector]],Table2[% Away From Current Month High],"&lt;=0.05")/Table3[[#This Row],[Count]]</f>
        <v>0.5</v>
      </c>
      <c r="P39" s="1">
        <f>COUNTIFS(Table2[Sub-Sector],Table3[[#This Row],[Sub-Sector]],Table2[% Away From 52W High],"&lt;=10")/Table3[[#This Row],[Count]]</f>
        <v>0.5</v>
      </c>
      <c r="Q39" s="1">
        <f>COUNTIFS(Table2[Sub-Sector],Table3[[#This Row],[Sub-Sector]],Table2[% Away From 52W Low],"&gt;=10")/Table3[[#This Row],[Count]]</f>
        <v>1</v>
      </c>
      <c r="R39" s="1">
        <f>COUNTIFS(Table2[Sub-Sector],Table3[[#This Row],[Sub-Sector]],Table2[% Price above 20 EMA],"&gt;=0")/Table3[[#This Row],[Count]]</f>
        <v>0.5</v>
      </c>
      <c r="S39" s="1">
        <f>COUNTIFS(Table2[Sub-Sector],Table3[[#This Row],[Sub-Sector]],Table2[% Price above 50 EMA],"&gt;=0")/Table3[[#This Row],[Count]]</f>
        <v>0.5</v>
      </c>
      <c r="T39" s="1">
        <f>COUNTIFS(Table2[Sub-Sector],Table3[[#This Row],[Sub-Sector]],Table2[% Price above 200 EMA],"&gt;=0")/Table3[[#This Row],[Count]]</f>
        <v>1</v>
      </c>
      <c r="U39" s="1">
        <f>COUNTIFS(Table2[Sub-Sector],Table3[[#This Row],[Sub-Sector]],Table2[Rate of Change - Zone],"Positive")/Table3[[#This Row],[Count]]</f>
        <v>0.5</v>
      </c>
      <c r="V39" s="1">
        <f>COUNTIFS(Table2[Sub-Sector],Table3[[#This Row],[Sub-Sector]],Table2[Sharpe Ratio],"&gt;=0.10")/Table3[[#This Row],[Count]]</f>
        <v>0</v>
      </c>
      <c r="W3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253</v>
      </c>
      <c r="X39">
        <f>_xlfn.RANK.AVG(Table3[[#This Row],[Score]],Table3[Score],1)</f>
        <v>16</v>
      </c>
      <c r="Y3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</v>
      </c>
      <c r="Z39">
        <f>_xlfn.RANK.AVG(Table3[[#This Row],[Score 2 ]],Table3[[Score 2 ]],1)</f>
        <v>37</v>
      </c>
    </row>
    <row r="40" spans="1:26" x14ac:dyDescent="0.3">
      <c r="A40" t="s">
        <v>132</v>
      </c>
      <c r="B40">
        <f>COUNTIFS(Table2[Sub-Sector],Table3[[#This Row],[Sub-Sector]])</f>
        <v>20</v>
      </c>
      <c r="C40" s="1">
        <f>COUNTIFS(Table2[Sub-Sector],Table3[[#This Row],[Sub-Sector]],Table2[Uptrend],"Uptrend")/Table3[[#This Row],[Count]]</f>
        <v>0.5</v>
      </c>
      <c r="D40" s="1">
        <f>COUNTIFS(Table2[Sub-Sector],Table3[[#This Row],[Sub-Sector]],Table2[1W Return vs Nifty],"&gt;=5")/Table3[[#This Row],[Count]]</f>
        <v>0.2</v>
      </c>
      <c r="E40" s="1">
        <f>COUNTIFS(Table2[Sub-Sector],Table3[[#This Row],[Sub-Sector]],Table2[1M Return vs Nifty],"&gt;=5")/Table3[[#This Row],[Count]]</f>
        <v>0.15</v>
      </c>
      <c r="F40" s="1">
        <f>COUNTIFS(Table2[Sub-Sector],Table3[[#This Row],[Sub-Sector]],Table2[6M Return vs Nifty],"&gt;=10")/Table3[[#This Row],[Count]]</f>
        <v>0.5</v>
      </c>
      <c r="G40" s="1">
        <f>COUNTIFS(Table2[Sub-Sector],Table3[[#This Row],[Sub-Sector]],Table2[1Y Return vs Nifty],"&gt;=10")/Table3[[#This Row],[Count]]</f>
        <v>0.75</v>
      </c>
      <c r="H40" s="1">
        <f>COUNTIFS(Table2[Sub-Sector],Table3[[#This Row],[Sub-Sector]],Table2[RSI Exponential â€“ 14D],"&gt;=50")/Table3[[#This Row],[Count]]</f>
        <v>0.55000000000000004</v>
      </c>
      <c r="I40" s="1">
        <f>COUNTIFS(Table2[Sub-Sector],Table3[[#This Row],[Sub-Sector]],Table2[Relative Volume],"&gt;=1")/Table3[[#This Row],[Count]]</f>
        <v>0.2</v>
      </c>
      <c r="J40" s="1">
        <f>COUNTIFS(Table2[Sub-Sector],Table3[[#This Row],[Sub-Sector]],Table2[% Away From Day Low],"&gt;=0.05")/Table3[[#This Row],[Count]]</f>
        <v>0</v>
      </c>
      <c r="K40" s="1">
        <f>COUNTIFS(Table2[Sub-Sector],Table3[[#This Row],[Sub-Sector]],Table2[% Away From Day High],"&lt;=0.05")/Table3[[#This Row],[Count]]</f>
        <v>0.8</v>
      </c>
      <c r="L40" s="1">
        <f>COUNTIFS(Table2[Sub-Sector],Table3[[#This Row],[Sub-Sector]],Table2[% Away From Current Week Low],"&gt;=0.05")/Table3[[#This Row],[Count]]</f>
        <v>0.25</v>
      </c>
      <c r="M40" s="1">
        <f>COUNTIFS(Table2[Sub-Sector],Table3[[#This Row],[Sub-Sector]],Table2[% Away From Current Week High],"&lt;=0.05")/Table3[[#This Row],[Count]]</f>
        <v>0.6</v>
      </c>
      <c r="N40" s="1">
        <f>COUNTIFS(Table2[Sub-Sector],Table3[[#This Row],[Sub-Sector]],Table2[% Away From Current Month Low],"&gt;=0.05")/Table3[[#This Row],[Count]]</f>
        <v>0.4</v>
      </c>
      <c r="O40" s="1">
        <f>COUNTIFS(Table2[Sub-Sector],Table3[[#This Row],[Sub-Sector]],Table2[% Away From Current Month High],"&lt;=0.05")/Table3[[#This Row],[Count]]</f>
        <v>0.45</v>
      </c>
      <c r="P40" s="1">
        <f>COUNTIFS(Table2[Sub-Sector],Table3[[#This Row],[Sub-Sector]],Table2[% Away From 52W High],"&lt;=10")/Table3[[#This Row],[Count]]</f>
        <v>0.3</v>
      </c>
      <c r="Q40" s="1">
        <f>COUNTIFS(Table2[Sub-Sector],Table3[[#This Row],[Sub-Sector]],Table2[% Away From 52W Low],"&gt;=10")/Table3[[#This Row],[Count]]</f>
        <v>1</v>
      </c>
      <c r="R40" s="1">
        <f>COUNTIFS(Table2[Sub-Sector],Table3[[#This Row],[Sub-Sector]],Table2[% Price above 20 EMA],"&gt;=0")/Table3[[#This Row],[Count]]</f>
        <v>0.5</v>
      </c>
      <c r="S40" s="1">
        <f>COUNTIFS(Table2[Sub-Sector],Table3[[#This Row],[Sub-Sector]],Table2[% Price above 50 EMA],"&gt;=0")/Table3[[#This Row],[Count]]</f>
        <v>0.55000000000000004</v>
      </c>
      <c r="T40" s="1">
        <f>COUNTIFS(Table2[Sub-Sector],Table3[[#This Row],[Sub-Sector]],Table2[% Price above 200 EMA],"&gt;=0")/Table3[[#This Row],[Count]]</f>
        <v>0.75</v>
      </c>
      <c r="U40" s="1">
        <f>COUNTIFS(Table2[Sub-Sector],Table3[[#This Row],[Sub-Sector]],Table2[Rate of Change - Zone],"Positive")/Table3[[#This Row],[Count]]</f>
        <v>0.55000000000000004</v>
      </c>
      <c r="V40" s="1">
        <f>COUNTIFS(Table2[Sub-Sector],Table3[[#This Row],[Sub-Sector]],Table2[Sharpe Ratio],"&gt;=0.10")/Table3[[#This Row],[Count]]</f>
        <v>0.45</v>
      </c>
      <c r="W4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387</v>
      </c>
      <c r="X40">
        <f>_xlfn.RANK.AVG(Table3[[#This Row],[Score]],Table3[Score],1)</f>
        <v>41</v>
      </c>
      <c r="Y4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207.5</v>
      </c>
      <c r="Z40">
        <f>_xlfn.RANK.AVG(Table3[[#This Row],[Score 2 ]],Table3[[Score 2 ]],1)</f>
        <v>39</v>
      </c>
    </row>
    <row r="41" spans="1:26" x14ac:dyDescent="0.3">
      <c r="A41" t="s">
        <v>285</v>
      </c>
      <c r="B41">
        <f>COUNTIFS(Table2[Sub-Sector],Table3[[#This Row],[Sub-Sector]])</f>
        <v>21</v>
      </c>
      <c r="C41" s="1">
        <f>COUNTIFS(Table2[Sub-Sector],Table3[[#This Row],[Sub-Sector]],Table2[Uptrend],"Uptrend")/Table3[[#This Row],[Count]]</f>
        <v>0.8571428571428571</v>
      </c>
      <c r="D41" s="1">
        <f>COUNTIFS(Table2[Sub-Sector],Table3[[#This Row],[Sub-Sector]],Table2[1W Return vs Nifty],"&gt;=5")/Table3[[#This Row],[Count]]</f>
        <v>0.19047619047619047</v>
      </c>
      <c r="E41" s="1">
        <f>COUNTIFS(Table2[Sub-Sector],Table3[[#This Row],[Sub-Sector]],Table2[1M Return vs Nifty],"&gt;=5")/Table3[[#This Row],[Count]]</f>
        <v>0.38095238095238093</v>
      </c>
      <c r="F41" s="1">
        <f>COUNTIFS(Table2[Sub-Sector],Table3[[#This Row],[Sub-Sector]],Table2[6M Return vs Nifty],"&gt;=10")/Table3[[#This Row],[Count]]</f>
        <v>0.61904761904761907</v>
      </c>
      <c r="G41" s="1">
        <f>COUNTIFS(Table2[Sub-Sector],Table3[[#This Row],[Sub-Sector]],Table2[1Y Return vs Nifty],"&gt;=10")/Table3[[#This Row],[Count]]</f>
        <v>0.61904761904761907</v>
      </c>
      <c r="H41" s="1">
        <f>COUNTIFS(Table2[Sub-Sector],Table3[[#This Row],[Sub-Sector]],Table2[RSI Exponential â€“ 14D],"&gt;=50")/Table3[[#This Row],[Count]]</f>
        <v>0.42857142857142855</v>
      </c>
      <c r="I41" s="1">
        <f>COUNTIFS(Table2[Sub-Sector],Table3[[#This Row],[Sub-Sector]],Table2[Relative Volume],"&gt;=1")/Table3[[#This Row],[Count]]</f>
        <v>0.33333333333333331</v>
      </c>
      <c r="J41" s="1">
        <f>COUNTIFS(Table2[Sub-Sector],Table3[[#This Row],[Sub-Sector]],Table2[% Away From Day Low],"&gt;=0.05")/Table3[[#This Row],[Count]]</f>
        <v>0</v>
      </c>
      <c r="K41" s="1">
        <f>COUNTIFS(Table2[Sub-Sector],Table3[[#This Row],[Sub-Sector]],Table2[% Away From Day High],"&lt;=0.05")/Table3[[#This Row],[Count]]</f>
        <v>0.90476190476190477</v>
      </c>
      <c r="L41" s="1">
        <f>COUNTIFS(Table2[Sub-Sector],Table3[[#This Row],[Sub-Sector]],Table2[% Away From Current Week Low],"&gt;=0.05")/Table3[[#This Row],[Count]]</f>
        <v>9.5238095238095233E-2</v>
      </c>
      <c r="M41" s="1">
        <f>COUNTIFS(Table2[Sub-Sector],Table3[[#This Row],[Sub-Sector]],Table2[% Away From Current Week High],"&lt;=0.05")/Table3[[#This Row],[Count]]</f>
        <v>0.33333333333333331</v>
      </c>
      <c r="N41" s="1">
        <f>COUNTIFS(Table2[Sub-Sector],Table3[[#This Row],[Sub-Sector]],Table2[% Away From Current Month Low],"&gt;=0.05")/Table3[[#This Row],[Count]]</f>
        <v>0.42857142857142855</v>
      </c>
      <c r="O41" s="1">
        <f>COUNTIFS(Table2[Sub-Sector],Table3[[#This Row],[Sub-Sector]],Table2[% Away From Current Month High],"&lt;=0.05")/Table3[[#This Row],[Count]]</f>
        <v>0.14285714285714285</v>
      </c>
      <c r="P41" s="1">
        <f>COUNTIFS(Table2[Sub-Sector],Table3[[#This Row],[Sub-Sector]],Table2[% Away From 52W High],"&lt;=10")/Table3[[#This Row],[Count]]</f>
        <v>0.2857142857142857</v>
      </c>
      <c r="Q41" s="1">
        <f>COUNTIFS(Table2[Sub-Sector],Table3[[#This Row],[Sub-Sector]],Table2[% Away From 52W Low],"&gt;=10")/Table3[[#This Row],[Count]]</f>
        <v>1</v>
      </c>
      <c r="R41" s="1">
        <f>COUNTIFS(Table2[Sub-Sector],Table3[[#This Row],[Sub-Sector]],Table2[% Price above 20 EMA],"&gt;=0")/Table3[[#This Row],[Count]]</f>
        <v>0.47619047619047616</v>
      </c>
      <c r="S41" s="1">
        <f>COUNTIFS(Table2[Sub-Sector],Table3[[#This Row],[Sub-Sector]],Table2[% Price above 50 EMA],"&gt;=0")/Table3[[#This Row],[Count]]</f>
        <v>0.76190476190476186</v>
      </c>
      <c r="T41" s="1">
        <f>COUNTIFS(Table2[Sub-Sector],Table3[[#This Row],[Sub-Sector]],Table2[% Price above 200 EMA],"&gt;=0")/Table3[[#This Row],[Count]]</f>
        <v>1</v>
      </c>
      <c r="U41" s="1">
        <f>COUNTIFS(Table2[Sub-Sector],Table3[[#This Row],[Sub-Sector]],Table2[Rate of Change - Zone],"Positive")/Table3[[#This Row],[Count]]</f>
        <v>0.38095238095238093</v>
      </c>
      <c r="V41" s="1">
        <f>COUNTIFS(Table2[Sub-Sector],Table3[[#This Row],[Sub-Sector]],Table2[Sharpe Ratio],"&gt;=0.10")/Table3[[#This Row],[Count]]</f>
        <v>0.2857142857142857</v>
      </c>
      <c r="W4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318.5</v>
      </c>
      <c r="X41">
        <f>_xlfn.RANK.AVG(Table3[[#This Row],[Score]],Table3[Score],1)</f>
        <v>29</v>
      </c>
      <c r="Y4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211.5</v>
      </c>
      <c r="Z41">
        <f>_xlfn.RANK.AVG(Table3[[#This Row],[Score 2 ]],Table3[[Score 2 ]],1)</f>
        <v>40</v>
      </c>
    </row>
    <row r="42" spans="1:26" x14ac:dyDescent="0.3">
      <c r="A42" t="s">
        <v>762</v>
      </c>
      <c r="B42">
        <f>COUNTIFS(Table2[Sub-Sector],Table3[[#This Row],[Sub-Sector]])</f>
        <v>5</v>
      </c>
      <c r="C42" s="1">
        <f>COUNTIFS(Table2[Sub-Sector],Table3[[#This Row],[Sub-Sector]],Table2[Uptrend],"Uptrend")/Table3[[#This Row],[Count]]</f>
        <v>0.2</v>
      </c>
      <c r="D42" s="1">
        <f>COUNTIFS(Table2[Sub-Sector],Table3[[#This Row],[Sub-Sector]],Table2[1W Return vs Nifty],"&gt;=5")/Table3[[#This Row],[Count]]</f>
        <v>0</v>
      </c>
      <c r="E42" s="1">
        <f>COUNTIFS(Table2[Sub-Sector],Table3[[#This Row],[Sub-Sector]],Table2[1M Return vs Nifty],"&gt;=5")/Table3[[#This Row],[Count]]</f>
        <v>0.2</v>
      </c>
      <c r="F42" s="1">
        <f>COUNTIFS(Table2[Sub-Sector],Table3[[#This Row],[Sub-Sector]],Table2[6M Return vs Nifty],"&gt;=10")/Table3[[#This Row],[Count]]</f>
        <v>1</v>
      </c>
      <c r="G42" s="1">
        <f>COUNTIFS(Table2[Sub-Sector],Table3[[#This Row],[Sub-Sector]],Table2[1Y Return vs Nifty],"&gt;=10")/Table3[[#This Row],[Count]]</f>
        <v>1</v>
      </c>
      <c r="H42" s="1">
        <f>COUNTIFS(Table2[Sub-Sector],Table3[[#This Row],[Sub-Sector]],Table2[RSI Exponential â€“ 14D],"&gt;=50")/Table3[[#This Row],[Count]]</f>
        <v>0.2</v>
      </c>
      <c r="I42" s="1">
        <f>COUNTIFS(Table2[Sub-Sector],Table3[[#This Row],[Sub-Sector]],Table2[Relative Volume],"&gt;=1")/Table3[[#This Row],[Count]]</f>
        <v>0</v>
      </c>
      <c r="J42" s="1">
        <f>COUNTIFS(Table2[Sub-Sector],Table3[[#This Row],[Sub-Sector]],Table2[% Away From Day Low],"&gt;=0.05")/Table3[[#This Row],[Count]]</f>
        <v>0</v>
      </c>
      <c r="K42" s="1">
        <f>COUNTIFS(Table2[Sub-Sector],Table3[[#This Row],[Sub-Sector]],Table2[% Away From Day High],"&lt;=0.05")/Table3[[#This Row],[Count]]</f>
        <v>0.8</v>
      </c>
      <c r="L42" s="1">
        <f>COUNTIFS(Table2[Sub-Sector],Table3[[#This Row],[Sub-Sector]],Table2[% Away From Current Week Low],"&gt;=0.05")/Table3[[#This Row],[Count]]</f>
        <v>0</v>
      </c>
      <c r="M42" s="1">
        <f>COUNTIFS(Table2[Sub-Sector],Table3[[#This Row],[Sub-Sector]],Table2[% Away From Current Week High],"&lt;=0.05")/Table3[[#This Row],[Count]]</f>
        <v>0.2</v>
      </c>
      <c r="N42" s="1">
        <f>COUNTIFS(Table2[Sub-Sector],Table3[[#This Row],[Sub-Sector]],Table2[% Away From Current Month Low],"&gt;=0.05")/Table3[[#This Row],[Count]]</f>
        <v>0.4</v>
      </c>
      <c r="O42" s="1">
        <f>COUNTIFS(Table2[Sub-Sector],Table3[[#This Row],[Sub-Sector]],Table2[% Away From Current Month High],"&lt;=0.05")/Table3[[#This Row],[Count]]</f>
        <v>0.2</v>
      </c>
      <c r="P42" s="1">
        <f>COUNTIFS(Table2[Sub-Sector],Table3[[#This Row],[Sub-Sector]],Table2[% Away From 52W High],"&lt;=10")/Table3[[#This Row],[Count]]</f>
        <v>0.2</v>
      </c>
      <c r="Q42" s="1">
        <f>COUNTIFS(Table2[Sub-Sector],Table3[[#This Row],[Sub-Sector]],Table2[% Away From 52W Low],"&gt;=10")/Table3[[#This Row],[Count]]</f>
        <v>1</v>
      </c>
      <c r="R42" s="1">
        <f>COUNTIFS(Table2[Sub-Sector],Table3[[#This Row],[Sub-Sector]],Table2[% Price above 20 EMA],"&gt;=0")/Table3[[#This Row],[Count]]</f>
        <v>0.2</v>
      </c>
      <c r="S42" s="1">
        <f>COUNTIFS(Table2[Sub-Sector],Table3[[#This Row],[Sub-Sector]],Table2[% Price above 50 EMA],"&gt;=0")/Table3[[#This Row],[Count]]</f>
        <v>0.2</v>
      </c>
      <c r="T42" s="1">
        <f>COUNTIFS(Table2[Sub-Sector],Table3[[#This Row],[Sub-Sector]],Table2[% Price above 200 EMA],"&gt;=0")/Table3[[#This Row],[Count]]</f>
        <v>0.8</v>
      </c>
      <c r="U42" s="1">
        <f>COUNTIFS(Table2[Sub-Sector],Table3[[#This Row],[Sub-Sector]],Table2[Rate of Change - Zone],"Positive")/Table3[[#This Row],[Count]]</f>
        <v>0.2</v>
      </c>
      <c r="V42" s="1">
        <f>COUNTIFS(Table2[Sub-Sector],Table3[[#This Row],[Sub-Sector]],Table2[Sharpe Ratio],"&gt;=0.10")/Table3[[#This Row],[Count]]</f>
        <v>1</v>
      </c>
      <c r="W4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464</v>
      </c>
      <c r="X42">
        <f>_xlfn.RANK.AVG(Table3[[#This Row],[Score]],Table3[Score],1)</f>
        <v>71</v>
      </c>
      <c r="Y4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214</v>
      </c>
      <c r="Z42">
        <f>_xlfn.RANK.AVG(Table3[[#This Row],[Score 2 ]],Table3[[Score 2 ]],1)</f>
        <v>41</v>
      </c>
    </row>
    <row r="43" spans="1:26" x14ac:dyDescent="0.3">
      <c r="A43" t="s">
        <v>98</v>
      </c>
      <c r="B43">
        <f>COUNTIFS(Table2[Sub-Sector],Table3[[#This Row],[Sub-Sector]])</f>
        <v>3</v>
      </c>
      <c r="C43" s="1">
        <f>COUNTIFS(Table2[Sub-Sector],Table3[[#This Row],[Sub-Sector]],Table2[Uptrend],"Uptrend")/Table3[[#This Row],[Count]]</f>
        <v>0.66666666666666663</v>
      </c>
      <c r="D43" s="1">
        <f>COUNTIFS(Table2[Sub-Sector],Table3[[#This Row],[Sub-Sector]],Table2[1W Return vs Nifty],"&gt;=5")/Table3[[#This Row],[Count]]</f>
        <v>0</v>
      </c>
      <c r="E43" s="1">
        <f>COUNTIFS(Table2[Sub-Sector],Table3[[#This Row],[Sub-Sector]],Table2[1M Return vs Nifty],"&gt;=5")/Table3[[#This Row],[Count]]</f>
        <v>0</v>
      </c>
      <c r="F43" s="1">
        <f>COUNTIFS(Table2[Sub-Sector],Table3[[#This Row],[Sub-Sector]],Table2[6M Return vs Nifty],"&gt;=10")/Table3[[#This Row],[Count]]</f>
        <v>0.33333333333333331</v>
      </c>
      <c r="G43" s="1">
        <f>COUNTIFS(Table2[Sub-Sector],Table3[[#This Row],[Sub-Sector]],Table2[1Y Return vs Nifty],"&gt;=10")/Table3[[#This Row],[Count]]</f>
        <v>1</v>
      </c>
      <c r="H43" s="1">
        <f>COUNTIFS(Table2[Sub-Sector],Table3[[#This Row],[Sub-Sector]],Table2[RSI Exponential â€“ 14D],"&gt;=50")/Table3[[#This Row],[Count]]</f>
        <v>0.33333333333333331</v>
      </c>
      <c r="I43" s="1">
        <f>COUNTIFS(Table2[Sub-Sector],Table3[[#This Row],[Sub-Sector]],Table2[Relative Volume],"&gt;=1")/Table3[[#This Row],[Count]]</f>
        <v>0.33333333333333331</v>
      </c>
      <c r="J43" s="1">
        <f>COUNTIFS(Table2[Sub-Sector],Table3[[#This Row],[Sub-Sector]],Table2[% Away From Day Low],"&gt;=0.05")/Table3[[#This Row],[Count]]</f>
        <v>0</v>
      </c>
      <c r="K43" s="1">
        <f>COUNTIFS(Table2[Sub-Sector],Table3[[#This Row],[Sub-Sector]],Table2[% Away From Day High],"&lt;=0.05")/Table3[[#This Row],[Count]]</f>
        <v>1</v>
      </c>
      <c r="L43" s="1">
        <f>COUNTIFS(Table2[Sub-Sector],Table3[[#This Row],[Sub-Sector]],Table2[% Away From Current Week Low],"&gt;=0.05")/Table3[[#This Row],[Count]]</f>
        <v>0</v>
      </c>
      <c r="M43" s="1">
        <f>COUNTIFS(Table2[Sub-Sector],Table3[[#This Row],[Sub-Sector]],Table2[% Away From Current Week High],"&lt;=0.05")/Table3[[#This Row],[Count]]</f>
        <v>0.66666666666666663</v>
      </c>
      <c r="N43" s="1">
        <f>COUNTIFS(Table2[Sub-Sector],Table3[[#This Row],[Sub-Sector]],Table2[% Away From Current Month Low],"&gt;=0.05")/Table3[[#This Row],[Count]]</f>
        <v>0.33333333333333331</v>
      </c>
      <c r="O43" s="1">
        <f>COUNTIFS(Table2[Sub-Sector],Table3[[#This Row],[Sub-Sector]],Table2[% Away From Current Month High],"&lt;=0.05")/Table3[[#This Row],[Count]]</f>
        <v>0</v>
      </c>
      <c r="P43" s="1">
        <f>COUNTIFS(Table2[Sub-Sector],Table3[[#This Row],[Sub-Sector]],Table2[% Away From 52W High],"&lt;=10")/Table3[[#This Row],[Count]]</f>
        <v>0</v>
      </c>
      <c r="Q43" s="1">
        <f>COUNTIFS(Table2[Sub-Sector],Table3[[#This Row],[Sub-Sector]],Table2[% Away From 52W Low],"&gt;=10")/Table3[[#This Row],[Count]]</f>
        <v>1</v>
      </c>
      <c r="R43" s="1">
        <f>COUNTIFS(Table2[Sub-Sector],Table3[[#This Row],[Sub-Sector]],Table2[% Price above 20 EMA],"&gt;=0")/Table3[[#This Row],[Count]]</f>
        <v>0.33333333333333331</v>
      </c>
      <c r="S43" s="1">
        <f>COUNTIFS(Table2[Sub-Sector],Table3[[#This Row],[Sub-Sector]],Table2[% Price above 50 EMA],"&gt;=0")/Table3[[#This Row],[Count]]</f>
        <v>0.33333333333333331</v>
      </c>
      <c r="T43" s="1">
        <f>COUNTIFS(Table2[Sub-Sector],Table3[[#This Row],[Sub-Sector]],Table2[% Price above 200 EMA],"&gt;=0")/Table3[[#This Row],[Count]]</f>
        <v>1</v>
      </c>
      <c r="U43" s="1">
        <f>COUNTIFS(Table2[Sub-Sector],Table3[[#This Row],[Sub-Sector]],Table2[Rate of Change - Zone],"Positive")/Table3[[#This Row],[Count]]</f>
        <v>0.33333333333333331</v>
      </c>
      <c r="V43" s="1">
        <f>COUNTIFS(Table2[Sub-Sector],Table3[[#This Row],[Sub-Sector]],Table2[Sharpe Ratio],"&gt;=0.10")/Table3[[#This Row],[Count]]</f>
        <v>0</v>
      </c>
      <c r="W4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459.5</v>
      </c>
      <c r="X43">
        <f>_xlfn.RANK.AVG(Table3[[#This Row],[Score]],Table3[Score],1)</f>
        <v>70</v>
      </c>
      <c r="Y4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216</v>
      </c>
      <c r="Z43">
        <f>_xlfn.RANK.AVG(Table3[[#This Row],[Score 2 ]],Table3[[Score 2 ]],1)</f>
        <v>42</v>
      </c>
    </row>
    <row r="44" spans="1:26" x14ac:dyDescent="0.3">
      <c r="A44" t="s">
        <v>468</v>
      </c>
      <c r="B44">
        <f>COUNTIFS(Table2[Sub-Sector],Table3[[#This Row],[Sub-Sector]])</f>
        <v>17</v>
      </c>
      <c r="C44" s="1">
        <f>COUNTIFS(Table2[Sub-Sector],Table3[[#This Row],[Sub-Sector]],Table2[Uptrend],"Uptrend")/Table3[[#This Row],[Count]]</f>
        <v>0.6470588235294118</v>
      </c>
      <c r="D44" s="1">
        <f>COUNTIFS(Table2[Sub-Sector],Table3[[#This Row],[Sub-Sector]],Table2[1W Return vs Nifty],"&gt;=5")/Table3[[#This Row],[Count]]</f>
        <v>0</v>
      </c>
      <c r="E44" s="1">
        <f>COUNTIFS(Table2[Sub-Sector],Table3[[#This Row],[Sub-Sector]],Table2[1M Return vs Nifty],"&gt;=5")/Table3[[#This Row],[Count]]</f>
        <v>0.29411764705882354</v>
      </c>
      <c r="F44" s="1">
        <f>COUNTIFS(Table2[Sub-Sector],Table3[[#This Row],[Sub-Sector]],Table2[6M Return vs Nifty],"&gt;=10")/Table3[[#This Row],[Count]]</f>
        <v>0.41176470588235292</v>
      </c>
      <c r="G44" s="1">
        <f>COUNTIFS(Table2[Sub-Sector],Table3[[#This Row],[Sub-Sector]],Table2[1Y Return vs Nifty],"&gt;=10")/Table3[[#This Row],[Count]]</f>
        <v>0.23529411764705882</v>
      </c>
      <c r="H44" s="1">
        <f>COUNTIFS(Table2[Sub-Sector],Table3[[#This Row],[Sub-Sector]],Table2[RSI Exponential â€“ 14D],"&gt;=50")/Table3[[#This Row],[Count]]</f>
        <v>0.70588235294117652</v>
      </c>
      <c r="I44" s="1">
        <f>COUNTIFS(Table2[Sub-Sector],Table3[[#This Row],[Sub-Sector]],Table2[Relative Volume],"&gt;=1")/Table3[[#This Row],[Count]]</f>
        <v>0.52941176470588236</v>
      </c>
      <c r="J44" s="1">
        <f>COUNTIFS(Table2[Sub-Sector],Table3[[#This Row],[Sub-Sector]],Table2[% Away From Day Low],"&gt;=0.05")/Table3[[#This Row],[Count]]</f>
        <v>0</v>
      </c>
      <c r="K44" s="1">
        <f>COUNTIFS(Table2[Sub-Sector],Table3[[#This Row],[Sub-Sector]],Table2[% Away From Day High],"&lt;=0.05")/Table3[[#This Row],[Count]]</f>
        <v>0.88235294117647056</v>
      </c>
      <c r="L44" s="1">
        <f>COUNTIFS(Table2[Sub-Sector],Table3[[#This Row],[Sub-Sector]],Table2[% Away From Current Week Low],"&gt;=0.05")/Table3[[#This Row],[Count]]</f>
        <v>0.11764705882352941</v>
      </c>
      <c r="M44" s="1">
        <f>COUNTIFS(Table2[Sub-Sector],Table3[[#This Row],[Sub-Sector]],Table2[% Away From Current Week High],"&lt;=0.05")/Table3[[#This Row],[Count]]</f>
        <v>0.52941176470588236</v>
      </c>
      <c r="N44" s="1">
        <f>COUNTIFS(Table2[Sub-Sector],Table3[[#This Row],[Sub-Sector]],Table2[% Away From Current Month Low],"&gt;=0.05")/Table3[[#This Row],[Count]]</f>
        <v>0.58823529411764708</v>
      </c>
      <c r="O44" s="1">
        <f>COUNTIFS(Table2[Sub-Sector],Table3[[#This Row],[Sub-Sector]],Table2[% Away From Current Month High],"&lt;=0.05")/Table3[[#This Row],[Count]]</f>
        <v>0.35294117647058826</v>
      </c>
      <c r="P44" s="1">
        <f>COUNTIFS(Table2[Sub-Sector],Table3[[#This Row],[Sub-Sector]],Table2[% Away From 52W High],"&lt;=10")/Table3[[#This Row],[Count]]</f>
        <v>0.41176470588235292</v>
      </c>
      <c r="Q44" s="1">
        <f>COUNTIFS(Table2[Sub-Sector],Table3[[#This Row],[Sub-Sector]],Table2[% Away From 52W Low],"&gt;=10")/Table3[[#This Row],[Count]]</f>
        <v>0.94117647058823528</v>
      </c>
      <c r="R44" s="1">
        <f>COUNTIFS(Table2[Sub-Sector],Table3[[#This Row],[Sub-Sector]],Table2[% Price above 20 EMA],"&gt;=0")/Table3[[#This Row],[Count]]</f>
        <v>0.70588235294117652</v>
      </c>
      <c r="S44" s="1">
        <f>COUNTIFS(Table2[Sub-Sector],Table3[[#This Row],[Sub-Sector]],Table2[% Price above 50 EMA],"&gt;=0")/Table3[[#This Row],[Count]]</f>
        <v>0.76470588235294112</v>
      </c>
      <c r="T44" s="1">
        <f>COUNTIFS(Table2[Sub-Sector],Table3[[#This Row],[Sub-Sector]],Table2[% Price above 200 EMA],"&gt;=0")/Table3[[#This Row],[Count]]</f>
        <v>0.76470588235294112</v>
      </c>
      <c r="U44" s="1">
        <f>COUNTIFS(Table2[Sub-Sector],Table3[[#This Row],[Sub-Sector]],Table2[Rate of Change - Zone],"Positive")/Table3[[#This Row],[Count]]</f>
        <v>0.76470588235294112</v>
      </c>
      <c r="V44" s="1">
        <f>COUNTIFS(Table2[Sub-Sector],Table3[[#This Row],[Sub-Sector]],Table2[Sharpe Ratio],"&gt;=0.10")/Table3[[#This Row],[Count]]</f>
        <v>0.11764705882352941</v>
      </c>
      <c r="W4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419.5</v>
      </c>
      <c r="X44">
        <f>_xlfn.RANK.AVG(Table3[[#This Row],[Score]],Table3[Score],1)</f>
        <v>55</v>
      </c>
      <c r="Y4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218</v>
      </c>
      <c r="Z44">
        <f>_xlfn.RANK.AVG(Table3[[#This Row],[Score 2 ]],Table3[[Score 2 ]],1)</f>
        <v>43</v>
      </c>
    </row>
    <row r="45" spans="1:26" x14ac:dyDescent="0.3">
      <c r="A45" t="s">
        <v>119</v>
      </c>
      <c r="B45">
        <f>COUNTIFS(Table2[Sub-Sector],Table3[[#This Row],[Sub-Sector]])</f>
        <v>8</v>
      </c>
      <c r="C45" s="1">
        <f>COUNTIFS(Table2[Sub-Sector],Table3[[#This Row],[Sub-Sector]],Table2[Uptrend],"Uptrend")/Table3[[#This Row],[Count]]</f>
        <v>0.75</v>
      </c>
      <c r="D45" s="1">
        <f>COUNTIFS(Table2[Sub-Sector],Table3[[#This Row],[Sub-Sector]],Table2[1W Return vs Nifty],"&gt;=5")/Table3[[#This Row],[Count]]</f>
        <v>0.125</v>
      </c>
      <c r="E45" s="1">
        <f>COUNTIFS(Table2[Sub-Sector],Table3[[#This Row],[Sub-Sector]],Table2[1M Return vs Nifty],"&gt;=5")/Table3[[#This Row],[Count]]</f>
        <v>0.125</v>
      </c>
      <c r="F45" s="1">
        <f>COUNTIFS(Table2[Sub-Sector],Table3[[#This Row],[Sub-Sector]],Table2[6M Return vs Nifty],"&gt;=10")/Table3[[#This Row],[Count]]</f>
        <v>0.625</v>
      </c>
      <c r="G45" s="1">
        <f>COUNTIFS(Table2[Sub-Sector],Table3[[#This Row],[Sub-Sector]],Table2[1Y Return vs Nifty],"&gt;=10")/Table3[[#This Row],[Count]]</f>
        <v>0.625</v>
      </c>
      <c r="H45" s="1">
        <f>COUNTIFS(Table2[Sub-Sector],Table3[[#This Row],[Sub-Sector]],Table2[RSI Exponential â€“ 14D],"&gt;=50")/Table3[[#This Row],[Count]]</f>
        <v>0.5</v>
      </c>
      <c r="I45" s="1">
        <f>COUNTIFS(Table2[Sub-Sector],Table3[[#This Row],[Sub-Sector]],Table2[Relative Volume],"&gt;=1")/Table3[[#This Row],[Count]]</f>
        <v>0.125</v>
      </c>
      <c r="J45" s="1">
        <f>COUNTIFS(Table2[Sub-Sector],Table3[[#This Row],[Sub-Sector]],Table2[% Away From Day Low],"&gt;=0.05")/Table3[[#This Row],[Count]]</f>
        <v>0</v>
      </c>
      <c r="K45" s="1">
        <f>COUNTIFS(Table2[Sub-Sector],Table3[[#This Row],[Sub-Sector]],Table2[% Away From Day High],"&lt;=0.05")/Table3[[#This Row],[Count]]</f>
        <v>0.875</v>
      </c>
      <c r="L45" s="1">
        <f>COUNTIFS(Table2[Sub-Sector],Table3[[#This Row],[Sub-Sector]],Table2[% Away From Current Week Low],"&gt;=0.05")/Table3[[#This Row],[Count]]</f>
        <v>0.125</v>
      </c>
      <c r="M45" s="1">
        <f>COUNTIFS(Table2[Sub-Sector],Table3[[#This Row],[Sub-Sector]],Table2[% Away From Current Week High],"&lt;=0.05")/Table3[[#This Row],[Count]]</f>
        <v>0.5</v>
      </c>
      <c r="N45" s="1">
        <f>COUNTIFS(Table2[Sub-Sector],Table3[[#This Row],[Sub-Sector]],Table2[% Away From Current Month Low],"&gt;=0.05")/Table3[[#This Row],[Count]]</f>
        <v>0.5</v>
      </c>
      <c r="O45" s="1">
        <f>COUNTIFS(Table2[Sub-Sector],Table3[[#This Row],[Sub-Sector]],Table2[% Away From Current Month High],"&lt;=0.05")/Table3[[#This Row],[Count]]</f>
        <v>0.375</v>
      </c>
      <c r="P45" s="1">
        <f>COUNTIFS(Table2[Sub-Sector],Table3[[#This Row],[Sub-Sector]],Table2[% Away From 52W High],"&lt;=10")/Table3[[#This Row],[Count]]</f>
        <v>0.625</v>
      </c>
      <c r="Q45" s="1">
        <f>COUNTIFS(Table2[Sub-Sector],Table3[[#This Row],[Sub-Sector]],Table2[% Away From 52W Low],"&gt;=10")/Table3[[#This Row],[Count]]</f>
        <v>1</v>
      </c>
      <c r="R45" s="1">
        <f>COUNTIFS(Table2[Sub-Sector],Table3[[#This Row],[Sub-Sector]],Table2[% Price above 20 EMA],"&gt;=0")/Table3[[#This Row],[Count]]</f>
        <v>0.5</v>
      </c>
      <c r="S45" s="1">
        <f>COUNTIFS(Table2[Sub-Sector],Table3[[#This Row],[Sub-Sector]],Table2[% Price above 50 EMA],"&gt;=0")/Table3[[#This Row],[Count]]</f>
        <v>0.625</v>
      </c>
      <c r="T45" s="1">
        <f>COUNTIFS(Table2[Sub-Sector],Table3[[#This Row],[Sub-Sector]],Table2[% Price above 200 EMA],"&gt;=0")/Table3[[#This Row],[Count]]</f>
        <v>0.75</v>
      </c>
      <c r="U45" s="1">
        <f>COUNTIFS(Table2[Sub-Sector],Table3[[#This Row],[Sub-Sector]],Table2[Rate of Change - Zone],"Positive")/Table3[[#This Row],[Count]]</f>
        <v>0.5</v>
      </c>
      <c r="V45" s="1">
        <f>COUNTIFS(Table2[Sub-Sector],Table3[[#This Row],[Sub-Sector]],Table2[Sharpe Ratio],"&gt;=0.10")/Table3[[#This Row],[Count]]</f>
        <v>0</v>
      </c>
      <c r="W4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387.5</v>
      </c>
      <c r="X45">
        <f>_xlfn.RANK.AVG(Table3[[#This Row],[Score]],Table3[Score],1)</f>
        <v>42</v>
      </c>
      <c r="Y4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227</v>
      </c>
      <c r="Z45">
        <f>_xlfn.RANK.AVG(Table3[[#This Row],[Score 2 ]],Table3[[Score 2 ]],1)</f>
        <v>44.5</v>
      </c>
    </row>
    <row r="46" spans="1:26" x14ac:dyDescent="0.3">
      <c r="A46" t="s">
        <v>220</v>
      </c>
      <c r="B46">
        <f>COUNTIFS(Table2[Sub-Sector],Table3[[#This Row],[Sub-Sector]])</f>
        <v>7</v>
      </c>
      <c r="C46" s="1">
        <f>COUNTIFS(Table2[Sub-Sector],Table3[[#This Row],[Sub-Sector]],Table2[Uptrend],"Uptrend")/Table3[[#This Row],[Count]]</f>
        <v>1</v>
      </c>
      <c r="D46" s="1">
        <f>COUNTIFS(Table2[Sub-Sector],Table3[[#This Row],[Sub-Sector]],Table2[1W Return vs Nifty],"&gt;=5")/Table3[[#This Row],[Count]]</f>
        <v>0</v>
      </c>
      <c r="E46" s="1">
        <f>COUNTIFS(Table2[Sub-Sector],Table3[[#This Row],[Sub-Sector]],Table2[1M Return vs Nifty],"&gt;=5")/Table3[[#This Row],[Count]]</f>
        <v>0.5714285714285714</v>
      </c>
      <c r="F46" s="1">
        <f>COUNTIFS(Table2[Sub-Sector],Table3[[#This Row],[Sub-Sector]],Table2[6M Return vs Nifty],"&gt;=10")/Table3[[#This Row],[Count]]</f>
        <v>0.42857142857142855</v>
      </c>
      <c r="G46" s="1">
        <f>COUNTIFS(Table2[Sub-Sector],Table3[[#This Row],[Sub-Sector]],Table2[1Y Return vs Nifty],"&gt;=10")/Table3[[#This Row],[Count]]</f>
        <v>1</v>
      </c>
      <c r="H46" s="1">
        <f>COUNTIFS(Table2[Sub-Sector],Table3[[#This Row],[Sub-Sector]],Table2[RSI Exponential â€“ 14D],"&gt;=50")/Table3[[#This Row],[Count]]</f>
        <v>0.7142857142857143</v>
      </c>
      <c r="I46" s="1">
        <f>COUNTIFS(Table2[Sub-Sector],Table3[[#This Row],[Sub-Sector]],Table2[Relative Volume],"&gt;=1")/Table3[[#This Row],[Count]]</f>
        <v>0.2857142857142857</v>
      </c>
      <c r="J46" s="1">
        <f>COUNTIFS(Table2[Sub-Sector],Table3[[#This Row],[Sub-Sector]],Table2[% Away From Day Low],"&gt;=0.05")/Table3[[#This Row],[Count]]</f>
        <v>0</v>
      </c>
      <c r="K46" s="1">
        <f>COUNTIFS(Table2[Sub-Sector],Table3[[#This Row],[Sub-Sector]],Table2[% Away From Day High],"&lt;=0.05")/Table3[[#This Row],[Count]]</f>
        <v>1</v>
      </c>
      <c r="L46" s="1">
        <f>COUNTIFS(Table2[Sub-Sector],Table3[[#This Row],[Sub-Sector]],Table2[% Away From Current Week Low],"&gt;=0.05")/Table3[[#This Row],[Count]]</f>
        <v>0</v>
      </c>
      <c r="M46" s="1">
        <f>COUNTIFS(Table2[Sub-Sector],Table3[[#This Row],[Sub-Sector]],Table2[% Away From Current Week High],"&lt;=0.05")/Table3[[#This Row],[Count]]</f>
        <v>0.7142857142857143</v>
      </c>
      <c r="N46" s="1">
        <f>COUNTIFS(Table2[Sub-Sector],Table3[[#This Row],[Sub-Sector]],Table2[% Away From Current Month Low],"&gt;=0.05")/Table3[[#This Row],[Count]]</f>
        <v>0.42857142857142855</v>
      </c>
      <c r="O46" s="1">
        <f>COUNTIFS(Table2[Sub-Sector],Table3[[#This Row],[Sub-Sector]],Table2[% Away From Current Month High],"&lt;=0.05")/Table3[[#This Row],[Count]]</f>
        <v>0.2857142857142857</v>
      </c>
      <c r="P46" s="1">
        <f>COUNTIFS(Table2[Sub-Sector],Table3[[#This Row],[Sub-Sector]],Table2[% Away From 52W High],"&lt;=10")/Table3[[#This Row],[Count]]</f>
        <v>0.5714285714285714</v>
      </c>
      <c r="Q46" s="1">
        <f>COUNTIFS(Table2[Sub-Sector],Table3[[#This Row],[Sub-Sector]],Table2[% Away From 52W Low],"&gt;=10")/Table3[[#This Row],[Count]]</f>
        <v>1</v>
      </c>
      <c r="R46" s="1">
        <f>COUNTIFS(Table2[Sub-Sector],Table3[[#This Row],[Sub-Sector]],Table2[% Price above 20 EMA],"&gt;=0")/Table3[[#This Row],[Count]]</f>
        <v>0.42857142857142855</v>
      </c>
      <c r="S46" s="1">
        <f>COUNTIFS(Table2[Sub-Sector],Table3[[#This Row],[Sub-Sector]],Table2[% Price above 50 EMA],"&gt;=0")/Table3[[#This Row],[Count]]</f>
        <v>0.8571428571428571</v>
      </c>
      <c r="T46" s="1">
        <f>COUNTIFS(Table2[Sub-Sector],Table3[[#This Row],[Sub-Sector]],Table2[% Price above 200 EMA],"&gt;=0")/Table3[[#This Row],[Count]]</f>
        <v>1</v>
      </c>
      <c r="U46" s="1">
        <f>COUNTIFS(Table2[Sub-Sector],Table3[[#This Row],[Sub-Sector]],Table2[Rate of Change - Zone],"Positive")/Table3[[#This Row],[Count]]</f>
        <v>0.2857142857142857</v>
      </c>
      <c r="V46" s="1">
        <f>COUNTIFS(Table2[Sub-Sector],Table3[[#This Row],[Sub-Sector]],Table2[Sharpe Ratio],"&gt;=0.10")/Table3[[#This Row],[Count]]</f>
        <v>0.2857142857142857</v>
      </c>
      <c r="W4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345.5</v>
      </c>
      <c r="X46">
        <f>_xlfn.RANK.AVG(Table3[[#This Row],[Score]],Table3[Score],1)</f>
        <v>36</v>
      </c>
      <c r="Y4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227</v>
      </c>
      <c r="Z46">
        <f>_xlfn.RANK.AVG(Table3[[#This Row],[Score 2 ]],Table3[[Score 2 ]],1)</f>
        <v>44.5</v>
      </c>
    </row>
    <row r="47" spans="1:26" x14ac:dyDescent="0.3">
      <c r="A47" t="s">
        <v>536</v>
      </c>
      <c r="B47">
        <f>COUNTIFS(Table2[Sub-Sector],Table3[[#This Row],[Sub-Sector]])</f>
        <v>4</v>
      </c>
      <c r="C47" s="1">
        <f>COUNTIFS(Table2[Sub-Sector],Table3[[#This Row],[Sub-Sector]],Table2[Uptrend],"Uptrend")/Table3[[#This Row],[Count]]</f>
        <v>0.5</v>
      </c>
      <c r="D47" s="1">
        <f>COUNTIFS(Table2[Sub-Sector],Table3[[#This Row],[Sub-Sector]],Table2[1W Return vs Nifty],"&gt;=5")/Table3[[#This Row],[Count]]</f>
        <v>0</v>
      </c>
      <c r="E47" s="1">
        <f>COUNTIFS(Table2[Sub-Sector],Table3[[#This Row],[Sub-Sector]],Table2[1M Return vs Nifty],"&gt;=5")/Table3[[#This Row],[Count]]</f>
        <v>0</v>
      </c>
      <c r="F47" s="1">
        <f>COUNTIFS(Table2[Sub-Sector],Table3[[#This Row],[Sub-Sector]],Table2[6M Return vs Nifty],"&gt;=10")/Table3[[#This Row],[Count]]</f>
        <v>1</v>
      </c>
      <c r="G47" s="1">
        <f>COUNTIFS(Table2[Sub-Sector],Table3[[#This Row],[Sub-Sector]],Table2[1Y Return vs Nifty],"&gt;=10")/Table3[[#This Row],[Count]]</f>
        <v>0.75</v>
      </c>
      <c r="H47" s="1">
        <f>COUNTIFS(Table2[Sub-Sector],Table3[[#This Row],[Sub-Sector]],Table2[RSI Exponential â€“ 14D],"&gt;=50")/Table3[[#This Row],[Count]]</f>
        <v>0</v>
      </c>
      <c r="I47" s="1">
        <f>COUNTIFS(Table2[Sub-Sector],Table3[[#This Row],[Sub-Sector]],Table2[Relative Volume],"&gt;=1")/Table3[[#This Row],[Count]]</f>
        <v>0</v>
      </c>
      <c r="J47" s="1">
        <f>COUNTIFS(Table2[Sub-Sector],Table3[[#This Row],[Sub-Sector]],Table2[% Away From Day Low],"&gt;=0.05")/Table3[[#This Row],[Count]]</f>
        <v>0</v>
      </c>
      <c r="K47" s="1">
        <f>COUNTIFS(Table2[Sub-Sector],Table3[[#This Row],[Sub-Sector]],Table2[% Away From Day High],"&lt;=0.05")/Table3[[#This Row],[Count]]</f>
        <v>1</v>
      </c>
      <c r="L47" s="1">
        <f>COUNTIFS(Table2[Sub-Sector],Table3[[#This Row],[Sub-Sector]],Table2[% Away From Current Week Low],"&gt;=0.05")/Table3[[#This Row],[Count]]</f>
        <v>0</v>
      </c>
      <c r="M47" s="1">
        <f>COUNTIFS(Table2[Sub-Sector],Table3[[#This Row],[Sub-Sector]],Table2[% Away From Current Week High],"&lt;=0.05")/Table3[[#This Row],[Count]]</f>
        <v>0.25</v>
      </c>
      <c r="N47" s="1">
        <f>COUNTIFS(Table2[Sub-Sector],Table3[[#This Row],[Sub-Sector]],Table2[% Away From Current Month Low],"&gt;=0.05")/Table3[[#This Row],[Count]]</f>
        <v>0</v>
      </c>
      <c r="O47" s="1">
        <f>COUNTIFS(Table2[Sub-Sector],Table3[[#This Row],[Sub-Sector]],Table2[% Away From Current Month High],"&lt;=0.05")/Table3[[#This Row],[Count]]</f>
        <v>0</v>
      </c>
      <c r="P47" s="1">
        <f>COUNTIFS(Table2[Sub-Sector],Table3[[#This Row],[Sub-Sector]],Table2[% Away From 52W High],"&lt;=10")/Table3[[#This Row],[Count]]</f>
        <v>0</v>
      </c>
      <c r="Q47" s="1">
        <f>COUNTIFS(Table2[Sub-Sector],Table3[[#This Row],[Sub-Sector]],Table2[% Away From 52W Low],"&gt;=10")/Table3[[#This Row],[Count]]</f>
        <v>1</v>
      </c>
      <c r="R47" s="1">
        <f>COUNTIFS(Table2[Sub-Sector],Table3[[#This Row],[Sub-Sector]],Table2[% Price above 20 EMA],"&gt;=0")/Table3[[#This Row],[Count]]</f>
        <v>0</v>
      </c>
      <c r="S47" s="1">
        <f>COUNTIFS(Table2[Sub-Sector],Table3[[#This Row],[Sub-Sector]],Table2[% Price above 50 EMA],"&gt;=0")/Table3[[#This Row],[Count]]</f>
        <v>0.5</v>
      </c>
      <c r="T47" s="1">
        <f>COUNTIFS(Table2[Sub-Sector],Table3[[#This Row],[Sub-Sector]],Table2[% Price above 200 EMA],"&gt;=0")/Table3[[#This Row],[Count]]</f>
        <v>1</v>
      </c>
      <c r="U47" s="1">
        <f>COUNTIFS(Table2[Sub-Sector],Table3[[#This Row],[Sub-Sector]],Table2[Rate of Change - Zone],"Positive")/Table3[[#This Row],[Count]]</f>
        <v>0.25</v>
      </c>
      <c r="V47" s="1">
        <f>COUNTIFS(Table2[Sub-Sector],Table3[[#This Row],[Sub-Sector]],Table2[Sharpe Ratio],"&gt;=0.10")/Table3[[#This Row],[Count]]</f>
        <v>0.5</v>
      </c>
      <c r="W4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492</v>
      </c>
      <c r="X47">
        <f>_xlfn.RANK.AVG(Table3[[#This Row],[Score]],Table3[Score],1)</f>
        <v>83</v>
      </c>
      <c r="Y4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228.5</v>
      </c>
      <c r="Z47">
        <f>_xlfn.RANK.AVG(Table3[[#This Row],[Score 2 ]],Table3[[Score 2 ]],1)</f>
        <v>46</v>
      </c>
    </row>
    <row r="48" spans="1:26" x14ac:dyDescent="0.3">
      <c r="A48" t="s">
        <v>197</v>
      </c>
      <c r="B48">
        <f>COUNTIFS(Table2[Sub-Sector],Table3[[#This Row],[Sub-Sector]])</f>
        <v>26</v>
      </c>
      <c r="C48" s="1">
        <f>COUNTIFS(Table2[Sub-Sector],Table3[[#This Row],[Sub-Sector]],Table2[Uptrend],"Uptrend")/Table3[[#This Row],[Count]]</f>
        <v>0.73076923076923073</v>
      </c>
      <c r="D48" s="1">
        <f>COUNTIFS(Table2[Sub-Sector],Table3[[#This Row],[Sub-Sector]],Table2[1W Return vs Nifty],"&gt;=5")/Table3[[#This Row],[Count]]</f>
        <v>7.6923076923076927E-2</v>
      </c>
      <c r="E48" s="1">
        <f>COUNTIFS(Table2[Sub-Sector],Table3[[#This Row],[Sub-Sector]],Table2[1M Return vs Nifty],"&gt;=5")/Table3[[#This Row],[Count]]</f>
        <v>0.11538461538461539</v>
      </c>
      <c r="F48" s="1">
        <f>COUNTIFS(Table2[Sub-Sector],Table3[[#This Row],[Sub-Sector]],Table2[6M Return vs Nifty],"&gt;=10")/Table3[[#This Row],[Count]]</f>
        <v>0.65384615384615385</v>
      </c>
      <c r="G48" s="1">
        <f>COUNTIFS(Table2[Sub-Sector],Table3[[#This Row],[Sub-Sector]],Table2[1Y Return vs Nifty],"&gt;=10")/Table3[[#This Row],[Count]]</f>
        <v>0.53846153846153844</v>
      </c>
      <c r="H48" s="1">
        <f>COUNTIFS(Table2[Sub-Sector],Table3[[#This Row],[Sub-Sector]],Table2[RSI Exponential â€“ 14D],"&gt;=50")/Table3[[#This Row],[Count]]</f>
        <v>0.38461538461538464</v>
      </c>
      <c r="I48" s="1">
        <f>COUNTIFS(Table2[Sub-Sector],Table3[[#This Row],[Sub-Sector]],Table2[Relative Volume],"&gt;=1")/Table3[[#This Row],[Count]]</f>
        <v>0.23076923076923078</v>
      </c>
      <c r="J48" s="1">
        <f>COUNTIFS(Table2[Sub-Sector],Table3[[#This Row],[Sub-Sector]],Table2[% Away From Day Low],"&gt;=0.05")/Table3[[#This Row],[Count]]</f>
        <v>7.6923076923076927E-2</v>
      </c>
      <c r="K48" s="1">
        <f>COUNTIFS(Table2[Sub-Sector],Table3[[#This Row],[Sub-Sector]],Table2[% Away From Day High],"&lt;=0.05")/Table3[[#This Row],[Count]]</f>
        <v>0.96153846153846156</v>
      </c>
      <c r="L48" s="1">
        <f>COUNTIFS(Table2[Sub-Sector],Table3[[#This Row],[Sub-Sector]],Table2[% Away From Current Week Low],"&gt;=0.05")/Table3[[#This Row],[Count]]</f>
        <v>0.11538461538461539</v>
      </c>
      <c r="M48" s="1">
        <f>COUNTIFS(Table2[Sub-Sector],Table3[[#This Row],[Sub-Sector]],Table2[% Away From Current Week High],"&lt;=0.05")/Table3[[#This Row],[Count]]</f>
        <v>0.61538461538461542</v>
      </c>
      <c r="N48" s="1">
        <f>COUNTIFS(Table2[Sub-Sector],Table3[[#This Row],[Sub-Sector]],Table2[% Away From Current Month Low],"&gt;=0.05")/Table3[[#This Row],[Count]]</f>
        <v>0.42307692307692307</v>
      </c>
      <c r="O48" s="1">
        <f>COUNTIFS(Table2[Sub-Sector],Table3[[#This Row],[Sub-Sector]],Table2[% Away From Current Month High],"&lt;=0.05")/Table3[[#This Row],[Count]]</f>
        <v>0.5</v>
      </c>
      <c r="P48" s="1">
        <f>COUNTIFS(Table2[Sub-Sector],Table3[[#This Row],[Sub-Sector]],Table2[% Away From 52W High],"&lt;=10")/Table3[[#This Row],[Count]]</f>
        <v>0.42307692307692307</v>
      </c>
      <c r="Q48" s="1">
        <f>COUNTIFS(Table2[Sub-Sector],Table3[[#This Row],[Sub-Sector]],Table2[% Away From 52W Low],"&gt;=10")/Table3[[#This Row],[Count]]</f>
        <v>0.96153846153846156</v>
      </c>
      <c r="R48" s="1">
        <f>COUNTIFS(Table2[Sub-Sector],Table3[[#This Row],[Sub-Sector]],Table2[% Price above 20 EMA],"&gt;=0")/Table3[[#This Row],[Count]]</f>
        <v>0.57692307692307687</v>
      </c>
      <c r="S48" s="1">
        <f>COUNTIFS(Table2[Sub-Sector],Table3[[#This Row],[Sub-Sector]],Table2[% Price above 50 EMA],"&gt;=0")/Table3[[#This Row],[Count]]</f>
        <v>0.53846153846153844</v>
      </c>
      <c r="T48" s="1">
        <f>COUNTIFS(Table2[Sub-Sector],Table3[[#This Row],[Sub-Sector]],Table2[% Price above 200 EMA],"&gt;=0")/Table3[[#This Row],[Count]]</f>
        <v>0.88461538461538458</v>
      </c>
      <c r="U48" s="1">
        <f>COUNTIFS(Table2[Sub-Sector],Table3[[#This Row],[Sub-Sector]],Table2[Rate of Change - Zone],"Positive")/Table3[[#This Row],[Count]]</f>
        <v>0.46153846153846156</v>
      </c>
      <c r="V48" s="1">
        <f>COUNTIFS(Table2[Sub-Sector],Table3[[#This Row],[Sub-Sector]],Table2[Sharpe Ratio],"&gt;=0.10")/Table3[[#This Row],[Count]]</f>
        <v>0.46153846153846156</v>
      </c>
      <c r="W4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397</v>
      </c>
      <c r="X48">
        <f>_xlfn.RANK.AVG(Table3[[#This Row],[Score]],Table3[Score],1)</f>
        <v>47</v>
      </c>
      <c r="Y4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229</v>
      </c>
      <c r="Z48">
        <f>_xlfn.RANK.AVG(Table3[[#This Row],[Score 2 ]],Table3[[Score 2 ]],1)</f>
        <v>47</v>
      </c>
    </row>
    <row r="49" spans="1:26" x14ac:dyDescent="0.3">
      <c r="A49" t="s">
        <v>963</v>
      </c>
      <c r="B49">
        <f>COUNTIFS(Table2[Sub-Sector],Table3[[#This Row],[Sub-Sector]])</f>
        <v>2</v>
      </c>
      <c r="C49" s="1">
        <f>COUNTIFS(Table2[Sub-Sector],Table3[[#This Row],[Sub-Sector]],Table2[Uptrend],"Uptrend")/Table3[[#This Row],[Count]]</f>
        <v>0.5</v>
      </c>
      <c r="D49" s="1">
        <f>COUNTIFS(Table2[Sub-Sector],Table3[[#This Row],[Sub-Sector]],Table2[1W Return vs Nifty],"&gt;=5")/Table3[[#This Row],[Count]]</f>
        <v>0.5</v>
      </c>
      <c r="E49" s="1">
        <f>COUNTIFS(Table2[Sub-Sector],Table3[[#This Row],[Sub-Sector]],Table2[1M Return vs Nifty],"&gt;=5")/Table3[[#This Row],[Count]]</f>
        <v>0</v>
      </c>
      <c r="F49" s="1">
        <f>COUNTIFS(Table2[Sub-Sector],Table3[[#This Row],[Sub-Sector]],Table2[6M Return vs Nifty],"&gt;=10")/Table3[[#This Row],[Count]]</f>
        <v>0.5</v>
      </c>
      <c r="G49" s="1">
        <f>COUNTIFS(Table2[Sub-Sector],Table3[[#This Row],[Sub-Sector]],Table2[1Y Return vs Nifty],"&gt;=10")/Table3[[#This Row],[Count]]</f>
        <v>1</v>
      </c>
      <c r="H49" s="1">
        <f>COUNTIFS(Table2[Sub-Sector],Table3[[#This Row],[Sub-Sector]],Table2[RSI Exponential â€“ 14D],"&gt;=50")/Table3[[#This Row],[Count]]</f>
        <v>1</v>
      </c>
      <c r="I49" s="1">
        <f>COUNTIFS(Table2[Sub-Sector],Table3[[#This Row],[Sub-Sector]],Table2[Relative Volume],"&gt;=1")/Table3[[#This Row],[Count]]</f>
        <v>0</v>
      </c>
      <c r="J49" s="1">
        <f>COUNTIFS(Table2[Sub-Sector],Table3[[#This Row],[Sub-Sector]],Table2[% Away From Day Low],"&gt;=0.05")/Table3[[#This Row],[Count]]</f>
        <v>0</v>
      </c>
      <c r="K49" s="1">
        <f>COUNTIFS(Table2[Sub-Sector],Table3[[#This Row],[Sub-Sector]],Table2[% Away From Day High],"&lt;=0.05")/Table3[[#This Row],[Count]]</f>
        <v>0.5</v>
      </c>
      <c r="L49" s="1">
        <f>COUNTIFS(Table2[Sub-Sector],Table3[[#This Row],[Sub-Sector]],Table2[% Away From Current Week Low],"&gt;=0.05")/Table3[[#This Row],[Count]]</f>
        <v>0.5</v>
      </c>
      <c r="M49" s="1">
        <f>COUNTIFS(Table2[Sub-Sector],Table3[[#This Row],[Sub-Sector]],Table2[% Away From Current Week High],"&lt;=0.05")/Table3[[#This Row],[Count]]</f>
        <v>0</v>
      </c>
      <c r="N49" s="1">
        <f>COUNTIFS(Table2[Sub-Sector],Table3[[#This Row],[Sub-Sector]],Table2[% Away From Current Month Low],"&gt;=0.05")/Table3[[#This Row],[Count]]</f>
        <v>0.5</v>
      </c>
      <c r="O49" s="1">
        <f>COUNTIFS(Table2[Sub-Sector],Table3[[#This Row],[Sub-Sector]],Table2[% Away From Current Month High],"&lt;=0.05")/Table3[[#This Row],[Count]]</f>
        <v>0</v>
      </c>
      <c r="P49" s="1">
        <f>COUNTIFS(Table2[Sub-Sector],Table3[[#This Row],[Sub-Sector]],Table2[% Away From 52W High],"&lt;=10")/Table3[[#This Row],[Count]]</f>
        <v>0</v>
      </c>
      <c r="Q49" s="1">
        <f>COUNTIFS(Table2[Sub-Sector],Table3[[#This Row],[Sub-Sector]],Table2[% Away From 52W Low],"&gt;=10")/Table3[[#This Row],[Count]]</f>
        <v>1</v>
      </c>
      <c r="R49" s="1">
        <f>COUNTIFS(Table2[Sub-Sector],Table3[[#This Row],[Sub-Sector]],Table2[% Price above 20 EMA],"&gt;=0")/Table3[[#This Row],[Count]]</f>
        <v>0.5</v>
      </c>
      <c r="S49" s="1">
        <f>COUNTIFS(Table2[Sub-Sector],Table3[[#This Row],[Sub-Sector]],Table2[% Price above 50 EMA],"&gt;=0")/Table3[[#This Row],[Count]]</f>
        <v>0.5</v>
      </c>
      <c r="T49" s="1">
        <f>COUNTIFS(Table2[Sub-Sector],Table3[[#This Row],[Sub-Sector]],Table2[% Price above 200 EMA],"&gt;=0")/Table3[[#This Row],[Count]]</f>
        <v>1</v>
      </c>
      <c r="U49" s="1">
        <f>COUNTIFS(Table2[Sub-Sector],Table3[[#This Row],[Sub-Sector]],Table2[Rate of Change - Zone],"Positive")/Table3[[#This Row],[Count]]</f>
        <v>0.5</v>
      </c>
      <c r="V49" s="1">
        <f>COUNTIFS(Table2[Sub-Sector],Table3[[#This Row],[Sub-Sector]],Table2[Sharpe Ratio],"&gt;=0.10")/Table3[[#This Row],[Count]]</f>
        <v>0.5</v>
      </c>
      <c r="W4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416.5</v>
      </c>
      <c r="X49">
        <f>_xlfn.RANK.AVG(Table3[[#This Row],[Score]],Table3[Score],1)</f>
        <v>53</v>
      </c>
      <c r="Y4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231.5</v>
      </c>
      <c r="Z49">
        <f>_xlfn.RANK.AVG(Table3[[#This Row],[Score 2 ]],Table3[[Score 2 ]],1)</f>
        <v>48</v>
      </c>
    </row>
    <row r="50" spans="1:26" x14ac:dyDescent="0.3">
      <c r="A50" t="s">
        <v>522</v>
      </c>
      <c r="B50">
        <f>COUNTIFS(Table2[Sub-Sector],Table3[[#This Row],[Sub-Sector]])</f>
        <v>2</v>
      </c>
      <c r="C50" s="1">
        <f>COUNTIFS(Table2[Sub-Sector],Table3[[#This Row],[Sub-Sector]],Table2[Uptrend],"Uptrend")/Table3[[#This Row],[Count]]</f>
        <v>0.5</v>
      </c>
      <c r="D50" s="1">
        <f>COUNTIFS(Table2[Sub-Sector],Table3[[#This Row],[Sub-Sector]],Table2[1W Return vs Nifty],"&gt;=5")/Table3[[#This Row],[Count]]</f>
        <v>0</v>
      </c>
      <c r="E50" s="1">
        <f>COUNTIFS(Table2[Sub-Sector],Table3[[#This Row],[Sub-Sector]],Table2[1M Return vs Nifty],"&gt;=5")/Table3[[#This Row],[Count]]</f>
        <v>0.5</v>
      </c>
      <c r="F50" s="1">
        <f>COUNTIFS(Table2[Sub-Sector],Table3[[#This Row],[Sub-Sector]],Table2[6M Return vs Nifty],"&gt;=10")/Table3[[#This Row],[Count]]</f>
        <v>1</v>
      </c>
      <c r="G50" s="1">
        <f>COUNTIFS(Table2[Sub-Sector],Table3[[#This Row],[Sub-Sector]],Table2[1Y Return vs Nifty],"&gt;=10")/Table3[[#This Row],[Count]]</f>
        <v>0</v>
      </c>
      <c r="H50" s="1">
        <f>COUNTIFS(Table2[Sub-Sector],Table3[[#This Row],[Sub-Sector]],Table2[RSI Exponential â€“ 14D],"&gt;=50")/Table3[[#This Row],[Count]]</f>
        <v>0.5</v>
      </c>
      <c r="I50" s="1">
        <f>COUNTIFS(Table2[Sub-Sector],Table3[[#This Row],[Sub-Sector]],Table2[Relative Volume],"&gt;=1")/Table3[[#This Row],[Count]]</f>
        <v>0</v>
      </c>
      <c r="J50" s="1">
        <f>COUNTIFS(Table2[Sub-Sector],Table3[[#This Row],[Sub-Sector]],Table2[% Away From Day Low],"&gt;=0.05")/Table3[[#This Row],[Count]]</f>
        <v>0</v>
      </c>
      <c r="K50" s="1">
        <f>COUNTIFS(Table2[Sub-Sector],Table3[[#This Row],[Sub-Sector]],Table2[% Away From Day High],"&lt;=0.05")/Table3[[#This Row],[Count]]</f>
        <v>1</v>
      </c>
      <c r="L50" s="1">
        <f>COUNTIFS(Table2[Sub-Sector],Table3[[#This Row],[Sub-Sector]],Table2[% Away From Current Week Low],"&gt;=0.05")/Table3[[#This Row],[Count]]</f>
        <v>0</v>
      </c>
      <c r="M50" s="1">
        <f>COUNTIFS(Table2[Sub-Sector],Table3[[#This Row],[Sub-Sector]],Table2[% Away From Current Week High],"&lt;=0.05")/Table3[[#This Row],[Count]]</f>
        <v>1</v>
      </c>
      <c r="N50" s="1">
        <f>COUNTIFS(Table2[Sub-Sector],Table3[[#This Row],[Sub-Sector]],Table2[% Away From Current Month Low],"&gt;=0.05")/Table3[[#This Row],[Count]]</f>
        <v>1</v>
      </c>
      <c r="O50" s="1">
        <f>COUNTIFS(Table2[Sub-Sector],Table3[[#This Row],[Sub-Sector]],Table2[% Away From Current Month High],"&lt;=0.05")/Table3[[#This Row],[Count]]</f>
        <v>1</v>
      </c>
      <c r="P50" s="1">
        <f>COUNTIFS(Table2[Sub-Sector],Table3[[#This Row],[Sub-Sector]],Table2[% Away From 52W High],"&lt;=10")/Table3[[#This Row],[Count]]</f>
        <v>0.5</v>
      </c>
      <c r="Q50" s="1">
        <f>COUNTIFS(Table2[Sub-Sector],Table3[[#This Row],[Sub-Sector]],Table2[% Away From 52W Low],"&gt;=10")/Table3[[#This Row],[Count]]</f>
        <v>1</v>
      </c>
      <c r="R50" s="1">
        <f>COUNTIFS(Table2[Sub-Sector],Table3[[#This Row],[Sub-Sector]],Table2[% Price above 20 EMA],"&gt;=0")/Table3[[#This Row],[Count]]</f>
        <v>1</v>
      </c>
      <c r="S50" s="1">
        <f>COUNTIFS(Table2[Sub-Sector],Table3[[#This Row],[Sub-Sector]],Table2[% Price above 50 EMA],"&gt;=0")/Table3[[#This Row],[Count]]</f>
        <v>0.5</v>
      </c>
      <c r="T50" s="1">
        <f>COUNTIFS(Table2[Sub-Sector],Table3[[#This Row],[Sub-Sector]],Table2[% Price above 200 EMA],"&gt;=0")/Table3[[#This Row],[Count]]</f>
        <v>1</v>
      </c>
      <c r="U50" s="1">
        <f>COUNTIFS(Table2[Sub-Sector],Table3[[#This Row],[Sub-Sector]],Table2[Rate of Change - Zone],"Positive")/Table3[[#This Row],[Count]]</f>
        <v>1</v>
      </c>
      <c r="V50" s="1">
        <f>COUNTIFS(Table2[Sub-Sector],Table3[[#This Row],[Sub-Sector]],Table2[Sharpe Ratio],"&gt;=0.10")/Table3[[#This Row],[Count]]</f>
        <v>0.5</v>
      </c>
      <c r="W5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418.5</v>
      </c>
      <c r="X50">
        <f>_xlfn.RANK.AVG(Table3[[#This Row],[Score]],Table3[Score],1)</f>
        <v>54</v>
      </c>
      <c r="Y5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233</v>
      </c>
      <c r="Z50">
        <f>_xlfn.RANK.AVG(Table3[[#This Row],[Score 2 ]],Table3[[Score 2 ]],1)</f>
        <v>49</v>
      </c>
    </row>
    <row r="51" spans="1:26" x14ac:dyDescent="0.3">
      <c r="A51" t="s">
        <v>382</v>
      </c>
      <c r="B51">
        <f>COUNTIFS(Table2[Sub-Sector],Table3[[#This Row],[Sub-Sector]])</f>
        <v>6</v>
      </c>
      <c r="C51" s="1">
        <f>COUNTIFS(Table2[Sub-Sector],Table3[[#This Row],[Sub-Sector]],Table2[Uptrend],"Uptrend")/Table3[[#This Row],[Count]]</f>
        <v>0.66666666666666663</v>
      </c>
      <c r="D51" s="1">
        <f>COUNTIFS(Table2[Sub-Sector],Table3[[#This Row],[Sub-Sector]],Table2[1W Return vs Nifty],"&gt;=5")/Table3[[#This Row],[Count]]</f>
        <v>0</v>
      </c>
      <c r="E51" s="1">
        <f>COUNTIFS(Table2[Sub-Sector],Table3[[#This Row],[Sub-Sector]],Table2[1M Return vs Nifty],"&gt;=5")/Table3[[#This Row],[Count]]</f>
        <v>0.16666666666666666</v>
      </c>
      <c r="F51" s="1">
        <f>COUNTIFS(Table2[Sub-Sector],Table3[[#This Row],[Sub-Sector]],Table2[6M Return vs Nifty],"&gt;=10")/Table3[[#This Row],[Count]]</f>
        <v>0.66666666666666663</v>
      </c>
      <c r="G51" s="1">
        <f>COUNTIFS(Table2[Sub-Sector],Table3[[#This Row],[Sub-Sector]],Table2[1Y Return vs Nifty],"&gt;=10")/Table3[[#This Row],[Count]]</f>
        <v>0.33333333333333331</v>
      </c>
      <c r="H51" s="1">
        <f>COUNTIFS(Table2[Sub-Sector],Table3[[#This Row],[Sub-Sector]],Table2[RSI Exponential â€“ 14D],"&gt;=50")/Table3[[#This Row],[Count]]</f>
        <v>0.5</v>
      </c>
      <c r="I51" s="1">
        <f>COUNTIFS(Table2[Sub-Sector],Table3[[#This Row],[Sub-Sector]],Table2[Relative Volume],"&gt;=1")/Table3[[#This Row],[Count]]</f>
        <v>0.66666666666666663</v>
      </c>
      <c r="J51" s="1">
        <f>COUNTIFS(Table2[Sub-Sector],Table3[[#This Row],[Sub-Sector]],Table2[% Away From Day Low],"&gt;=0.05")/Table3[[#This Row],[Count]]</f>
        <v>0</v>
      </c>
      <c r="K51" s="1">
        <f>COUNTIFS(Table2[Sub-Sector],Table3[[#This Row],[Sub-Sector]],Table2[% Away From Day High],"&lt;=0.05")/Table3[[#This Row],[Count]]</f>
        <v>1</v>
      </c>
      <c r="L51" s="1">
        <f>COUNTIFS(Table2[Sub-Sector],Table3[[#This Row],[Sub-Sector]],Table2[% Away From Current Week Low],"&gt;=0.05")/Table3[[#This Row],[Count]]</f>
        <v>0</v>
      </c>
      <c r="M51" s="1">
        <f>COUNTIFS(Table2[Sub-Sector],Table3[[#This Row],[Sub-Sector]],Table2[% Away From Current Week High],"&lt;=0.05")/Table3[[#This Row],[Count]]</f>
        <v>0.16666666666666666</v>
      </c>
      <c r="N51" s="1">
        <f>COUNTIFS(Table2[Sub-Sector],Table3[[#This Row],[Sub-Sector]],Table2[% Away From Current Month Low],"&gt;=0.05")/Table3[[#This Row],[Count]]</f>
        <v>0.16666666666666666</v>
      </c>
      <c r="O51" s="1">
        <f>COUNTIFS(Table2[Sub-Sector],Table3[[#This Row],[Sub-Sector]],Table2[% Away From Current Month High],"&lt;=0.05")/Table3[[#This Row],[Count]]</f>
        <v>0.16666666666666666</v>
      </c>
      <c r="P51" s="1">
        <f>COUNTIFS(Table2[Sub-Sector],Table3[[#This Row],[Sub-Sector]],Table2[% Away From 52W High],"&lt;=10")/Table3[[#This Row],[Count]]</f>
        <v>0.16666666666666666</v>
      </c>
      <c r="Q51" s="1">
        <f>COUNTIFS(Table2[Sub-Sector],Table3[[#This Row],[Sub-Sector]],Table2[% Away From 52W Low],"&gt;=10")/Table3[[#This Row],[Count]]</f>
        <v>0.83333333333333337</v>
      </c>
      <c r="R51" s="1">
        <f>COUNTIFS(Table2[Sub-Sector],Table3[[#This Row],[Sub-Sector]],Table2[% Price above 20 EMA],"&gt;=0")/Table3[[#This Row],[Count]]</f>
        <v>0.33333333333333331</v>
      </c>
      <c r="S51" s="1">
        <f>COUNTIFS(Table2[Sub-Sector],Table3[[#This Row],[Sub-Sector]],Table2[% Price above 50 EMA],"&gt;=0")/Table3[[#This Row],[Count]]</f>
        <v>0.66666666666666663</v>
      </c>
      <c r="T51" s="1">
        <f>COUNTIFS(Table2[Sub-Sector],Table3[[#This Row],[Sub-Sector]],Table2[% Price above 200 EMA],"&gt;=0")/Table3[[#This Row],[Count]]</f>
        <v>0.66666666666666663</v>
      </c>
      <c r="U51" s="1">
        <f>COUNTIFS(Table2[Sub-Sector],Table3[[#This Row],[Sub-Sector]],Table2[Rate of Change - Zone],"Positive")/Table3[[#This Row],[Count]]</f>
        <v>0.16666666666666666</v>
      </c>
      <c r="V51" s="1">
        <f>COUNTIFS(Table2[Sub-Sector],Table3[[#This Row],[Sub-Sector]],Table2[Sharpe Ratio],"&gt;=0.10")/Table3[[#This Row],[Count]]</f>
        <v>0.16666666666666666</v>
      </c>
      <c r="W5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443.5</v>
      </c>
      <c r="X51">
        <f>_xlfn.RANK.AVG(Table3[[#This Row],[Score]],Table3[Score],1)</f>
        <v>67</v>
      </c>
      <c r="Y5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234.5</v>
      </c>
      <c r="Z51">
        <f>_xlfn.RANK.AVG(Table3[[#This Row],[Score 2 ]],Table3[[Score 2 ]],1)</f>
        <v>50</v>
      </c>
    </row>
    <row r="52" spans="1:26" x14ac:dyDescent="0.3">
      <c r="A52" t="s">
        <v>324</v>
      </c>
      <c r="B52">
        <f>COUNTIFS(Table2[Sub-Sector],Table3[[#This Row],[Sub-Sector]])</f>
        <v>3</v>
      </c>
      <c r="C52" s="1">
        <f>COUNTIFS(Table2[Sub-Sector],Table3[[#This Row],[Sub-Sector]],Table2[Uptrend],"Uptrend")/Table3[[#This Row],[Count]]</f>
        <v>0</v>
      </c>
      <c r="D52" s="1">
        <f>COUNTIFS(Table2[Sub-Sector],Table3[[#This Row],[Sub-Sector]],Table2[1W Return vs Nifty],"&gt;=5")/Table3[[#This Row],[Count]]</f>
        <v>0</v>
      </c>
      <c r="E52" s="1">
        <f>COUNTIFS(Table2[Sub-Sector],Table3[[#This Row],[Sub-Sector]],Table2[1M Return vs Nifty],"&gt;=5")/Table3[[#This Row],[Count]]</f>
        <v>0</v>
      </c>
      <c r="F52" s="1">
        <f>COUNTIFS(Table2[Sub-Sector],Table3[[#This Row],[Sub-Sector]],Table2[6M Return vs Nifty],"&gt;=10")/Table3[[#This Row],[Count]]</f>
        <v>1</v>
      </c>
      <c r="G52" s="1">
        <f>COUNTIFS(Table2[Sub-Sector],Table3[[#This Row],[Sub-Sector]],Table2[1Y Return vs Nifty],"&gt;=10")/Table3[[#This Row],[Count]]</f>
        <v>1</v>
      </c>
      <c r="H52" s="1">
        <f>COUNTIFS(Table2[Sub-Sector],Table3[[#This Row],[Sub-Sector]],Table2[RSI Exponential â€“ 14D],"&gt;=50")/Table3[[#This Row],[Count]]</f>
        <v>0</v>
      </c>
      <c r="I52" s="1">
        <f>COUNTIFS(Table2[Sub-Sector],Table3[[#This Row],[Sub-Sector]],Table2[Relative Volume],"&gt;=1")/Table3[[#This Row],[Count]]</f>
        <v>0</v>
      </c>
      <c r="J52" s="1">
        <f>COUNTIFS(Table2[Sub-Sector],Table3[[#This Row],[Sub-Sector]],Table2[% Away From Day Low],"&gt;=0.05")/Table3[[#This Row],[Count]]</f>
        <v>0</v>
      </c>
      <c r="K52" s="1">
        <f>COUNTIFS(Table2[Sub-Sector],Table3[[#This Row],[Sub-Sector]],Table2[% Away From Day High],"&lt;=0.05")/Table3[[#This Row],[Count]]</f>
        <v>0.66666666666666663</v>
      </c>
      <c r="L52" s="1">
        <f>COUNTIFS(Table2[Sub-Sector],Table3[[#This Row],[Sub-Sector]],Table2[% Away From Current Week Low],"&gt;=0.05")/Table3[[#This Row],[Count]]</f>
        <v>0</v>
      </c>
      <c r="M52" s="1">
        <f>COUNTIFS(Table2[Sub-Sector],Table3[[#This Row],[Sub-Sector]],Table2[% Away From Current Week High],"&lt;=0.05")/Table3[[#This Row],[Count]]</f>
        <v>0</v>
      </c>
      <c r="N52" s="1">
        <f>COUNTIFS(Table2[Sub-Sector],Table3[[#This Row],[Sub-Sector]],Table2[% Away From Current Month Low],"&gt;=0.05")/Table3[[#This Row],[Count]]</f>
        <v>0</v>
      </c>
      <c r="O52" s="1">
        <f>COUNTIFS(Table2[Sub-Sector],Table3[[#This Row],[Sub-Sector]],Table2[% Away From Current Month High],"&lt;=0.05")/Table3[[#This Row],[Count]]</f>
        <v>0</v>
      </c>
      <c r="P52" s="1">
        <f>COUNTIFS(Table2[Sub-Sector],Table3[[#This Row],[Sub-Sector]],Table2[% Away From 52W High],"&lt;=10")/Table3[[#This Row],[Count]]</f>
        <v>0</v>
      </c>
      <c r="Q52" s="1">
        <f>COUNTIFS(Table2[Sub-Sector],Table3[[#This Row],[Sub-Sector]],Table2[% Away From 52W Low],"&gt;=10")/Table3[[#This Row],[Count]]</f>
        <v>1</v>
      </c>
      <c r="R52" s="1">
        <f>COUNTIFS(Table2[Sub-Sector],Table3[[#This Row],[Sub-Sector]],Table2[% Price above 20 EMA],"&gt;=0")/Table3[[#This Row],[Count]]</f>
        <v>0</v>
      </c>
      <c r="S52" s="1">
        <f>COUNTIFS(Table2[Sub-Sector],Table3[[#This Row],[Sub-Sector]],Table2[% Price above 50 EMA],"&gt;=0")/Table3[[#This Row],[Count]]</f>
        <v>0</v>
      </c>
      <c r="T52" s="1">
        <f>COUNTIFS(Table2[Sub-Sector],Table3[[#This Row],[Sub-Sector]],Table2[% Price above 200 EMA],"&gt;=0")/Table3[[#This Row],[Count]]</f>
        <v>1</v>
      </c>
      <c r="U52" s="1">
        <f>COUNTIFS(Table2[Sub-Sector],Table3[[#This Row],[Sub-Sector]],Table2[Rate of Change - Zone],"Positive")/Table3[[#This Row],[Count]]</f>
        <v>0</v>
      </c>
      <c r="V52" s="1">
        <f>COUNTIFS(Table2[Sub-Sector],Table3[[#This Row],[Sub-Sector]],Table2[Sharpe Ratio],"&gt;=0.10")/Table3[[#This Row],[Count]]</f>
        <v>1</v>
      </c>
      <c r="W5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534</v>
      </c>
      <c r="X52">
        <f>_xlfn.RANK.AVG(Table3[[#This Row],[Score]],Table3[Score],1)</f>
        <v>95.5</v>
      </c>
      <c r="Y5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2">
        <f>_xlfn.RANK.AVG(Table3[[#This Row],[Score 2 ]],Table3[[Score 2 ]],1)</f>
        <v>54</v>
      </c>
    </row>
    <row r="53" spans="1:26" x14ac:dyDescent="0.3">
      <c r="A53" t="s">
        <v>1002</v>
      </c>
      <c r="B53">
        <f>COUNTIFS(Table2[Sub-Sector],Table3[[#This Row],[Sub-Sector]])</f>
        <v>2</v>
      </c>
      <c r="C53" s="1">
        <f>COUNTIFS(Table2[Sub-Sector],Table3[[#This Row],[Sub-Sector]],Table2[Uptrend],"Uptrend")/Table3[[#This Row],[Count]]</f>
        <v>0.5</v>
      </c>
      <c r="D53" s="1">
        <f>COUNTIFS(Table2[Sub-Sector],Table3[[#This Row],[Sub-Sector]],Table2[1W Return vs Nifty],"&gt;=5")/Table3[[#This Row],[Count]]</f>
        <v>0</v>
      </c>
      <c r="E53" s="1">
        <f>COUNTIFS(Table2[Sub-Sector],Table3[[#This Row],[Sub-Sector]],Table2[1M Return vs Nifty],"&gt;=5")/Table3[[#This Row],[Count]]</f>
        <v>0</v>
      </c>
      <c r="F53" s="1">
        <f>COUNTIFS(Table2[Sub-Sector],Table3[[#This Row],[Sub-Sector]],Table2[6M Return vs Nifty],"&gt;=10")/Table3[[#This Row],[Count]]</f>
        <v>1</v>
      </c>
      <c r="G53" s="1">
        <f>COUNTIFS(Table2[Sub-Sector],Table3[[#This Row],[Sub-Sector]],Table2[1Y Return vs Nifty],"&gt;=10")/Table3[[#This Row],[Count]]</f>
        <v>1</v>
      </c>
      <c r="H53" s="1">
        <f>COUNTIFS(Table2[Sub-Sector],Table3[[#This Row],[Sub-Sector]],Table2[RSI Exponential â€“ 14D],"&gt;=50")/Table3[[#This Row],[Count]]</f>
        <v>0.5</v>
      </c>
      <c r="I53" s="1">
        <f>COUNTIFS(Table2[Sub-Sector],Table3[[#This Row],[Sub-Sector]],Table2[Relative Volume],"&gt;=1")/Table3[[#This Row],[Count]]</f>
        <v>0</v>
      </c>
      <c r="J53" s="1">
        <f>COUNTIFS(Table2[Sub-Sector],Table3[[#This Row],[Sub-Sector]],Table2[% Away From Day Low],"&gt;=0.05")/Table3[[#This Row],[Count]]</f>
        <v>0</v>
      </c>
      <c r="K53" s="1">
        <f>COUNTIFS(Table2[Sub-Sector],Table3[[#This Row],[Sub-Sector]],Table2[% Away From Day High],"&lt;=0.05")/Table3[[#This Row],[Count]]</f>
        <v>1</v>
      </c>
      <c r="L53" s="1">
        <f>COUNTIFS(Table2[Sub-Sector],Table3[[#This Row],[Sub-Sector]],Table2[% Away From Current Week Low],"&gt;=0.05")/Table3[[#This Row],[Count]]</f>
        <v>0</v>
      </c>
      <c r="M53" s="1">
        <f>COUNTIFS(Table2[Sub-Sector],Table3[[#This Row],[Sub-Sector]],Table2[% Away From Current Week High],"&lt;=0.05")/Table3[[#This Row],[Count]]</f>
        <v>0</v>
      </c>
      <c r="N53" s="1">
        <f>COUNTIFS(Table2[Sub-Sector],Table3[[#This Row],[Sub-Sector]],Table2[% Away From Current Month Low],"&gt;=0.05")/Table3[[#This Row],[Count]]</f>
        <v>0</v>
      </c>
      <c r="O53" s="1">
        <f>COUNTIFS(Table2[Sub-Sector],Table3[[#This Row],[Sub-Sector]],Table2[% Away From Current Month High],"&lt;=0.05")/Table3[[#This Row],[Count]]</f>
        <v>0</v>
      </c>
      <c r="P53" s="1">
        <f>COUNTIFS(Table2[Sub-Sector],Table3[[#This Row],[Sub-Sector]],Table2[% Away From 52W High],"&lt;=10")/Table3[[#This Row],[Count]]</f>
        <v>0</v>
      </c>
      <c r="Q53" s="1">
        <f>COUNTIFS(Table2[Sub-Sector],Table3[[#This Row],[Sub-Sector]],Table2[% Away From 52W Low],"&gt;=10")/Table3[[#This Row],[Count]]</f>
        <v>1</v>
      </c>
      <c r="R53" s="1">
        <f>COUNTIFS(Table2[Sub-Sector],Table3[[#This Row],[Sub-Sector]],Table2[% Price above 20 EMA],"&gt;=0")/Table3[[#This Row],[Count]]</f>
        <v>0</v>
      </c>
      <c r="S53" s="1">
        <f>COUNTIFS(Table2[Sub-Sector],Table3[[#This Row],[Sub-Sector]],Table2[% Price above 50 EMA],"&gt;=0")/Table3[[#This Row],[Count]]</f>
        <v>0</v>
      </c>
      <c r="T53" s="1">
        <f>COUNTIFS(Table2[Sub-Sector],Table3[[#This Row],[Sub-Sector]],Table2[% Price above 200 EMA],"&gt;=0")/Table3[[#This Row],[Count]]</f>
        <v>1</v>
      </c>
      <c r="U53" s="1">
        <f>COUNTIFS(Table2[Sub-Sector],Table3[[#This Row],[Sub-Sector]],Table2[Rate of Change - Zone],"Positive")/Table3[[#This Row],[Count]]</f>
        <v>0</v>
      </c>
      <c r="V53" s="1">
        <f>COUNTIFS(Table2[Sub-Sector],Table3[[#This Row],[Sub-Sector]],Table2[Sharpe Ratio],"&gt;=0.10")/Table3[[#This Row],[Count]]</f>
        <v>1</v>
      </c>
      <c r="W5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499</v>
      </c>
      <c r="X53">
        <f>_xlfn.RANK.AVG(Table3[[#This Row],[Score]],Table3[Score],1)</f>
        <v>86</v>
      </c>
      <c r="Y5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3">
        <f>_xlfn.RANK.AVG(Table3[[#This Row],[Score 2 ]],Table3[[Score 2 ]],1)</f>
        <v>54</v>
      </c>
    </row>
    <row r="54" spans="1:26" x14ac:dyDescent="0.3">
      <c r="A54" t="s">
        <v>241</v>
      </c>
      <c r="B54">
        <f>COUNTIFS(Table2[Sub-Sector],Table3[[#This Row],[Sub-Sector]])</f>
        <v>1</v>
      </c>
      <c r="C54" s="1">
        <f>COUNTIFS(Table2[Sub-Sector],Table3[[#This Row],[Sub-Sector]],Table2[Uptrend],"Uptrend")/Table3[[#This Row],[Count]]</f>
        <v>1</v>
      </c>
      <c r="D54" s="1">
        <f>COUNTIFS(Table2[Sub-Sector],Table3[[#This Row],[Sub-Sector]],Table2[1W Return vs Nifty],"&gt;=5")/Table3[[#This Row],[Count]]</f>
        <v>0</v>
      </c>
      <c r="E54" s="1">
        <f>COUNTIFS(Table2[Sub-Sector],Table3[[#This Row],[Sub-Sector]],Table2[1M Return vs Nifty],"&gt;=5")/Table3[[#This Row],[Count]]</f>
        <v>0</v>
      </c>
      <c r="F54" s="1">
        <f>COUNTIFS(Table2[Sub-Sector],Table3[[#This Row],[Sub-Sector]],Table2[6M Return vs Nifty],"&gt;=10")/Table3[[#This Row],[Count]]</f>
        <v>1</v>
      </c>
      <c r="G54" s="1">
        <f>COUNTIFS(Table2[Sub-Sector],Table3[[#This Row],[Sub-Sector]],Table2[1Y Return vs Nifty],"&gt;=10")/Table3[[#This Row],[Count]]</f>
        <v>1</v>
      </c>
      <c r="H54" s="1">
        <f>COUNTIFS(Table2[Sub-Sector],Table3[[#This Row],[Sub-Sector]],Table2[RSI Exponential â€“ 14D],"&gt;=50")/Table3[[#This Row],[Count]]</f>
        <v>0</v>
      </c>
      <c r="I54" s="1">
        <f>COUNTIFS(Table2[Sub-Sector],Table3[[#This Row],[Sub-Sector]],Table2[Relative Volume],"&gt;=1")/Table3[[#This Row],[Count]]</f>
        <v>0</v>
      </c>
      <c r="J54" s="1">
        <f>COUNTIFS(Table2[Sub-Sector],Table3[[#This Row],[Sub-Sector]],Table2[% Away From Day Low],"&gt;=0.05")/Table3[[#This Row],[Count]]</f>
        <v>1</v>
      </c>
      <c r="K54" s="1">
        <f>COUNTIFS(Table2[Sub-Sector],Table3[[#This Row],[Sub-Sector]],Table2[% Away From Day High],"&lt;=0.05")/Table3[[#This Row],[Count]]</f>
        <v>0</v>
      </c>
      <c r="L54" s="1">
        <f>COUNTIFS(Table2[Sub-Sector],Table3[[#This Row],[Sub-Sector]],Table2[% Away From Current Week Low],"&gt;=0.05")/Table3[[#This Row],[Count]]</f>
        <v>1</v>
      </c>
      <c r="M54" s="1">
        <f>COUNTIFS(Table2[Sub-Sector],Table3[[#This Row],[Sub-Sector]],Table2[% Away From Current Week High],"&lt;=0.05")/Table3[[#This Row],[Count]]</f>
        <v>0</v>
      </c>
      <c r="N54" s="1">
        <f>COUNTIFS(Table2[Sub-Sector],Table3[[#This Row],[Sub-Sector]],Table2[% Away From Current Month Low],"&gt;=0.05")/Table3[[#This Row],[Count]]</f>
        <v>1</v>
      </c>
      <c r="O54" s="1">
        <f>COUNTIFS(Table2[Sub-Sector],Table3[[#This Row],[Sub-Sector]],Table2[% Away From Current Month High],"&lt;=0.05")/Table3[[#This Row],[Count]]</f>
        <v>0</v>
      </c>
      <c r="P54" s="1">
        <f>COUNTIFS(Table2[Sub-Sector],Table3[[#This Row],[Sub-Sector]],Table2[% Away From 52W High],"&lt;=10")/Table3[[#This Row],[Count]]</f>
        <v>0</v>
      </c>
      <c r="Q54" s="1">
        <f>COUNTIFS(Table2[Sub-Sector],Table3[[#This Row],[Sub-Sector]],Table2[% Away From 52W Low],"&gt;=10")/Table3[[#This Row],[Count]]</f>
        <v>1</v>
      </c>
      <c r="R54" s="1">
        <f>COUNTIFS(Table2[Sub-Sector],Table3[[#This Row],[Sub-Sector]],Table2[% Price above 20 EMA],"&gt;=0")/Table3[[#This Row],[Count]]</f>
        <v>0</v>
      </c>
      <c r="S54" s="1">
        <f>COUNTIFS(Table2[Sub-Sector],Table3[[#This Row],[Sub-Sector]],Table2[% Price above 50 EMA],"&gt;=0")/Table3[[#This Row],[Count]]</f>
        <v>0</v>
      </c>
      <c r="T54" s="1">
        <f>COUNTIFS(Table2[Sub-Sector],Table3[[#This Row],[Sub-Sector]],Table2[% Price above 200 EMA],"&gt;=0")/Table3[[#This Row],[Count]]</f>
        <v>1</v>
      </c>
      <c r="U54" s="1">
        <f>COUNTIFS(Table2[Sub-Sector],Table3[[#This Row],[Sub-Sector]],Table2[Rate of Change - Zone],"Positive")/Table3[[#This Row],[Count]]</f>
        <v>0</v>
      </c>
      <c r="V54" s="1">
        <f>COUNTIFS(Table2[Sub-Sector],Table3[[#This Row],[Sub-Sector]],Table2[Sharpe Ratio],"&gt;=0.10")/Table3[[#This Row],[Count]]</f>
        <v>0</v>
      </c>
      <c r="W5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438</v>
      </c>
      <c r="X54">
        <f>_xlfn.RANK.AVG(Table3[[#This Row],[Score]],Table3[Score],1)</f>
        <v>60.5</v>
      </c>
      <c r="Y5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4">
        <f>_xlfn.RANK.AVG(Table3[[#This Row],[Score 2 ]],Table3[[Score 2 ]],1)</f>
        <v>54</v>
      </c>
    </row>
    <row r="55" spans="1:26" x14ac:dyDescent="0.3">
      <c r="A55" t="s">
        <v>1653</v>
      </c>
      <c r="B55">
        <f>COUNTIFS(Table2[Sub-Sector],Table3[[#This Row],[Sub-Sector]])</f>
        <v>1</v>
      </c>
      <c r="C55" s="1">
        <f>COUNTIFS(Table2[Sub-Sector],Table3[[#This Row],[Sub-Sector]],Table2[Uptrend],"Uptrend")/Table3[[#This Row],[Count]]</f>
        <v>1</v>
      </c>
      <c r="D55" s="1">
        <f>COUNTIFS(Table2[Sub-Sector],Table3[[#This Row],[Sub-Sector]],Table2[1W Return vs Nifty],"&gt;=5")/Table3[[#This Row],[Count]]</f>
        <v>0</v>
      </c>
      <c r="E55" s="1">
        <f>COUNTIFS(Table2[Sub-Sector],Table3[[#This Row],[Sub-Sector]],Table2[1M Return vs Nifty],"&gt;=5")/Table3[[#This Row],[Count]]</f>
        <v>0</v>
      </c>
      <c r="F55" s="1">
        <f>COUNTIFS(Table2[Sub-Sector],Table3[[#This Row],[Sub-Sector]],Table2[6M Return vs Nifty],"&gt;=10")/Table3[[#This Row],[Count]]</f>
        <v>1</v>
      </c>
      <c r="G55" s="1">
        <f>COUNTIFS(Table2[Sub-Sector],Table3[[#This Row],[Sub-Sector]],Table2[1Y Return vs Nifty],"&gt;=10")/Table3[[#This Row],[Count]]</f>
        <v>1</v>
      </c>
      <c r="H55" s="1">
        <f>COUNTIFS(Table2[Sub-Sector],Table3[[#This Row],[Sub-Sector]],Table2[RSI Exponential â€“ 14D],"&gt;=50")/Table3[[#This Row],[Count]]</f>
        <v>0</v>
      </c>
      <c r="I55" s="1">
        <f>COUNTIFS(Table2[Sub-Sector],Table3[[#This Row],[Sub-Sector]],Table2[Relative Volume],"&gt;=1")/Table3[[#This Row],[Count]]</f>
        <v>0</v>
      </c>
      <c r="J55" s="1">
        <f>COUNTIFS(Table2[Sub-Sector],Table3[[#This Row],[Sub-Sector]],Table2[% Away From Day Low],"&gt;=0.05")/Table3[[#This Row],[Count]]</f>
        <v>0</v>
      </c>
      <c r="K55" s="1">
        <f>COUNTIFS(Table2[Sub-Sector],Table3[[#This Row],[Sub-Sector]],Table2[% Away From Day High],"&lt;=0.05")/Table3[[#This Row],[Count]]</f>
        <v>1</v>
      </c>
      <c r="L55" s="1">
        <f>COUNTIFS(Table2[Sub-Sector],Table3[[#This Row],[Sub-Sector]],Table2[% Away From Current Week Low],"&gt;=0.05")/Table3[[#This Row],[Count]]</f>
        <v>0</v>
      </c>
      <c r="M55" s="1">
        <f>COUNTIFS(Table2[Sub-Sector],Table3[[#This Row],[Sub-Sector]],Table2[% Away From Current Week High],"&lt;=0.05")/Table3[[#This Row],[Count]]</f>
        <v>0</v>
      </c>
      <c r="N55" s="1">
        <f>COUNTIFS(Table2[Sub-Sector],Table3[[#This Row],[Sub-Sector]],Table2[% Away From Current Month Low],"&gt;=0.05")/Table3[[#This Row],[Count]]</f>
        <v>0</v>
      </c>
      <c r="O55" s="1">
        <f>COUNTIFS(Table2[Sub-Sector],Table3[[#This Row],[Sub-Sector]],Table2[% Away From Current Month High],"&lt;=0.05")/Table3[[#This Row],[Count]]</f>
        <v>0</v>
      </c>
      <c r="P55" s="1">
        <f>COUNTIFS(Table2[Sub-Sector],Table3[[#This Row],[Sub-Sector]],Table2[% Away From 52W High],"&lt;=10")/Table3[[#This Row],[Count]]</f>
        <v>0</v>
      </c>
      <c r="Q55" s="1">
        <f>COUNTIFS(Table2[Sub-Sector],Table3[[#This Row],[Sub-Sector]],Table2[% Away From 52W Low],"&gt;=10")/Table3[[#This Row],[Count]]</f>
        <v>1</v>
      </c>
      <c r="R55" s="1">
        <f>COUNTIFS(Table2[Sub-Sector],Table3[[#This Row],[Sub-Sector]],Table2[% Price above 20 EMA],"&gt;=0")/Table3[[#This Row],[Count]]</f>
        <v>0</v>
      </c>
      <c r="S55" s="1">
        <f>COUNTIFS(Table2[Sub-Sector],Table3[[#This Row],[Sub-Sector]],Table2[% Price above 50 EMA],"&gt;=0")/Table3[[#This Row],[Count]]</f>
        <v>0</v>
      </c>
      <c r="T55" s="1">
        <f>COUNTIFS(Table2[Sub-Sector],Table3[[#This Row],[Sub-Sector]],Table2[% Price above 200 EMA],"&gt;=0")/Table3[[#This Row],[Count]]</f>
        <v>1</v>
      </c>
      <c r="U55" s="1">
        <f>COUNTIFS(Table2[Sub-Sector],Table3[[#This Row],[Sub-Sector]],Table2[Rate of Change - Zone],"Positive")/Table3[[#This Row],[Count]]</f>
        <v>0</v>
      </c>
      <c r="V55" s="1">
        <f>COUNTIFS(Table2[Sub-Sector],Table3[[#This Row],[Sub-Sector]],Table2[Sharpe Ratio],"&gt;=0.10")/Table3[[#This Row],[Count]]</f>
        <v>0</v>
      </c>
      <c r="W5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438</v>
      </c>
      <c r="X55">
        <f>_xlfn.RANK.AVG(Table3[[#This Row],[Score]],Table3[Score],1)</f>
        <v>60.5</v>
      </c>
      <c r="Y5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5">
        <f>_xlfn.RANK.AVG(Table3[[#This Row],[Score 2 ]],Table3[[Score 2 ]],1)</f>
        <v>54</v>
      </c>
    </row>
    <row r="56" spans="1:26" x14ac:dyDescent="0.3">
      <c r="A56" t="s">
        <v>1408</v>
      </c>
      <c r="B56">
        <f>COUNTIFS(Table2[Sub-Sector],Table3[[#This Row],[Sub-Sector]])</f>
        <v>2</v>
      </c>
      <c r="C56" s="1">
        <f>COUNTIFS(Table2[Sub-Sector],Table3[[#This Row],[Sub-Sector]],Table2[Uptrend],"Uptrend")/Table3[[#This Row],[Count]]</f>
        <v>0</v>
      </c>
      <c r="D56" s="1">
        <f>COUNTIFS(Table2[Sub-Sector],Table3[[#This Row],[Sub-Sector]],Table2[1W Return vs Nifty],"&gt;=5")/Table3[[#This Row],[Count]]</f>
        <v>0</v>
      </c>
      <c r="E56" s="1">
        <f>COUNTIFS(Table2[Sub-Sector],Table3[[#This Row],[Sub-Sector]],Table2[1M Return vs Nifty],"&gt;=5")/Table3[[#This Row],[Count]]</f>
        <v>0</v>
      </c>
      <c r="F56" s="1">
        <f>COUNTIFS(Table2[Sub-Sector],Table3[[#This Row],[Sub-Sector]],Table2[6M Return vs Nifty],"&gt;=10")/Table3[[#This Row],[Count]]</f>
        <v>1</v>
      </c>
      <c r="G56" s="1">
        <f>COUNTIFS(Table2[Sub-Sector],Table3[[#This Row],[Sub-Sector]],Table2[1Y Return vs Nifty],"&gt;=10")/Table3[[#This Row],[Count]]</f>
        <v>1</v>
      </c>
      <c r="H56" s="1">
        <f>COUNTIFS(Table2[Sub-Sector],Table3[[#This Row],[Sub-Sector]],Table2[RSI Exponential â€“ 14D],"&gt;=50")/Table3[[#This Row],[Count]]</f>
        <v>0</v>
      </c>
      <c r="I56" s="1">
        <f>COUNTIFS(Table2[Sub-Sector],Table3[[#This Row],[Sub-Sector]],Table2[Relative Volume],"&gt;=1")/Table3[[#This Row],[Count]]</f>
        <v>0</v>
      </c>
      <c r="J56" s="1">
        <f>COUNTIFS(Table2[Sub-Sector],Table3[[#This Row],[Sub-Sector]],Table2[% Away From Day Low],"&gt;=0.05")/Table3[[#This Row],[Count]]</f>
        <v>0</v>
      </c>
      <c r="K56" s="1">
        <f>COUNTIFS(Table2[Sub-Sector],Table3[[#This Row],[Sub-Sector]],Table2[% Away From Day High],"&lt;=0.05")/Table3[[#This Row],[Count]]</f>
        <v>1</v>
      </c>
      <c r="L56" s="1">
        <f>COUNTIFS(Table2[Sub-Sector],Table3[[#This Row],[Sub-Sector]],Table2[% Away From Current Week Low],"&gt;=0.05")/Table3[[#This Row],[Count]]</f>
        <v>0</v>
      </c>
      <c r="M56" s="1">
        <f>COUNTIFS(Table2[Sub-Sector],Table3[[#This Row],[Sub-Sector]],Table2[% Away From Current Week High],"&lt;=0.05")/Table3[[#This Row],[Count]]</f>
        <v>0</v>
      </c>
      <c r="N56" s="1">
        <f>COUNTIFS(Table2[Sub-Sector],Table3[[#This Row],[Sub-Sector]],Table2[% Away From Current Month Low],"&gt;=0.05")/Table3[[#This Row],[Count]]</f>
        <v>0</v>
      </c>
      <c r="O56" s="1">
        <f>COUNTIFS(Table2[Sub-Sector],Table3[[#This Row],[Sub-Sector]],Table2[% Away From Current Month High],"&lt;=0.05")/Table3[[#This Row],[Count]]</f>
        <v>0</v>
      </c>
      <c r="P56" s="1">
        <f>COUNTIFS(Table2[Sub-Sector],Table3[[#This Row],[Sub-Sector]],Table2[% Away From 52W High],"&lt;=10")/Table3[[#This Row],[Count]]</f>
        <v>0</v>
      </c>
      <c r="Q56" s="1">
        <f>COUNTIFS(Table2[Sub-Sector],Table3[[#This Row],[Sub-Sector]],Table2[% Away From 52W Low],"&gt;=10")/Table3[[#This Row],[Count]]</f>
        <v>1</v>
      </c>
      <c r="R56" s="1">
        <f>COUNTIFS(Table2[Sub-Sector],Table3[[#This Row],[Sub-Sector]],Table2[% Price above 20 EMA],"&gt;=0")/Table3[[#This Row],[Count]]</f>
        <v>0</v>
      </c>
      <c r="S56" s="1">
        <f>COUNTIFS(Table2[Sub-Sector],Table3[[#This Row],[Sub-Sector]],Table2[% Price above 50 EMA],"&gt;=0")/Table3[[#This Row],[Count]]</f>
        <v>0</v>
      </c>
      <c r="T56" s="1">
        <f>COUNTIFS(Table2[Sub-Sector],Table3[[#This Row],[Sub-Sector]],Table2[% Price above 200 EMA],"&gt;=0")/Table3[[#This Row],[Count]]</f>
        <v>0.5</v>
      </c>
      <c r="U56" s="1">
        <f>COUNTIFS(Table2[Sub-Sector],Table3[[#This Row],[Sub-Sector]],Table2[Rate of Change - Zone],"Positive")/Table3[[#This Row],[Count]]</f>
        <v>0</v>
      </c>
      <c r="V56" s="1">
        <f>COUNTIFS(Table2[Sub-Sector],Table3[[#This Row],[Sub-Sector]],Table2[Sharpe Ratio],"&gt;=0.10")/Table3[[#This Row],[Count]]</f>
        <v>0</v>
      </c>
      <c r="W5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534</v>
      </c>
      <c r="X56">
        <f>_xlfn.RANK.AVG(Table3[[#This Row],[Score]],Table3[Score],1)</f>
        <v>95.5</v>
      </c>
      <c r="Y5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6">
        <f>_xlfn.RANK.AVG(Table3[[#This Row],[Score 2 ]],Table3[[Score 2 ]],1)</f>
        <v>54</v>
      </c>
    </row>
    <row r="57" spans="1:26" x14ac:dyDescent="0.3">
      <c r="A57" t="s">
        <v>785</v>
      </c>
      <c r="B57">
        <f>COUNTIFS(Table2[Sub-Sector],Table3[[#This Row],[Sub-Sector]])</f>
        <v>1</v>
      </c>
      <c r="C57" s="1">
        <f>COUNTIFS(Table2[Sub-Sector],Table3[[#This Row],[Sub-Sector]],Table2[Uptrend],"Uptrend")/Table3[[#This Row],[Count]]</f>
        <v>1</v>
      </c>
      <c r="D57" s="1">
        <f>COUNTIFS(Table2[Sub-Sector],Table3[[#This Row],[Sub-Sector]],Table2[1W Return vs Nifty],"&gt;=5")/Table3[[#This Row],[Count]]</f>
        <v>0</v>
      </c>
      <c r="E57" s="1">
        <f>COUNTIFS(Table2[Sub-Sector],Table3[[#This Row],[Sub-Sector]],Table2[1M Return vs Nifty],"&gt;=5")/Table3[[#This Row],[Count]]</f>
        <v>0</v>
      </c>
      <c r="F57" s="1">
        <f>COUNTIFS(Table2[Sub-Sector],Table3[[#This Row],[Sub-Sector]],Table2[6M Return vs Nifty],"&gt;=10")/Table3[[#This Row],[Count]]</f>
        <v>1</v>
      </c>
      <c r="G57" s="1">
        <f>COUNTIFS(Table2[Sub-Sector],Table3[[#This Row],[Sub-Sector]],Table2[1Y Return vs Nifty],"&gt;=10")/Table3[[#This Row],[Count]]</f>
        <v>1</v>
      </c>
      <c r="H57" s="1">
        <f>COUNTIFS(Table2[Sub-Sector],Table3[[#This Row],[Sub-Sector]],Table2[RSI Exponential â€“ 14D],"&gt;=50")/Table3[[#This Row],[Count]]</f>
        <v>0</v>
      </c>
      <c r="I57" s="1">
        <f>COUNTIFS(Table2[Sub-Sector],Table3[[#This Row],[Sub-Sector]],Table2[Relative Volume],"&gt;=1")/Table3[[#This Row],[Count]]</f>
        <v>0</v>
      </c>
      <c r="J57" s="1">
        <f>COUNTIFS(Table2[Sub-Sector],Table3[[#This Row],[Sub-Sector]],Table2[% Away From Day Low],"&gt;=0.05")/Table3[[#This Row],[Count]]</f>
        <v>0</v>
      </c>
      <c r="K57" s="1">
        <f>COUNTIFS(Table2[Sub-Sector],Table3[[#This Row],[Sub-Sector]],Table2[% Away From Day High],"&lt;=0.05")/Table3[[#This Row],[Count]]</f>
        <v>1</v>
      </c>
      <c r="L57" s="1">
        <f>COUNTIFS(Table2[Sub-Sector],Table3[[#This Row],[Sub-Sector]],Table2[% Away From Current Week Low],"&gt;=0.05")/Table3[[#This Row],[Count]]</f>
        <v>0</v>
      </c>
      <c r="M57" s="1">
        <f>COUNTIFS(Table2[Sub-Sector],Table3[[#This Row],[Sub-Sector]],Table2[% Away From Current Week High],"&lt;=0.05")/Table3[[#This Row],[Count]]</f>
        <v>1</v>
      </c>
      <c r="N57" s="1">
        <f>COUNTIFS(Table2[Sub-Sector],Table3[[#This Row],[Sub-Sector]],Table2[% Away From Current Month Low],"&gt;=0.05")/Table3[[#This Row],[Count]]</f>
        <v>0</v>
      </c>
      <c r="O57" s="1">
        <f>COUNTIFS(Table2[Sub-Sector],Table3[[#This Row],[Sub-Sector]],Table2[% Away From Current Month High],"&lt;=0.05")/Table3[[#This Row],[Count]]</f>
        <v>0</v>
      </c>
      <c r="P57" s="1">
        <f>COUNTIFS(Table2[Sub-Sector],Table3[[#This Row],[Sub-Sector]],Table2[% Away From 52W High],"&lt;=10")/Table3[[#This Row],[Count]]</f>
        <v>0</v>
      </c>
      <c r="Q57" s="1">
        <f>COUNTIFS(Table2[Sub-Sector],Table3[[#This Row],[Sub-Sector]],Table2[% Away From 52W Low],"&gt;=10")/Table3[[#This Row],[Count]]</f>
        <v>1</v>
      </c>
      <c r="R57" s="1">
        <f>COUNTIFS(Table2[Sub-Sector],Table3[[#This Row],[Sub-Sector]],Table2[% Price above 20 EMA],"&gt;=0")/Table3[[#This Row],[Count]]</f>
        <v>0</v>
      </c>
      <c r="S57" s="1">
        <f>COUNTIFS(Table2[Sub-Sector],Table3[[#This Row],[Sub-Sector]],Table2[% Price above 50 EMA],"&gt;=0")/Table3[[#This Row],[Count]]</f>
        <v>1</v>
      </c>
      <c r="T57" s="1">
        <f>COUNTIFS(Table2[Sub-Sector],Table3[[#This Row],[Sub-Sector]],Table2[% Price above 200 EMA],"&gt;=0")/Table3[[#This Row],[Count]]</f>
        <v>1</v>
      </c>
      <c r="U57" s="1">
        <f>COUNTIFS(Table2[Sub-Sector],Table3[[#This Row],[Sub-Sector]],Table2[Rate of Change - Zone],"Positive")/Table3[[#This Row],[Count]]</f>
        <v>0</v>
      </c>
      <c r="V57" s="1">
        <f>COUNTIFS(Table2[Sub-Sector],Table3[[#This Row],[Sub-Sector]],Table2[Sharpe Ratio],"&gt;=0.10")/Table3[[#This Row],[Count]]</f>
        <v>0</v>
      </c>
      <c r="W5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438</v>
      </c>
      <c r="X57">
        <f>_xlfn.RANK.AVG(Table3[[#This Row],[Score]],Table3[Score],1)</f>
        <v>60.5</v>
      </c>
      <c r="Y5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7">
        <f>_xlfn.RANK.AVG(Table3[[#This Row],[Score 2 ]],Table3[[Score 2 ]],1)</f>
        <v>54</v>
      </c>
    </row>
    <row r="58" spans="1:26" x14ac:dyDescent="0.3">
      <c r="A58" t="s">
        <v>414</v>
      </c>
      <c r="B58">
        <f>COUNTIFS(Table2[Sub-Sector],Table3[[#This Row],[Sub-Sector]])</f>
        <v>1</v>
      </c>
      <c r="C58" s="1">
        <f>COUNTIFS(Table2[Sub-Sector],Table3[[#This Row],[Sub-Sector]],Table2[Uptrend],"Uptrend")/Table3[[#This Row],[Count]]</f>
        <v>1</v>
      </c>
      <c r="D58" s="1">
        <f>COUNTIFS(Table2[Sub-Sector],Table3[[#This Row],[Sub-Sector]],Table2[1W Return vs Nifty],"&gt;=5")/Table3[[#This Row],[Count]]</f>
        <v>0</v>
      </c>
      <c r="E58" s="1">
        <f>COUNTIFS(Table2[Sub-Sector],Table3[[#This Row],[Sub-Sector]],Table2[1M Return vs Nifty],"&gt;=5")/Table3[[#This Row],[Count]]</f>
        <v>0</v>
      </c>
      <c r="F58" s="1">
        <f>COUNTIFS(Table2[Sub-Sector],Table3[[#This Row],[Sub-Sector]],Table2[6M Return vs Nifty],"&gt;=10")/Table3[[#This Row],[Count]]</f>
        <v>1</v>
      </c>
      <c r="G58" s="1">
        <f>COUNTIFS(Table2[Sub-Sector],Table3[[#This Row],[Sub-Sector]],Table2[1Y Return vs Nifty],"&gt;=10")/Table3[[#This Row],[Count]]</f>
        <v>1</v>
      </c>
      <c r="H58" s="1">
        <f>COUNTIFS(Table2[Sub-Sector],Table3[[#This Row],[Sub-Sector]],Table2[RSI Exponential â€“ 14D],"&gt;=50")/Table3[[#This Row],[Count]]</f>
        <v>0</v>
      </c>
      <c r="I58" s="1">
        <f>COUNTIFS(Table2[Sub-Sector],Table3[[#This Row],[Sub-Sector]],Table2[Relative Volume],"&gt;=1")/Table3[[#This Row],[Count]]</f>
        <v>0</v>
      </c>
      <c r="J58" s="1">
        <f>COUNTIFS(Table2[Sub-Sector],Table3[[#This Row],[Sub-Sector]],Table2[% Away From Day Low],"&gt;=0.05")/Table3[[#This Row],[Count]]</f>
        <v>0</v>
      </c>
      <c r="K58" s="1">
        <f>COUNTIFS(Table2[Sub-Sector],Table3[[#This Row],[Sub-Sector]],Table2[% Away From Day High],"&lt;=0.05")/Table3[[#This Row],[Count]]</f>
        <v>1</v>
      </c>
      <c r="L58" s="1">
        <f>COUNTIFS(Table2[Sub-Sector],Table3[[#This Row],[Sub-Sector]],Table2[% Away From Current Week Low],"&gt;=0.05")/Table3[[#This Row],[Count]]</f>
        <v>0</v>
      </c>
      <c r="M58" s="1">
        <f>COUNTIFS(Table2[Sub-Sector],Table3[[#This Row],[Sub-Sector]],Table2[% Away From Current Week High],"&lt;=0.05")/Table3[[#This Row],[Count]]</f>
        <v>1</v>
      </c>
      <c r="N58" s="1">
        <f>COUNTIFS(Table2[Sub-Sector],Table3[[#This Row],[Sub-Sector]],Table2[% Away From Current Month Low],"&gt;=0.05")/Table3[[#This Row],[Count]]</f>
        <v>0</v>
      </c>
      <c r="O58" s="1">
        <f>COUNTIFS(Table2[Sub-Sector],Table3[[#This Row],[Sub-Sector]],Table2[% Away From Current Month High],"&lt;=0.05")/Table3[[#This Row],[Count]]</f>
        <v>0</v>
      </c>
      <c r="P58" s="1">
        <f>COUNTIFS(Table2[Sub-Sector],Table3[[#This Row],[Sub-Sector]],Table2[% Away From 52W High],"&lt;=10")/Table3[[#This Row],[Count]]</f>
        <v>0</v>
      </c>
      <c r="Q58" s="1">
        <f>COUNTIFS(Table2[Sub-Sector],Table3[[#This Row],[Sub-Sector]],Table2[% Away From 52W Low],"&gt;=10")/Table3[[#This Row],[Count]]</f>
        <v>1</v>
      </c>
      <c r="R58" s="1">
        <f>COUNTIFS(Table2[Sub-Sector],Table3[[#This Row],[Sub-Sector]],Table2[% Price above 20 EMA],"&gt;=0")/Table3[[#This Row],[Count]]</f>
        <v>0</v>
      </c>
      <c r="S58" s="1">
        <f>COUNTIFS(Table2[Sub-Sector],Table3[[#This Row],[Sub-Sector]],Table2[% Price above 50 EMA],"&gt;=0")/Table3[[#This Row],[Count]]</f>
        <v>1</v>
      </c>
      <c r="T58" s="1">
        <f>COUNTIFS(Table2[Sub-Sector],Table3[[#This Row],[Sub-Sector]],Table2[% Price above 200 EMA],"&gt;=0")/Table3[[#This Row],[Count]]</f>
        <v>1</v>
      </c>
      <c r="U58" s="1">
        <f>COUNTIFS(Table2[Sub-Sector],Table3[[#This Row],[Sub-Sector]],Table2[Rate of Change - Zone],"Positive")/Table3[[#This Row],[Count]]</f>
        <v>0</v>
      </c>
      <c r="V58" s="1">
        <f>COUNTIFS(Table2[Sub-Sector],Table3[[#This Row],[Sub-Sector]],Table2[Sharpe Ratio],"&gt;=0.10")/Table3[[#This Row],[Count]]</f>
        <v>0</v>
      </c>
      <c r="W5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438</v>
      </c>
      <c r="X58">
        <f>_xlfn.RANK.AVG(Table3[[#This Row],[Score]],Table3[Score],1)</f>
        <v>60.5</v>
      </c>
      <c r="Y5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235.5</v>
      </c>
      <c r="Z58">
        <f>_xlfn.RANK.AVG(Table3[[#This Row],[Score 2 ]],Table3[[Score 2 ]],1)</f>
        <v>54</v>
      </c>
    </row>
    <row r="59" spans="1:26" x14ac:dyDescent="0.3">
      <c r="A59" t="s">
        <v>626</v>
      </c>
      <c r="B59">
        <f>COUNTIFS(Table2[Sub-Sector],Table3[[#This Row],[Sub-Sector]])</f>
        <v>1</v>
      </c>
      <c r="C59" s="1">
        <f>COUNTIFS(Table2[Sub-Sector],Table3[[#This Row],[Sub-Sector]],Table2[Uptrend],"Uptrend")/Table3[[#This Row],[Count]]</f>
        <v>0</v>
      </c>
      <c r="D59" s="1">
        <f>COUNTIFS(Table2[Sub-Sector],Table3[[#This Row],[Sub-Sector]],Table2[1W Return vs Nifty],"&gt;=5")/Table3[[#This Row],[Count]]</f>
        <v>0</v>
      </c>
      <c r="E59" s="1">
        <f>COUNTIFS(Table2[Sub-Sector],Table3[[#This Row],[Sub-Sector]],Table2[1M Return vs Nifty],"&gt;=5")/Table3[[#This Row],[Count]]</f>
        <v>0</v>
      </c>
      <c r="F59" s="1">
        <f>COUNTIFS(Table2[Sub-Sector],Table3[[#This Row],[Sub-Sector]],Table2[6M Return vs Nifty],"&gt;=10")/Table3[[#This Row],[Count]]</f>
        <v>0</v>
      </c>
      <c r="G59" s="1">
        <f>COUNTIFS(Table2[Sub-Sector],Table3[[#This Row],[Sub-Sector]],Table2[1Y Return vs Nifty],"&gt;=10")/Table3[[#This Row],[Count]]</f>
        <v>1</v>
      </c>
      <c r="H59" s="1">
        <f>COUNTIFS(Table2[Sub-Sector],Table3[[#This Row],[Sub-Sector]],Table2[RSI Exponential â€“ 14D],"&gt;=50")/Table3[[#This Row],[Count]]</f>
        <v>1</v>
      </c>
      <c r="I59" s="1">
        <f>COUNTIFS(Table2[Sub-Sector],Table3[[#This Row],[Sub-Sector]],Table2[Relative Volume],"&gt;=1")/Table3[[#This Row],[Count]]</f>
        <v>0</v>
      </c>
      <c r="J59" s="1">
        <f>COUNTIFS(Table2[Sub-Sector],Table3[[#This Row],[Sub-Sector]],Table2[% Away From Day Low],"&gt;=0.05")/Table3[[#This Row],[Count]]</f>
        <v>0</v>
      </c>
      <c r="K59" s="1">
        <f>COUNTIFS(Table2[Sub-Sector],Table3[[#This Row],[Sub-Sector]],Table2[% Away From Day High],"&lt;=0.05")/Table3[[#This Row],[Count]]</f>
        <v>1</v>
      </c>
      <c r="L59" s="1">
        <f>COUNTIFS(Table2[Sub-Sector],Table3[[#This Row],[Sub-Sector]],Table2[% Away From Current Week Low],"&gt;=0.05")/Table3[[#This Row],[Count]]</f>
        <v>0</v>
      </c>
      <c r="M59" s="1">
        <f>COUNTIFS(Table2[Sub-Sector],Table3[[#This Row],[Sub-Sector]],Table2[% Away From Current Week High],"&lt;=0.05")/Table3[[#This Row],[Count]]</f>
        <v>1</v>
      </c>
      <c r="N59" s="1">
        <f>COUNTIFS(Table2[Sub-Sector],Table3[[#This Row],[Sub-Sector]],Table2[% Away From Current Month Low],"&gt;=0.05")/Table3[[#This Row],[Count]]</f>
        <v>1</v>
      </c>
      <c r="O59" s="1">
        <f>COUNTIFS(Table2[Sub-Sector],Table3[[#This Row],[Sub-Sector]],Table2[% Away From Current Month High],"&lt;=0.05")/Table3[[#This Row],[Count]]</f>
        <v>1</v>
      </c>
      <c r="P59" s="1">
        <f>COUNTIFS(Table2[Sub-Sector],Table3[[#This Row],[Sub-Sector]],Table2[% Away From 52W High],"&lt;=10")/Table3[[#This Row],[Count]]</f>
        <v>0</v>
      </c>
      <c r="Q59" s="1">
        <f>COUNTIFS(Table2[Sub-Sector],Table3[[#This Row],[Sub-Sector]],Table2[% Away From 52W Low],"&gt;=10")/Table3[[#This Row],[Count]]</f>
        <v>1</v>
      </c>
      <c r="R59" s="1">
        <f>COUNTIFS(Table2[Sub-Sector],Table3[[#This Row],[Sub-Sector]],Table2[% Price above 20 EMA],"&gt;=0")/Table3[[#This Row],[Count]]</f>
        <v>1</v>
      </c>
      <c r="S59" s="1">
        <f>COUNTIFS(Table2[Sub-Sector],Table3[[#This Row],[Sub-Sector]],Table2[% Price above 50 EMA],"&gt;=0")/Table3[[#This Row],[Count]]</f>
        <v>1</v>
      </c>
      <c r="T59" s="1">
        <f>COUNTIFS(Table2[Sub-Sector],Table3[[#This Row],[Sub-Sector]],Table2[% Price above 200 EMA],"&gt;=0")/Table3[[#This Row],[Count]]</f>
        <v>1</v>
      </c>
      <c r="U59" s="1">
        <f>COUNTIFS(Table2[Sub-Sector],Table3[[#This Row],[Sub-Sector]],Table2[Rate of Change - Zone],"Positive")/Table3[[#This Row],[Count]]</f>
        <v>1</v>
      </c>
      <c r="V59" s="1">
        <f>COUNTIFS(Table2[Sub-Sector],Table3[[#This Row],[Sub-Sector]],Table2[Sharpe Ratio],"&gt;=0.10")/Table3[[#This Row],[Count]]</f>
        <v>1</v>
      </c>
      <c r="W5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534.5</v>
      </c>
      <c r="X59">
        <f>_xlfn.RANK.AVG(Table3[[#This Row],[Score]],Table3[Score],1)</f>
        <v>97.5</v>
      </c>
      <c r="Y5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236</v>
      </c>
      <c r="Z59">
        <f>_xlfn.RANK.AVG(Table3[[#This Row],[Score 2 ]],Table3[[Score 2 ]],1)</f>
        <v>58</v>
      </c>
    </row>
    <row r="60" spans="1:26" x14ac:dyDescent="0.3">
      <c r="A60" t="s">
        <v>502</v>
      </c>
      <c r="B60">
        <f>COUNTIFS(Table2[Sub-Sector],Table3[[#This Row],[Sub-Sector]])</f>
        <v>1</v>
      </c>
      <c r="C60" s="1">
        <f>COUNTIFS(Table2[Sub-Sector],Table3[[#This Row],[Sub-Sector]],Table2[Uptrend],"Uptrend")/Table3[[#This Row],[Count]]</f>
        <v>1</v>
      </c>
      <c r="D60" s="1">
        <f>COUNTIFS(Table2[Sub-Sector],Table3[[#This Row],[Sub-Sector]],Table2[1W Return vs Nifty],"&gt;=5")/Table3[[#This Row],[Count]]</f>
        <v>0</v>
      </c>
      <c r="E60" s="1">
        <f>COUNTIFS(Table2[Sub-Sector],Table3[[#This Row],[Sub-Sector]],Table2[1M Return vs Nifty],"&gt;=5")/Table3[[#This Row],[Count]]</f>
        <v>0</v>
      </c>
      <c r="F60" s="1">
        <f>COUNTIFS(Table2[Sub-Sector],Table3[[#This Row],[Sub-Sector]],Table2[6M Return vs Nifty],"&gt;=10")/Table3[[#This Row],[Count]]</f>
        <v>1</v>
      </c>
      <c r="G60" s="1">
        <f>COUNTIFS(Table2[Sub-Sector],Table3[[#This Row],[Sub-Sector]],Table2[1Y Return vs Nifty],"&gt;=10")/Table3[[#This Row],[Count]]</f>
        <v>0</v>
      </c>
      <c r="H60" s="1">
        <f>COUNTIFS(Table2[Sub-Sector],Table3[[#This Row],[Sub-Sector]],Table2[RSI Exponential â€“ 14D],"&gt;=50")/Table3[[#This Row],[Count]]</f>
        <v>0</v>
      </c>
      <c r="I60" s="1">
        <f>COUNTIFS(Table2[Sub-Sector],Table3[[#This Row],[Sub-Sector]],Table2[Relative Volume],"&gt;=1")/Table3[[#This Row],[Count]]</f>
        <v>1</v>
      </c>
      <c r="J60" s="1">
        <f>COUNTIFS(Table2[Sub-Sector],Table3[[#This Row],[Sub-Sector]],Table2[% Away From Day Low],"&gt;=0.05")/Table3[[#This Row],[Count]]</f>
        <v>0</v>
      </c>
      <c r="K60" s="1">
        <f>COUNTIFS(Table2[Sub-Sector],Table3[[#This Row],[Sub-Sector]],Table2[% Away From Day High],"&lt;=0.05")/Table3[[#This Row],[Count]]</f>
        <v>1</v>
      </c>
      <c r="L60" s="1">
        <f>COUNTIFS(Table2[Sub-Sector],Table3[[#This Row],[Sub-Sector]],Table2[% Away From Current Week Low],"&gt;=0.05")/Table3[[#This Row],[Count]]</f>
        <v>0</v>
      </c>
      <c r="M60" s="1">
        <f>COUNTIFS(Table2[Sub-Sector],Table3[[#This Row],[Sub-Sector]],Table2[% Away From Current Week High],"&lt;=0.05")/Table3[[#This Row],[Count]]</f>
        <v>0</v>
      </c>
      <c r="N60" s="1">
        <f>COUNTIFS(Table2[Sub-Sector],Table3[[#This Row],[Sub-Sector]],Table2[% Away From Current Month Low],"&gt;=0.05")/Table3[[#This Row],[Count]]</f>
        <v>0</v>
      </c>
      <c r="O60" s="1">
        <f>COUNTIFS(Table2[Sub-Sector],Table3[[#This Row],[Sub-Sector]],Table2[% Away From Current Month High],"&lt;=0.05")/Table3[[#This Row],[Count]]</f>
        <v>0</v>
      </c>
      <c r="P60" s="1">
        <f>COUNTIFS(Table2[Sub-Sector],Table3[[#This Row],[Sub-Sector]],Table2[% Away From 52W High],"&lt;=10")/Table3[[#This Row],[Count]]</f>
        <v>1</v>
      </c>
      <c r="Q60" s="1">
        <f>COUNTIFS(Table2[Sub-Sector],Table3[[#This Row],[Sub-Sector]],Table2[% Away From 52W Low],"&gt;=10")/Table3[[#This Row],[Count]]</f>
        <v>1</v>
      </c>
      <c r="R60" s="1">
        <f>COUNTIFS(Table2[Sub-Sector],Table3[[#This Row],[Sub-Sector]],Table2[% Price above 20 EMA],"&gt;=0")/Table3[[#This Row],[Count]]</f>
        <v>0</v>
      </c>
      <c r="S60" s="1">
        <f>COUNTIFS(Table2[Sub-Sector],Table3[[#This Row],[Sub-Sector]],Table2[% Price above 50 EMA],"&gt;=0")/Table3[[#This Row],[Count]]</f>
        <v>1</v>
      </c>
      <c r="T60" s="1">
        <f>COUNTIFS(Table2[Sub-Sector],Table3[[#This Row],[Sub-Sector]],Table2[% Price above 200 EMA],"&gt;=0")/Table3[[#This Row],[Count]]</f>
        <v>1</v>
      </c>
      <c r="U60" s="1">
        <f>COUNTIFS(Table2[Sub-Sector],Table3[[#This Row],[Sub-Sector]],Table2[Rate of Change - Zone],"Positive")/Table3[[#This Row],[Count]]</f>
        <v>0</v>
      </c>
      <c r="V60" s="1">
        <f>COUNTIFS(Table2[Sub-Sector],Table3[[#This Row],[Sub-Sector]],Table2[Sharpe Ratio],"&gt;=0.10")/Table3[[#This Row],[Count]]</f>
        <v>0</v>
      </c>
      <c r="W6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441.5</v>
      </c>
      <c r="X60">
        <f>_xlfn.RANK.AVG(Table3[[#This Row],[Score]],Table3[Score],1)</f>
        <v>66</v>
      </c>
      <c r="Y6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239</v>
      </c>
      <c r="Z60">
        <f>_xlfn.RANK.AVG(Table3[[#This Row],[Score 2 ]],Table3[[Score 2 ]],1)</f>
        <v>59</v>
      </c>
    </row>
    <row r="61" spans="1:26" x14ac:dyDescent="0.3">
      <c r="A61" t="s">
        <v>343</v>
      </c>
      <c r="B61">
        <f>COUNTIFS(Table2[Sub-Sector],Table3[[#This Row],[Sub-Sector]])</f>
        <v>1</v>
      </c>
      <c r="C61" s="1">
        <f>COUNTIFS(Table2[Sub-Sector],Table3[[#This Row],[Sub-Sector]],Table2[Uptrend],"Uptrend")/Table3[[#This Row],[Count]]</f>
        <v>1</v>
      </c>
      <c r="D61" s="1">
        <f>COUNTIFS(Table2[Sub-Sector],Table3[[#This Row],[Sub-Sector]],Table2[1W Return vs Nifty],"&gt;=5")/Table3[[#This Row],[Count]]</f>
        <v>0</v>
      </c>
      <c r="E61" s="1">
        <f>COUNTIFS(Table2[Sub-Sector],Table3[[#This Row],[Sub-Sector]],Table2[1M Return vs Nifty],"&gt;=5")/Table3[[#This Row],[Count]]</f>
        <v>1</v>
      </c>
      <c r="F61" s="1">
        <f>COUNTIFS(Table2[Sub-Sector],Table3[[#This Row],[Sub-Sector]],Table2[6M Return vs Nifty],"&gt;=10")/Table3[[#This Row],[Count]]</f>
        <v>0</v>
      </c>
      <c r="G61" s="1">
        <f>COUNTIFS(Table2[Sub-Sector],Table3[[#This Row],[Sub-Sector]],Table2[1Y Return vs Nifty],"&gt;=10")/Table3[[#This Row],[Count]]</f>
        <v>0</v>
      </c>
      <c r="H61" s="1">
        <f>COUNTIFS(Table2[Sub-Sector],Table3[[#This Row],[Sub-Sector]],Table2[RSI Exponential â€“ 14D],"&gt;=50")/Table3[[#This Row],[Count]]</f>
        <v>1</v>
      </c>
      <c r="I61" s="1">
        <f>COUNTIFS(Table2[Sub-Sector],Table3[[#This Row],[Sub-Sector]],Table2[Relative Volume],"&gt;=1")/Table3[[#This Row],[Count]]</f>
        <v>1</v>
      </c>
      <c r="J61" s="1">
        <f>COUNTIFS(Table2[Sub-Sector],Table3[[#This Row],[Sub-Sector]],Table2[% Away From Day Low],"&gt;=0.05")/Table3[[#This Row],[Count]]</f>
        <v>0</v>
      </c>
      <c r="K61" s="1">
        <f>COUNTIFS(Table2[Sub-Sector],Table3[[#This Row],[Sub-Sector]],Table2[% Away From Day High],"&lt;=0.05")/Table3[[#This Row],[Count]]</f>
        <v>1</v>
      </c>
      <c r="L61" s="1">
        <f>COUNTIFS(Table2[Sub-Sector],Table3[[#This Row],[Sub-Sector]],Table2[% Away From Current Week Low],"&gt;=0.05")/Table3[[#This Row],[Count]]</f>
        <v>0</v>
      </c>
      <c r="M61" s="1">
        <f>COUNTIFS(Table2[Sub-Sector],Table3[[#This Row],[Sub-Sector]],Table2[% Away From Current Week High],"&lt;=0.05")/Table3[[#This Row],[Count]]</f>
        <v>1</v>
      </c>
      <c r="N61" s="1">
        <f>COUNTIFS(Table2[Sub-Sector],Table3[[#This Row],[Sub-Sector]],Table2[% Away From Current Month Low],"&gt;=0.05")/Table3[[#This Row],[Count]]</f>
        <v>1</v>
      </c>
      <c r="O61" s="1">
        <f>COUNTIFS(Table2[Sub-Sector],Table3[[#This Row],[Sub-Sector]],Table2[% Away From Current Month High],"&lt;=0.05")/Table3[[#This Row],[Count]]</f>
        <v>1</v>
      </c>
      <c r="P61" s="1">
        <f>COUNTIFS(Table2[Sub-Sector],Table3[[#This Row],[Sub-Sector]],Table2[% Away From 52W High],"&lt;=10")/Table3[[#This Row],[Count]]</f>
        <v>1</v>
      </c>
      <c r="Q61" s="1">
        <f>COUNTIFS(Table2[Sub-Sector],Table3[[#This Row],[Sub-Sector]],Table2[% Away From 52W Low],"&gt;=10")/Table3[[#This Row],[Count]]</f>
        <v>1</v>
      </c>
      <c r="R61" s="1">
        <f>COUNTIFS(Table2[Sub-Sector],Table3[[#This Row],[Sub-Sector]],Table2[% Price above 20 EMA],"&gt;=0")/Table3[[#This Row],[Count]]</f>
        <v>1</v>
      </c>
      <c r="S61" s="1">
        <f>COUNTIFS(Table2[Sub-Sector],Table3[[#This Row],[Sub-Sector]],Table2[% Price above 50 EMA],"&gt;=0")/Table3[[#This Row],[Count]]</f>
        <v>1</v>
      </c>
      <c r="T61" s="1">
        <f>COUNTIFS(Table2[Sub-Sector],Table3[[#This Row],[Sub-Sector]],Table2[% Price above 200 EMA],"&gt;=0")/Table3[[#This Row],[Count]]</f>
        <v>1</v>
      </c>
      <c r="U61" s="1">
        <f>COUNTIFS(Table2[Sub-Sector],Table3[[#This Row],[Sub-Sector]],Table2[Rate of Change - Zone],"Positive")/Table3[[#This Row],[Count]]</f>
        <v>1</v>
      </c>
      <c r="V61" s="1">
        <f>COUNTIFS(Table2[Sub-Sector],Table3[[#This Row],[Sub-Sector]],Table2[Sharpe Ratio],"&gt;=0.10")/Table3[[#This Row],[Count]]</f>
        <v>0</v>
      </c>
      <c r="W6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346.5</v>
      </c>
      <c r="X61">
        <f>_xlfn.RANK.AVG(Table3[[#This Row],[Score]],Table3[Score],1)</f>
        <v>37</v>
      </c>
      <c r="Y6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239.5</v>
      </c>
      <c r="Z61">
        <f>_xlfn.RANK.AVG(Table3[[#This Row],[Score 2 ]],Table3[[Score 2 ]],1)</f>
        <v>60</v>
      </c>
    </row>
    <row r="62" spans="1:26" x14ac:dyDescent="0.3">
      <c r="A62" t="s">
        <v>60</v>
      </c>
      <c r="B62">
        <f>COUNTIFS(Table2[Sub-Sector],Table3[[#This Row],[Sub-Sector]])</f>
        <v>3</v>
      </c>
      <c r="C62" s="1">
        <f>COUNTIFS(Table2[Sub-Sector],Table3[[#This Row],[Sub-Sector]],Table2[Uptrend],"Uptrend")/Table3[[#This Row],[Count]]</f>
        <v>0.33333333333333331</v>
      </c>
      <c r="D62" s="1">
        <f>COUNTIFS(Table2[Sub-Sector],Table3[[#This Row],[Sub-Sector]],Table2[1W Return vs Nifty],"&gt;=5")/Table3[[#This Row],[Count]]</f>
        <v>0.33333333333333331</v>
      </c>
      <c r="E62" s="1">
        <f>COUNTIFS(Table2[Sub-Sector],Table3[[#This Row],[Sub-Sector]],Table2[1M Return vs Nifty],"&gt;=5")/Table3[[#This Row],[Count]]</f>
        <v>0</v>
      </c>
      <c r="F62" s="1">
        <f>COUNTIFS(Table2[Sub-Sector],Table3[[#This Row],[Sub-Sector]],Table2[6M Return vs Nifty],"&gt;=10")/Table3[[#This Row],[Count]]</f>
        <v>0.33333333333333331</v>
      </c>
      <c r="G62" s="1">
        <f>COUNTIFS(Table2[Sub-Sector],Table3[[#This Row],[Sub-Sector]],Table2[1Y Return vs Nifty],"&gt;=10")/Table3[[#This Row],[Count]]</f>
        <v>0.66666666666666663</v>
      </c>
      <c r="H62" s="1">
        <f>COUNTIFS(Table2[Sub-Sector],Table3[[#This Row],[Sub-Sector]],Table2[RSI Exponential â€“ 14D],"&gt;=50")/Table3[[#This Row],[Count]]</f>
        <v>0.33333333333333331</v>
      </c>
      <c r="I62" s="1">
        <f>COUNTIFS(Table2[Sub-Sector],Table3[[#This Row],[Sub-Sector]],Table2[Relative Volume],"&gt;=1")/Table3[[#This Row],[Count]]</f>
        <v>0.33333333333333331</v>
      </c>
      <c r="J62" s="1">
        <f>COUNTIFS(Table2[Sub-Sector],Table3[[#This Row],[Sub-Sector]],Table2[% Away From Day Low],"&gt;=0.05")/Table3[[#This Row],[Count]]</f>
        <v>0</v>
      </c>
      <c r="K62" s="1">
        <f>COUNTIFS(Table2[Sub-Sector],Table3[[#This Row],[Sub-Sector]],Table2[% Away From Day High],"&lt;=0.05")/Table3[[#This Row],[Count]]</f>
        <v>1</v>
      </c>
      <c r="L62" s="1">
        <f>COUNTIFS(Table2[Sub-Sector],Table3[[#This Row],[Sub-Sector]],Table2[% Away From Current Week Low],"&gt;=0.05")/Table3[[#This Row],[Count]]</f>
        <v>0</v>
      </c>
      <c r="M62" s="1">
        <f>COUNTIFS(Table2[Sub-Sector],Table3[[#This Row],[Sub-Sector]],Table2[% Away From Current Week High],"&lt;=0.05")/Table3[[#This Row],[Count]]</f>
        <v>1</v>
      </c>
      <c r="N62" s="1">
        <f>COUNTIFS(Table2[Sub-Sector],Table3[[#This Row],[Sub-Sector]],Table2[% Away From Current Month Low],"&gt;=0.05")/Table3[[#This Row],[Count]]</f>
        <v>0.33333333333333331</v>
      </c>
      <c r="O62" s="1">
        <f>COUNTIFS(Table2[Sub-Sector],Table3[[#This Row],[Sub-Sector]],Table2[% Away From Current Month High],"&lt;=0.05")/Table3[[#This Row],[Count]]</f>
        <v>0.66666666666666663</v>
      </c>
      <c r="P62" s="1">
        <f>COUNTIFS(Table2[Sub-Sector],Table3[[#This Row],[Sub-Sector]],Table2[% Away From 52W High],"&lt;=10")/Table3[[#This Row],[Count]]</f>
        <v>0.33333333333333331</v>
      </c>
      <c r="Q62" s="1">
        <f>COUNTIFS(Table2[Sub-Sector],Table3[[#This Row],[Sub-Sector]],Table2[% Away From 52W Low],"&gt;=10")/Table3[[#This Row],[Count]]</f>
        <v>1</v>
      </c>
      <c r="R62" s="1">
        <f>COUNTIFS(Table2[Sub-Sector],Table3[[#This Row],[Sub-Sector]],Table2[% Price above 20 EMA],"&gt;=0")/Table3[[#This Row],[Count]]</f>
        <v>0.66666666666666663</v>
      </c>
      <c r="S62" s="1">
        <f>COUNTIFS(Table2[Sub-Sector],Table3[[#This Row],[Sub-Sector]],Table2[% Price above 50 EMA],"&gt;=0")/Table3[[#This Row],[Count]]</f>
        <v>0.33333333333333331</v>
      </c>
      <c r="T62" s="1">
        <f>COUNTIFS(Table2[Sub-Sector],Table3[[#This Row],[Sub-Sector]],Table2[% Price above 200 EMA],"&gt;=0")/Table3[[#This Row],[Count]]</f>
        <v>1</v>
      </c>
      <c r="U62" s="1">
        <f>COUNTIFS(Table2[Sub-Sector],Table3[[#This Row],[Sub-Sector]],Table2[Rate of Change - Zone],"Positive")/Table3[[#This Row],[Count]]</f>
        <v>0.33333333333333331</v>
      </c>
      <c r="V62" s="1">
        <f>COUNTIFS(Table2[Sub-Sector],Table3[[#This Row],[Sub-Sector]],Table2[Sharpe Ratio],"&gt;=0.10")/Table3[[#This Row],[Count]]</f>
        <v>0.66666666666666663</v>
      </c>
      <c r="W6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454</v>
      </c>
      <c r="X62">
        <f>_xlfn.RANK.AVG(Table3[[#This Row],[Score]],Table3[Score],1)</f>
        <v>69</v>
      </c>
      <c r="Y6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243</v>
      </c>
      <c r="Z62">
        <f>_xlfn.RANK.AVG(Table3[[#This Row],[Score 2 ]],Table3[[Score 2 ]],1)</f>
        <v>61.5</v>
      </c>
    </row>
    <row r="63" spans="1:26" x14ac:dyDescent="0.3">
      <c r="A63" t="s">
        <v>230</v>
      </c>
      <c r="B63">
        <f>COUNTIFS(Table2[Sub-Sector],Table3[[#This Row],[Sub-Sector]])</f>
        <v>3</v>
      </c>
      <c r="C63" s="1">
        <f>COUNTIFS(Table2[Sub-Sector],Table3[[#This Row],[Sub-Sector]],Table2[Uptrend],"Uptrend")/Table3[[#This Row],[Count]]</f>
        <v>0.66666666666666663</v>
      </c>
      <c r="D63" s="1">
        <f>COUNTIFS(Table2[Sub-Sector],Table3[[#This Row],[Sub-Sector]],Table2[1W Return vs Nifty],"&gt;=5")/Table3[[#This Row],[Count]]</f>
        <v>0.33333333333333331</v>
      </c>
      <c r="E63" s="1">
        <f>COUNTIFS(Table2[Sub-Sector],Table3[[#This Row],[Sub-Sector]],Table2[1M Return vs Nifty],"&gt;=5")/Table3[[#This Row],[Count]]</f>
        <v>0.66666666666666663</v>
      </c>
      <c r="F63" s="1">
        <f>COUNTIFS(Table2[Sub-Sector],Table3[[#This Row],[Sub-Sector]],Table2[6M Return vs Nifty],"&gt;=10")/Table3[[#This Row],[Count]]</f>
        <v>0.33333333333333331</v>
      </c>
      <c r="G63" s="1">
        <f>COUNTIFS(Table2[Sub-Sector],Table3[[#This Row],[Sub-Sector]],Table2[1Y Return vs Nifty],"&gt;=10")/Table3[[#This Row],[Count]]</f>
        <v>0.66666666666666663</v>
      </c>
      <c r="H63" s="1">
        <f>COUNTIFS(Table2[Sub-Sector],Table3[[#This Row],[Sub-Sector]],Table2[RSI Exponential â€“ 14D],"&gt;=50")/Table3[[#This Row],[Count]]</f>
        <v>0.66666666666666663</v>
      </c>
      <c r="I63" s="1">
        <f>COUNTIFS(Table2[Sub-Sector],Table3[[#This Row],[Sub-Sector]],Table2[Relative Volume],"&gt;=1")/Table3[[#This Row],[Count]]</f>
        <v>0.33333333333333331</v>
      </c>
      <c r="J63" s="1">
        <f>COUNTIFS(Table2[Sub-Sector],Table3[[#This Row],[Sub-Sector]],Table2[% Away From Day Low],"&gt;=0.05")/Table3[[#This Row],[Count]]</f>
        <v>0</v>
      </c>
      <c r="K63" s="1">
        <f>COUNTIFS(Table2[Sub-Sector],Table3[[#This Row],[Sub-Sector]],Table2[% Away From Day High],"&lt;=0.05")/Table3[[#This Row],[Count]]</f>
        <v>0.66666666666666663</v>
      </c>
      <c r="L63" s="1">
        <f>COUNTIFS(Table2[Sub-Sector],Table3[[#This Row],[Sub-Sector]],Table2[% Away From Current Week Low],"&gt;=0.05")/Table3[[#This Row],[Count]]</f>
        <v>0.33333333333333331</v>
      </c>
      <c r="M63" s="1">
        <f>COUNTIFS(Table2[Sub-Sector],Table3[[#This Row],[Sub-Sector]],Table2[% Away From Current Week High],"&lt;=0.05")/Table3[[#This Row],[Count]]</f>
        <v>0.66666666666666663</v>
      </c>
      <c r="N63" s="1">
        <f>COUNTIFS(Table2[Sub-Sector],Table3[[#This Row],[Sub-Sector]],Table2[% Away From Current Month Low],"&gt;=0.05")/Table3[[#This Row],[Count]]</f>
        <v>0.33333333333333331</v>
      </c>
      <c r="O63" s="1">
        <f>COUNTIFS(Table2[Sub-Sector],Table3[[#This Row],[Sub-Sector]],Table2[% Away From Current Month High],"&lt;=0.05")/Table3[[#This Row],[Count]]</f>
        <v>0</v>
      </c>
      <c r="P63" s="1">
        <f>COUNTIFS(Table2[Sub-Sector],Table3[[#This Row],[Sub-Sector]],Table2[% Away From 52W High],"&lt;=10")/Table3[[#This Row],[Count]]</f>
        <v>0.66666666666666663</v>
      </c>
      <c r="Q63" s="1">
        <f>COUNTIFS(Table2[Sub-Sector],Table3[[#This Row],[Sub-Sector]],Table2[% Away From 52W Low],"&gt;=10")/Table3[[#This Row],[Count]]</f>
        <v>1</v>
      </c>
      <c r="R63" s="1">
        <f>COUNTIFS(Table2[Sub-Sector],Table3[[#This Row],[Sub-Sector]],Table2[% Price above 20 EMA],"&gt;=0")/Table3[[#This Row],[Count]]</f>
        <v>0.66666666666666663</v>
      </c>
      <c r="S63" s="1">
        <f>COUNTIFS(Table2[Sub-Sector],Table3[[#This Row],[Sub-Sector]],Table2[% Price above 50 EMA],"&gt;=0")/Table3[[#This Row],[Count]]</f>
        <v>0.66666666666666663</v>
      </c>
      <c r="T63" s="1">
        <f>COUNTIFS(Table2[Sub-Sector],Table3[[#This Row],[Sub-Sector]],Table2[% Price above 200 EMA],"&gt;=0")/Table3[[#This Row],[Count]]</f>
        <v>0.66666666666666663</v>
      </c>
      <c r="U63" s="1">
        <f>COUNTIFS(Table2[Sub-Sector],Table3[[#This Row],[Sub-Sector]],Table2[Rate of Change - Zone],"Positive")/Table3[[#This Row],[Count]]</f>
        <v>0.33333333333333331</v>
      </c>
      <c r="V63" s="1">
        <f>COUNTIFS(Table2[Sub-Sector],Table3[[#This Row],[Sub-Sector]],Table2[Sharpe Ratio],"&gt;=0.10")/Table3[[#This Row],[Count]]</f>
        <v>0.33333333333333331</v>
      </c>
      <c r="W6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330.5</v>
      </c>
      <c r="X63">
        <f>_xlfn.RANK.AVG(Table3[[#This Row],[Score]],Table3[Score],1)</f>
        <v>31</v>
      </c>
      <c r="Y6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243</v>
      </c>
      <c r="Z63">
        <f>_xlfn.RANK.AVG(Table3[[#This Row],[Score 2 ]],Table3[[Score 2 ]],1)</f>
        <v>61.5</v>
      </c>
    </row>
    <row r="64" spans="1:26" x14ac:dyDescent="0.3">
      <c r="A64" t="s">
        <v>127</v>
      </c>
      <c r="B64">
        <f>COUNTIFS(Table2[Sub-Sector],Table3[[#This Row],[Sub-Sector]])</f>
        <v>22</v>
      </c>
      <c r="C64" s="1">
        <f>COUNTIFS(Table2[Sub-Sector],Table3[[#This Row],[Sub-Sector]],Table2[Uptrend],"Uptrend")/Table3[[#This Row],[Count]]</f>
        <v>0.5</v>
      </c>
      <c r="D64" s="1">
        <f>COUNTIFS(Table2[Sub-Sector],Table3[[#This Row],[Sub-Sector]],Table2[1W Return vs Nifty],"&gt;=5")/Table3[[#This Row],[Count]]</f>
        <v>0.31818181818181818</v>
      </c>
      <c r="E64" s="1">
        <f>COUNTIFS(Table2[Sub-Sector],Table3[[#This Row],[Sub-Sector]],Table2[1M Return vs Nifty],"&gt;=5")/Table3[[#This Row],[Count]]</f>
        <v>0.31818181818181818</v>
      </c>
      <c r="F64" s="1">
        <f>COUNTIFS(Table2[Sub-Sector],Table3[[#This Row],[Sub-Sector]],Table2[6M Return vs Nifty],"&gt;=10")/Table3[[#This Row],[Count]]</f>
        <v>0.36363636363636365</v>
      </c>
      <c r="G64" s="1">
        <f>COUNTIFS(Table2[Sub-Sector],Table3[[#This Row],[Sub-Sector]],Table2[1Y Return vs Nifty],"&gt;=10")/Table3[[#This Row],[Count]]</f>
        <v>0.54545454545454541</v>
      </c>
      <c r="H64" s="1">
        <f>COUNTIFS(Table2[Sub-Sector],Table3[[#This Row],[Sub-Sector]],Table2[RSI Exponential â€“ 14D],"&gt;=50")/Table3[[#This Row],[Count]]</f>
        <v>0.59090909090909094</v>
      </c>
      <c r="I64" s="1">
        <f>COUNTIFS(Table2[Sub-Sector],Table3[[#This Row],[Sub-Sector]],Table2[Relative Volume],"&gt;=1")/Table3[[#This Row],[Count]]</f>
        <v>0.18181818181818182</v>
      </c>
      <c r="J64" s="1">
        <f>COUNTIFS(Table2[Sub-Sector],Table3[[#This Row],[Sub-Sector]],Table2[% Away From Day Low],"&gt;=0.05")/Table3[[#This Row],[Count]]</f>
        <v>0</v>
      </c>
      <c r="K64" s="1">
        <f>COUNTIFS(Table2[Sub-Sector],Table3[[#This Row],[Sub-Sector]],Table2[% Away From Day High],"&lt;=0.05")/Table3[[#This Row],[Count]]</f>
        <v>0.81818181818181823</v>
      </c>
      <c r="L64" s="1">
        <f>COUNTIFS(Table2[Sub-Sector],Table3[[#This Row],[Sub-Sector]],Table2[% Away From Current Week Low],"&gt;=0.05")/Table3[[#This Row],[Count]]</f>
        <v>0.13636363636363635</v>
      </c>
      <c r="M64" s="1">
        <f>COUNTIFS(Table2[Sub-Sector],Table3[[#This Row],[Sub-Sector]],Table2[% Away From Current Week High],"&lt;=0.05")/Table3[[#This Row],[Count]]</f>
        <v>0.54545454545454541</v>
      </c>
      <c r="N64" s="1">
        <f>COUNTIFS(Table2[Sub-Sector],Table3[[#This Row],[Sub-Sector]],Table2[% Away From Current Month Low],"&gt;=0.05")/Table3[[#This Row],[Count]]</f>
        <v>0.40909090909090912</v>
      </c>
      <c r="O64" s="1">
        <f>COUNTIFS(Table2[Sub-Sector],Table3[[#This Row],[Sub-Sector]],Table2[% Away From Current Month High],"&lt;=0.05")/Table3[[#This Row],[Count]]</f>
        <v>0.45454545454545453</v>
      </c>
      <c r="P64" s="1">
        <f>COUNTIFS(Table2[Sub-Sector],Table3[[#This Row],[Sub-Sector]],Table2[% Away From 52W High],"&lt;=10")/Table3[[#This Row],[Count]]</f>
        <v>0.22727272727272727</v>
      </c>
      <c r="Q64" s="1">
        <f>COUNTIFS(Table2[Sub-Sector],Table3[[#This Row],[Sub-Sector]],Table2[% Away From 52W Low],"&gt;=10")/Table3[[#This Row],[Count]]</f>
        <v>1</v>
      </c>
      <c r="R64" s="1">
        <f>COUNTIFS(Table2[Sub-Sector],Table3[[#This Row],[Sub-Sector]],Table2[% Price above 20 EMA],"&gt;=0")/Table3[[#This Row],[Count]]</f>
        <v>0.45454545454545453</v>
      </c>
      <c r="S64" s="1">
        <f>COUNTIFS(Table2[Sub-Sector],Table3[[#This Row],[Sub-Sector]],Table2[% Price above 50 EMA],"&gt;=0")/Table3[[#This Row],[Count]]</f>
        <v>0.40909090909090912</v>
      </c>
      <c r="T64" s="1">
        <f>COUNTIFS(Table2[Sub-Sector],Table3[[#This Row],[Sub-Sector]],Table2[% Price above 200 EMA],"&gt;=0")/Table3[[#This Row],[Count]]</f>
        <v>0.72727272727272729</v>
      </c>
      <c r="U64" s="1">
        <f>COUNTIFS(Table2[Sub-Sector],Table3[[#This Row],[Sub-Sector]],Table2[Rate of Change - Zone],"Positive")/Table3[[#This Row],[Count]]</f>
        <v>0.63636363636363635</v>
      </c>
      <c r="V64" s="1">
        <f>COUNTIFS(Table2[Sub-Sector],Table3[[#This Row],[Sub-Sector]],Table2[Sharpe Ratio],"&gt;=0.10")/Table3[[#This Row],[Count]]</f>
        <v>0.45454545454545453</v>
      </c>
      <c r="W6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394</v>
      </c>
      <c r="X64">
        <f>_xlfn.RANK.AVG(Table3[[#This Row],[Score]],Table3[Score],1)</f>
        <v>45</v>
      </c>
      <c r="Y6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243.5</v>
      </c>
      <c r="Z64">
        <f>_xlfn.RANK.AVG(Table3[[#This Row],[Score 2 ]],Table3[[Score 2 ]],1)</f>
        <v>63</v>
      </c>
    </row>
    <row r="65" spans="1:26" x14ac:dyDescent="0.3">
      <c r="A65" t="s">
        <v>970</v>
      </c>
      <c r="B65">
        <f>COUNTIFS(Table2[Sub-Sector],Table3[[#This Row],[Sub-Sector]])</f>
        <v>2</v>
      </c>
      <c r="C65" s="1">
        <f>COUNTIFS(Table2[Sub-Sector],Table3[[#This Row],[Sub-Sector]],Table2[Uptrend],"Uptrend")/Table3[[#This Row],[Count]]</f>
        <v>0.5</v>
      </c>
      <c r="D65" s="1">
        <f>COUNTIFS(Table2[Sub-Sector],Table3[[#This Row],[Sub-Sector]],Table2[1W Return vs Nifty],"&gt;=5")/Table3[[#This Row],[Count]]</f>
        <v>0.5</v>
      </c>
      <c r="E65" s="1">
        <f>COUNTIFS(Table2[Sub-Sector],Table3[[#This Row],[Sub-Sector]],Table2[1M Return vs Nifty],"&gt;=5")/Table3[[#This Row],[Count]]</f>
        <v>0</v>
      </c>
      <c r="F65" s="1">
        <f>COUNTIFS(Table2[Sub-Sector],Table3[[#This Row],[Sub-Sector]],Table2[6M Return vs Nifty],"&gt;=10")/Table3[[#This Row],[Count]]</f>
        <v>0.5</v>
      </c>
      <c r="G65" s="1">
        <f>COUNTIFS(Table2[Sub-Sector],Table3[[#This Row],[Sub-Sector]],Table2[1Y Return vs Nifty],"&gt;=10")/Table3[[#This Row],[Count]]</f>
        <v>0.5</v>
      </c>
      <c r="H65" s="1">
        <f>COUNTIFS(Table2[Sub-Sector],Table3[[#This Row],[Sub-Sector]],Table2[RSI Exponential â€“ 14D],"&gt;=50")/Table3[[#This Row],[Count]]</f>
        <v>0.5</v>
      </c>
      <c r="I65" s="1">
        <f>COUNTIFS(Table2[Sub-Sector],Table3[[#This Row],[Sub-Sector]],Table2[Relative Volume],"&gt;=1")/Table3[[#This Row],[Count]]</f>
        <v>1</v>
      </c>
      <c r="J65" s="1">
        <f>COUNTIFS(Table2[Sub-Sector],Table3[[#This Row],[Sub-Sector]],Table2[% Away From Day Low],"&gt;=0.05")/Table3[[#This Row],[Count]]</f>
        <v>0</v>
      </c>
      <c r="K65" s="1">
        <f>COUNTIFS(Table2[Sub-Sector],Table3[[#This Row],[Sub-Sector]],Table2[% Away From Day High],"&lt;=0.05")/Table3[[#This Row],[Count]]</f>
        <v>0.5</v>
      </c>
      <c r="L65" s="1">
        <f>COUNTIFS(Table2[Sub-Sector],Table3[[#This Row],[Sub-Sector]],Table2[% Away From Current Week Low],"&gt;=0.05")/Table3[[#This Row],[Count]]</f>
        <v>0</v>
      </c>
      <c r="M65" s="1">
        <f>COUNTIFS(Table2[Sub-Sector],Table3[[#This Row],[Sub-Sector]],Table2[% Away From Current Week High],"&lt;=0.05")/Table3[[#This Row],[Count]]</f>
        <v>0</v>
      </c>
      <c r="N65" s="1">
        <f>COUNTIFS(Table2[Sub-Sector],Table3[[#This Row],[Sub-Sector]],Table2[% Away From Current Month Low],"&gt;=0.05")/Table3[[#This Row],[Count]]</f>
        <v>0.5</v>
      </c>
      <c r="O65" s="1">
        <f>COUNTIFS(Table2[Sub-Sector],Table3[[#This Row],[Sub-Sector]],Table2[% Away From Current Month High],"&lt;=0.05")/Table3[[#This Row],[Count]]</f>
        <v>0</v>
      </c>
      <c r="P65" s="1">
        <f>COUNTIFS(Table2[Sub-Sector],Table3[[#This Row],[Sub-Sector]],Table2[% Away From 52W High],"&lt;=10")/Table3[[#This Row],[Count]]</f>
        <v>0.5</v>
      </c>
      <c r="Q65" s="1">
        <f>COUNTIFS(Table2[Sub-Sector],Table3[[#This Row],[Sub-Sector]],Table2[% Away From 52W Low],"&gt;=10")/Table3[[#This Row],[Count]]</f>
        <v>0.5</v>
      </c>
      <c r="R65" s="1">
        <f>COUNTIFS(Table2[Sub-Sector],Table3[[#This Row],[Sub-Sector]],Table2[% Price above 20 EMA],"&gt;=0")/Table3[[#This Row],[Count]]</f>
        <v>0.5</v>
      </c>
      <c r="S65" s="1">
        <f>COUNTIFS(Table2[Sub-Sector],Table3[[#This Row],[Sub-Sector]],Table2[% Price above 50 EMA],"&gt;=0")/Table3[[#This Row],[Count]]</f>
        <v>0.5</v>
      </c>
      <c r="T65" s="1">
        <f>COUNTIFS(Table2[Sub-Sector],Table3[[#This Row],[Sub-Sector]],Table2[% Price above 200 EMA],"&gt;=0")/Table3[[#This Row],[Count]]</f>
        <v>0.5</v>
      </c>
      <c r="U65" s="1">
        <f>COUNTIFS(Table2[Sub-Sector],Table3[[#This Row],[Sub-Sector]],Table2[Rate of Change - Zone],"Positive")/Table3[[#This Row],[Count]]</f>
        <v>0</v>
      </c>
      <c r="V65" s="1">
        <f>COUNTIFS(Table2[Sub-Sector],Table3[[#This Row],[Sub-Sector]],Table2[Sharpe Ratio],"&gt;=0.10")/Table3[[#This Row],[Count]]</f>
        <v>0</v>
      </c>
      <c r="W6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434</v>
      </c>
      <c r="X65">
        <f>_xlfn.RANK.AVG(Table3[[#This Row],[Score]],Table3[Score],1)</f>
        <v>58</v>
      </c>
      <c r="Y6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249</v>
      </c>
      <c r="Z65">
        <f>_xlfn.RANK.AVG(Table3[[#This Row],[Score 2 ]],Table3[[Score 2 ]],1)</f>
        <v>64</v>
      </c>
    </row>
    <row r="66" spans="1:26" x14ac:dyDescent="0.3">
      <c r="A66" t="s">
        <v>1376</v>
      </c>
      <c r="B66">
        <f>COUNTIFS(Table2[Sub-Sector],Table3[[#This Row],[Sub-Sector]])</f>
        <v>3</v>
      </c>
      <c r="C66" s="1">
        <f>COUNTIFS(Table2[Sub-Sector],Table3[[#This Row],[Sub-Sector]],Table2[Uptrend],"Uptrend")/Table3[[#This Row],[Count]]</f>
        <v>0.33333333333333331</v>
      </c>
      <c r="D66" s="1">
        <f>COUNTIFS(Table2[Sub-Sector],Table3[[#This Row],[Sub-Sector]],Table2[1W Return vs Nifty],"&gt;=5")/Table3[[#This Row],[Count]]</f>
        <v>0.33333333333333331</v>
      </c>
      <c r="E66" s="1">
        <f>COUNTIFS(Table2[Sub-Sector],Table3[[#This Row],[Sub-Sector]],Table2[1M Return vs Nifty],"&gt;=5")/Table3[[#This Row],[Count]]</f>
        <v>0.33333333333333331</v>
      </c>
      <c r="F66" s="1">
        <f>COUNTIFS(Table2[Sub-Sector],Table3[[#This Row],[Sub-Sector]],Table2[6M Return vs Nifty],"&gt;=10")/Table3[[#This Row],[Count]]</f>
        <v>0.33333333333333331</v>
      </c>
      <c r="G66" s="1">
        <f>COUNTIFS(Table2[Sub-Sector],Table3[[#This Row],[Sub-Sector]],Table2[1Y Return vs Nifty],"&gt;=10")/Table3[[#This Row],[Count]]</f>
        <v>0.33333333333333331</v>
      </c>
      <c r="H66" s="1">
        <f>COUNTIFS(Table2[Sub-Sector],Table3[[#This Row],[Sub-Sector]],Table2[RSI Exponential â€“ 14D],"&gt;=50")/Table3[[#This Row],[Count]]</f>
        <v>1</v>
      </c>
      <c r="I66" s="1">
        <f>COUNTIFS(Table2[Sub-Sector],Table3[[#This Row],[Sub-Sector]],Table2[Relative Volume],"&gt;=1")/Table3[[#This Row],[Count]]</f>
        <v>0.33333333333333331</v>
      </c>
      <c r="J66" s="1">
        <f>COUNTIFS(Table2[Sub-Sector],Table3[[#This Row],[Sub-Sector]],Table2[% Away From Day Low],"&gt;=0.05")/Table3[[#This Row],[Count]]</f>
        <v>0</v>
      </c>
      <c r="K66" s="1">
        <f>COUNTIFS(Table2[Sub-Sector],Table3[[#This Row],[Sub-Sector]],Table2[% Away From Day High],"&lt;=0.05")/Table3[[#This Row],[Count]]</f>
        <v>0.66666666666666663</v>
      </c>
      <c r="L66" s="1">
        <f>COUNTIFS(Table2[Sub-Sector],Table3[[#This Row],[Sub-Sector]],Table2[% Away From Current Week Low],"&gt;=0.05")/Table3[[#This Row],[Count]]</f>
        <v>0</v>
      </c>
      <c r="M66" s="1">
        <f>COUNTIFS(Table2[Sub-Sector],Table3[[#This Row],[Sub-Sector]],Table2[% Away From Current Week High],"&lt;=0.05")/Table3[[#This Row],[Count]]</f>
        <v>0.66666666666666663</v>
      </c>
      <c r="N66" s="1">
        <f>COUNTIFS(Table2[Sub-Sector],Table3[[#This Row],[Sub-Sector]],Table2[% Away From Current Month Low],"&gt;=0.05")/Table3[[#This Row],[Count]]</f>
        <v>0.66666666666666663</v>
      </c>
      <c r="O66" s="1">
        <f>COUNTIFS(Table2[Sub-Sector],Table3[[#This Row],[Sub-Sector]],Table2[% Away From Current Month High],"&lt;=0.05")/Table3[[#This Row],[Count]]</f>
        <v>0.33333333333333331</v>
      </c>
      <c r="P66" s="1">
        <f>COUNTIFS(Table2[Sub-Sector],Table3[[#This Row],[Sub-Sector]],Table2[% Away From 52W High],"&lt;=10")/Table3[[#This Row],[Count]]</f>
        <v>0.33333333333333331</v>
      </c>
      <c r="Q66" s="1">
        <f>COUNTIFS(Table2[Sub-Sector],Table3[[#This Row],[Sub-Sector]],Table2[% Away From 52W Low],"&gt;=10")/Table3[[#This Row],[Count]]</f>
        <v>1</v>
      </c>
      <c r="R66" s="1">
        <f>COUNTIFS(Table2[Sub-Sector],Table3[[#This Row],[Sub-Sector]],Table2[% Price above 20 EMA],"&gt;=0")/Table3[[#This Row],[Count]]</f>
        <v>0.66666666666666663</v>
      </c>
      <c r="S66" s="1">
        <f>COUNTIFS(Table2[Sub-Sector],Table3[[#This Row],[Sub-Sector]],Table2[% Price above 50 EMA],"&gt;=0")/Table3[[#This Row],[Count]]</f>
        <v>0.66666666666666663</v>
      </c>
      <c r="T66" s="1">
        <f>COUNTIFS(Table2[Sub-Sector],Table3[[#This Row],[Sub-Sector]],Table2[% Price above 200 EMA],"&gt;=0")/Table3[[#This Row],[Count]]</f>
        <v>0.66666666666666663</v>
      </c>
      <c r="U66" s="1">
        <f>COUNTIFS(Table2[Sub-Sector],Table3[[#This Row],[Sub-Sector]],Table2[Rate of Change - Zone],"Positive")/Table3[[#This Row],[Count]]</f>
        <v>0.66666666666666663</v>
      </c>
      <c r="V66" s="1">
        <f>COUNTIFS(Table2[Sub-Sector],Table3[[#This Row],[Sub-Sector]],Table2[Sharpe Ratio],"&gt;=0.10")/Table3[[#This Row],[Count]]</f>
        <v>0.33333333333333331</v>
      </c>
      <c r="W6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403.5</v>
      </c>
      <c r="X66">
        <f>_xlfn.RANK.AVG(Table3[[#This Row],[Score]],Table3[Score],1)</f>
        <v>49.5</v>
      </c>
      <c r="Y6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250</v>
      </c>
      <c r="Z66">
        <f>_xlfn.RANK.AVG(Table3[[#This Row],[Score 2 ]],Table3[[Score 2 ]],1)</f>
        <v>65</v>
      </c>
    </row>
    <row r="67" spans="1:26" x14ac:dyDescent="0.3">
      <c r="A67" t="s">
        <v>1555</v>
      </c>
      <c r="B67">
        <f>COUNTIFS(Table2[Sub-Sector],Table3[[#This Row],[Sub-Sector]])</f>
        <v>2</v>
      </c>
      <c r="C67" s="1">
        <f>COUNTIFS(Table2[Sub-Sector],Table3[[#This Row],[Sub-Sector]],Table2[Uptrend],"Uptrend")/Table3[[#This Row],[Count]]</f>
        <v>0</v>
      </c>
      <c r="D67" s="1">
        <f>COUNTIFS(Table2[Sub-Sector],Table3[[#This Row],[Sub-Sector]],Table2[1W Return vs Nifty],"&gt;=5")/Table3[[#This Row],[Count]]</f>
        <v>0</v>
      </c>
      <c r="E67" s="1">
        <f>COUNTIFS(Table2[Sub-Sector],Table3[[#This Row],[Sub-Sector]],Table2[1M Return vs Nifty],"&gt;=5")/Table3[[#This Row],[Count]]</f>
        <v>0.5</v>
      </c>
      <c r="F67" s="1">
        <f>COUNTIFS(Table2[Sub-Sector],Table3[[#This Row],[Sub-Sector]],Table2[6M Return vs Nifty],"&gt;=10")/Table3[[#This Row],[Count]]</f>
        <v>0.5</v>
      </c>
      <c r="G67" s="1">
        <f>COUNTIFS(Table2[Sub-Sector],Table3[[#This Row],[Sub-Sector]],Table2[1Y Return vs Nifty],"&gt;=10")/Table3[[#This Row],[Count]]</f>
        <v>0</v>
      </c>
      <c r="H67" s="1">
        <f>COUNTIFS(Table2[Sub-Sector],Table3[[#This Row],[Sub-Sector]],Table2[RSI Exponential â€“ 14D],"&gt;=50")/Table3[[#This Row],[Count]]</f>
        <v>0.5</v>
      </c>
      <c r="I67" s="1">
        <f>COUNTIFS(Table2[Sub-Sector],Table3[[#This Row],[Sub-Sector]],Table2[Relative Volume],"&gt;=1")/Table3[[#This Row],[Count]]</f>
        <v>0.5</v>
      </c>
      <c r="J67" s="1">
        <f>COUNTIFS(Table2[Sub-Sector],Table3[[#This Row],[Sub-Sector]],Table2[% Away From Day Low],"&gt;=0.05")/Table3[[#This Row],[Count]]</f>
        <v>0</v>
      </c>
      <c r="K67" s="1">
        <f>COUNTIFS(Table2[Sub-Sector],Table3[[#This Row],[Sub-Sector]],Table2[% Away From Day High],"&lt;=0.05")/Table3[[#This Row],[Count]]</f>
        <v>1</v>
      </c>
      <c r="L67" s="1">
        <f>COUNTIFS(Table2[Sub-Sector],Table3[[#This Row],[Sub-Sector]],Table2[% Away From Current Week Low],"&gt;=0.05")/Table3[[#This Row],[Count]]</f>
        <v>0</v>
      </c>
      <c r="M67" s="1">
        <f>COUNTIFS(Table2[Sub-Sector],Table3[[#This Row],[Sub-Sector]],Table2[% Away From Current Week High],"&lt;=0.05")/Table3[[#This Row],[Count]]</f>
        <v>1</v>
      </c>
      <c r="N67" s="1">
        <f>COUNTIFS(Table2[Sub-Sector],Table3[[#This Row],[Sub-Sector]],Table2[% Away From Current Month Low],"&gt;=0.05")/Table3[[#This Row],[Count]]</f>
        <v>0.5</v>
      </c>
      <c r="O67" s="1">
        <f>COUNTIFS(Table2[Sub-Sector],Table3[[#This Row],[Sub-Sector]],Table2[% Away From Current Month High],"&lt;=0.05")/Table3[[#This Row],[Count]]</f>
        <v>0.5</v>
      </c>
      <c r="P67" s="1">
        <f>COUNTIFS(Table2[Sub-Sector],Table3[[#This Row],[Sub-Sector]],Table2[% Away From 52W High],"&lt;=10")/Table3[[#This Row],[Count]]</f>
        <v>0</v>
      </c>
      <c r="Q67" s="1">
        <f>COUNTIFS(Table2[Sub-Sector],Table3[[#This Row],[Sub-Sector]],Table2[% Away From 52W Low],"&gt;=10")/Table3[[#This Row],[Count]]</f>
        <v>1</v>
      </c>
      <c r="R67" s="1">
        <f>COUNTIFS(Table2[Sub-Sector],Table3[[#This Row],[Sub-Sector]],Table2[% Price above 20 EMA],"&gt;=0")/Table3[[#This Row],[Count]]</f>
        <v>0.5</v>
      </c>
      <c r="S67" s="1">
        <f>COUNTIFS(Table2[Sub-Sector],Table3[[#This Row],[Sub-Sector]],Table2[% Price above 50 EMA],"&gt;=0")/Table3[[#This Row],[Count]]</f>
        <v>0.5</v>
      </c>
      <c r="T67" s="1">
        <f>COUNTIFS(Table2[Sub-Sector],Table3[[#This Row],[Sub-Sector]],Table2[% Price above 200 EMA],"&gt;=0")/Table3[[#This Row],[Count]]</f>
        <v>0.5</v>
      </c>
      <c r="U67" s="1">
        <f>COUNTIFS(Table2[Sub-Sector],Table3[[#This Row],[Sub-Sector]],Table2[Rate of Change - Zone],"Positive")/Table3[[#This Row],[Count]]</f>
        <v>0.5</v>
      </c>
      <c r="V67" s="1">
        <f>COUNTIFS(Table2[Sub-Sector],Table3[[#This Row],[Sub-Sector]],Table2[Sharpe Ratio],"&gt;=0.10")/Table3[[#This Row],[Count]]</f>
        <v>0</v>
      </c>
      <c r="W6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472</v>
      </c>
      <c r="X67">
        <f>_xlfn.RANK.AVG(Table3[[#This Row],[Score]],Table3[Score],1)</f>
        <v>75</v>
      </c>
      <c r="Y6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251.5</v>
      </c>
      <c r="Z67">
        <f>_xlfn.RANK.AVG(Table3[[#This Row],[Score 2 ]],Table3[[Score 2 ]],1)</f>
        <v>66</v>
      </c>
    </row>
    <row r="68" spans="1:26" x14ac:dyDescent="0.3">
      <c r="A68" t="s">
        <v>804</v>
      </c>
      <c r="B68">
        <f>COUNTIFS(Table2[Sub-Sector],Table3[[#This Row],[Sub-Sector]])</f>
        <v>3</v>
      </c>
      <c r="C68" s="1">
        <f>COUNTIFS(Table2[Sub-Sector],Table3[[#This Row],[Sub-Sector]],Table2[Uptrend],"Uptrend")/Table3[[#This Row],[Count]]</f>
        <v>1</v>
      </c>
      <c r="D68" s="1">
        <f>COUNTIFS(Table2[Sub-Sector],Table3[[#This Row],[Sub-Sector]],Table2[1W Return vs Nifty],"&gt;=5")/Table3[[#This Row],[Count]]</f>
        <v>0</v>
      </c>
      <c r="E68" s="1">
        <f>COUNTIFS(Table2[Sub-Sector],Table3[[#This Row],[Sub-Sector]],Table2[1M Return vs Nifty],"&gt;=5")/Table3[[#This Row],[Count]]</f>
        <v>0.33333333333333331</v>
      </c>
      <c r="F68" s="1">
        <f>COUNTIFS(Table2[Sub-Sector],Table3[[#This Row],[Sub-Sector]],Table2[6M Return vs Nifty],"&gt;=10")/Table3[[#This Row],[Count]]</f>
        <v>0.33333333333333331</v>
      </c>
      <c r="G68" s="1">
        <f>COUNTIFS(Table2[Sub-Sector],Table3[[#This Row],[Sub-Sector]],Table2[1Y Return vs Nifty],"&gt;=10")/Table3[[#This Row],[Count]]</f>
        <v>1</v>
      </c>
      <c r="H68" s="1">
        <f>COUNTIFS(Table2[Sub-Sector],Table3[[#This Row],[Sub-Sector]],Table2[RSI Exponential â€“ 14D],"&gt;=50")/Table3[[#This Row],[Count]]</f>
        <v>0</v>
      </c>
      <c r="I68" s="1">
        <f>COUNTIFS(Table2[Sub-Sector],Table3[[#This Row],[Sub-Sector]],Table2[Relative Volume],"&gt;=1")/Table3[[#This Row],[Count]]</f>
        <v>0.33333333333333331</v>
      </c>
      <c r="J68" s="1">
        <f>COUNTIFS(Table2[Sub-Sector],Table3[[#This Row],[Sub-Sector]],Table2[% Away From Day Low],"&gt;=0.05")/Table3[[#This Row],[Count]]</f>
        <v>0</v>
      </c>
      <c r="K68" s="1">
        <f>COUNTIFS(Table2[Sub-Sector],Table3[[#This Row],[Sub-Sector]],Table2[% Away From Day High],"&lt;=0.05")/Table3[[#This Row],[Count]]</f>
        <v>0.66666666666666663</v>
      </c>
      <c r="L68" s="1">
        <f>COUNTIFS(Table2[Sub-Sector],Table3[[#This Row],[Sub-Sector]],Table2[% Away From Current Week Low],"&gt;=0.05")/Table3[[#This Row],[Count]]</f>
        <v>0</v>
      </c>
      <c r="M68" s="1">
        <f>COUNTIFS(Table2[Sub-Sector],Table3[[#This Row],[Sub-Sector]],Table2[% Away From Current Week High],"&lt;=0.05")/Table3[[#This Row],[Count]]</f>
        <v>0.33333333333333331</v>
      </c>
      <c r="N68" s="1">
        <f>COUNTIFS(Table2[Sub-Sector],Table3[[#This Row],[Sub-Sector]],Table2[% Away From Current Month Low],"&gt;=0.05")/Table3[[#This Row],[Count]]</f>
        <v>0</v>
      </c>
      <c r="O68" s="1">
        <f>COUNTIFS(Table2[Sub-Sector],Table3[[#This Row],[Sub-Sector]],Table2[% Away From Current Month High],"&lt;=0.05")/Table3[[#This Row],[Count]]</f>
        <v>0</v>
      </c>
      <c r="P68" s="1">
        <f>COUNTIFS(Table2[Sub-Sector],Table3[[#This Row],[Sub-Sector]],Table2[% Away From 52W High],"&lt;=10")/Table3[[#This Row],[Count]]</f>
        <v>0</v>
      </c>
      <c r="Q68" s="1">
        <f>COUNTIFS(Table2[Sub-Sector],Table3[[#This Row],[Sub-Sector]],Table2[% Away From 52W Low],"&gt;=10")/Table3[[#This Row],[Count]]</f>
        <v>1</v>
      </c>
      <c r="R68" s="1">
        <f>COUNTIFS(Table2[Sub-Sector],Table3[[#This Row],[Sub-Sector]],Table2[% Price above 20 EMA],"&gt;=0")/Table3[[#This Row],[Count]]</f>
        <v>0</v>
      </c>
      <c r="S68" s="1">
        <f>COUNTIFS(Table2[Sub-Sector],Table3[[#This Row],[Sub-Sector]],Table2[% Price above 50 EMA],"&gt;=0")/Table3[[#This Row],[Count]]</f>
        <v>0.66666666666666663</v>
      </c>
      <c r="T68" s="1">
        <f>COUNTIFS(Table2[Sub-Sector],Table3[[#This Row],[Sub-Sector]],Table2[% Price above 200 EMA],"&gt;=0")/Table3[[#This Row],[Count]]</f>
        <v>1</v>
      </c>
      <c r="U68" s="1">
        <f>COUNTIFS(Table2[Sub-Sector],Table3[[#This Row],[Sub-Sector]],Table2[Rate of Change - Zone],"Positive")/Table3[[#This Row],[Count]]</f>
        <v>0</v>
      </c>
      <c r="V68" s="1">
        <f>COUNTIFS(Table2[Sub-Sector],Table3[[#This Row],[Sub-Sector]],Table2[Sharpe Ratio],"&gt;=0.10")/Table3[[#This Row],[Count]]</f>
        <v>0.33333333333333331</v>
      </c>
      <c r="W6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398</v>
      </c>
      <c r="X68">
        <f>_xlfn.RANK.AVG(Table3[[#This Row],[Score]],Table3[Score],1)</f>
        <v>48</v>
      </c>
      <c r="Y6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253</v>
      </c>
      <c r="Z68">
        <f>_xlfn.RANK.AVG(Table3[[#This Row],[Score 2 ]],Table3[[Score 2 ]],1)</f>
        <v>67</v>
      </c>
    </row>
    <row r="69" spans="1:26" x14ac:dyDescent="0.3">
      <c r="A69" t="s">
        <v>495</v>
      </c>
      <c r="B69">
        <f>COUNTIFS(Table2[Sub-Sector],Table3[[#This Row],[Sub-Sector]])</f>
        <v>6</v>
      </c>
      <c r="C69" s="1">
        <f>COUNTIFS(Table2[Sub-Sector],Table3[[#This Row],[Sub-Sector]],Table2[Uptrend],"Uptrend")/Table3[[#This Row],[Count]]</f>
        <v>0.83333333333333337</v>
      </c>
      <c r="D69" s="1">
        <f>COUNTIFS(Table2[Sub-Sector],Table3[[#This Row],[Sub-Sector]],Table2[1W Return vs Nifty],"&gt;=5")/Table3[[#This Row],[Count]]</f>
        <v>0.16666666666666666</v>
      </c>
      <c r="E69" s="1">
        <f>COUNTIFS(Table2[Sub-Sector],Table3[[#This Row],[Sub-Sector]],Table2[1M Return vs Nifty],"&gt;=5")/Table3[[#This Row],[Count]]</f>
        <v>0.16666666666666666</v>
      </c>
      <c r="F69" s="1">
        <f>COUNTIFS(Table2[Sub-Sector],Table3[[#This Row],[Sub-Sector]],Table2[6M Return vs Nifty],"&gt;=10")/Table3[[#This Row],[Count]]</f>
        <v>0.16666666666666666</v>
      </c>
      <c r="G69" s="1">
        <f>COUNTIFS(Table2[Sub-Sector],Table3[[#This Row],[Sub-Sector]],Table2[1Y Return vs Nifty],"&gt;=10")/Table3[[#This Row],[Count]]</f>
        <v>0</v>
      </c>
      <c r="H69" s="1">
        <f>COUNTIFS(Table2[Sub-Sector],Table3[[#This Row],[Sub-Sector]],Table2[RSI Exponential â€“ 14D],"&gt;=50")/Table3[[#This Row],[Count]]</f>
        <v>0.83333333333333337</v>
      </c>
      <c r="I69" s="1">
        <f>COUNTIFS(Table2[Sub-Sector],Table3[[#This Row],[Sub-Sector]],Table2[Relative Volume],"&gt;=1")/Table3[[#This Row],[Count]]</f>
        <v>0.5</v>
      </c>
      <c r="J69" s="1">
        <f>COUNTIFS(Table2[Sub-Sector],Table3[[#This Row],[Sub-Sector]],Table2[% Away From Day Low],"&gt;=0.05")/Table3[[#This Row],[Count]]</f>
        <v>0</v>
      </c>
      <c r="K69" s="1">
        <f>COUNTIFS(Table2[Sub-Sector],Table3[[#This Row],[Sub-Sector]],Table2[% Away From Day High],"&lt;=0.05")/Table3[[#This Row],[Count]]</f>
        <v>1</v>
      </c>
      <c r="L69" s="1">
        <f>COUNTIFS(Table2[Sub-Sector],Table3[[#This Row],[Sub-Sector]],Table2[% Away From Current Week Low],"&gt;=0.05")/Table3[[#This Row],[Count]]</f>
        <v>0.33333333333333331</v>
      </c>
      <c r="M69" s="1">
        <f>COUNTIFS(Table2[Sub-Sector],Table3[[#This Row],[Sub-Sector]],Table2[% Away From Current Week High],"&lt;=0.05")/Table3[[#This Row],[Count]]</f>
        <v>1</v>
      </c>
      <c r="N69" s="1">
        <f>COUNTIFS(Table2[Sub-Sector],Table3[[#This Row],[Sub-Sector]],Table2[% Away From Current Month Low],"&gt;=0.05")/Table3[[#This Row],[Count]]</f>
        <v>0.83333333333333337</v>
      </c>
      <c r="O69" s="1">
        <f>COUNTIFS(Table2[Sub-Sector],Table3[[#This Row],[Sub-Sector]],Table2[% Away From Current Month High],"&lt;=0.05")/Table3[[#This Row],[Count]]</f>
        <v>0.83333333333333337</v>
      </c>
      <c r="P69" s="1">
        <f>COUNTIFS(Table2[Sub-Sector],Table3[[#This Row],[Sub-Sector]],Table2[% Away From 52W High],"&lt;=10")/Table3[[#This Row],[Count]]</f>
        <v>0.33333333333333331</v>
      </c>
      <c r="Q69" s="1">
        <f>COUNTIFS(Table2[Sub-Sector],Table3[[#This Row],[Sub-Sector]],Table2[% Away From 52W Low],"&gt;=10")/Table3[[#This Row],[Count]]</f>
        <v>1</v>
      </c>
      <c r="R69" s="1">
        <f>COUNTIFS(Table2[Sub-Sector],Table3[[#This Row],[Sub-Sector]],Table2[% Price above 20 EMA],"&gt;=0")/Table3[[#This Row],[Count]]</f>
        <v>0.83333333333333337</v>
      </c>
      <c r="S69" s="1">
        <f>COUNTIFS(Table2[Sub-Sector],Table3[[#This Row],[Sub-Sector]],Table2[% Price above 50 EMA],"&gt;=0")/Table3[[#This Row],[Count]]</f>
        <v>0.83333333333333337</v>
      </c>
      <c r="T69" s="1">
        <f>COUNTIFS(Table2[Sub-Sector],Table3[[#This Row],[Sub-Sector]],Table2[% Price above 200 EMA],"&gt;=0")/Table3[[#This Row],[Count]]</f>
        <v>0.83333333333333337</v>
      </c>
      <c r="U69" s="1">
        <f>COUNTIFS(Table2[Sub-Sector],Table3[[#This Row],[Sub-Sector]],Table2[Rate of Change - Zone],"Positive")/Table3[[#This Row],[Count]]</f>
        <v>0.83333333333333337</v>
      </c>
      <c r="V69" s="1">
        <f>COUNTIFS(Table2[Sub-Sector],Table3[[#This Row],[Sub-Sector]],Table2[Sharpe Ratio],"&gt;=0.10")/Table3[[#This Row],[Count]]</f>
        <v>0</v>
      </c>
      <c r="W6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395.5</v>
      </c>
      <c r="X69">
        <f>_xlfn.RANK.AVG(Table3[[#This Row],[Score]],Table3[Score],1)</f>
        <v>46</v>
      </c>
      <c r="Y6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253.5</v>
      </c>
      <c r="Z69">
        <f>_xlfn.RANK.AVG(Table3[[#This Row],[Score 2 ]],Table3[[Score 2 ]],1)</f>
        <v>68</v>
      </c>
    </row>
    <row r="70" spans="1:26" x14ac:dyDescent="0.3">
      <c r="A70" t="s">
        <v>138</v>
      </c>
      <c r="B70">
        <f>COUNTIFS(Table2[Sub-Sector],Table3[[#This Row],[Sub-Sector]])</f>
        <v>7</v>
      </c>
      <c r="C70" s="1">
        <f>COUNTIFS(Table2[Sub-Sector],Table3[[#This Row],[Sub-Sector]],Table2[Uptrend],"Uptrend")/Table3[[#This Row],[Count]]</f>
        <v>0.2857142857142857</v>
      </c>
      <c r="D70" s="1">
        <f>COUNTIFS(Table2[Sub-Sector],Table3[[#This Row],[Sub-Sector]],Table2[1W Return vs Nifty],"&gt;=5")/Table3[[#This Row],[Count]]</f>
        <v>0</v>
      </c>
      <c r="E70" s="1">
        <f>COUNTIFS(Table2[Sub-Sector],Table3[[#This Row],[Sub-Sector]],Table2[1M Return vs Nifty],"&gt;=5")/Table3[[#This Row],[Count]]</f>
        <v>0</v>
      </c>
      <c r="F70" s="1">
        <f>COUNTIFS(Table2[Sub-Sector],Table3[[#This Row],[Sub-Sector]],Table2[6M Return vs Nifty],"&gt;=10")/Table3[[#This Row],[Count]]</f>
        <v>0.5714285714285714</v>
      </c>
      <c r="G70" s="1">
        <f>COUNTIFS(Table2[Sub-Sector],Table3[[#This Row],[Sub-Sector]],Table2[1Y Return vs Nifty],"&gt;=10")/Table3[[#This Row],[Count]]</f>
        <v>0.8571428571428571</v>
      </c>
      <c r="H70" s="1">
        <f>COUNTIFS(Table2[Sub-Sector],Table3[[#This Row],[Sub-Sector]],Table2[RSI Exponential â€“ 14D],"&gt;=50")/Table3[[#This Row],[Count]]</f>
        <v>0.14285714285714285</v>
      </c>
      <c r="I70" s="1">
        <f>COUNTIFS(Table2[Sub-Sector],Table3[[#This Row],[Sub-Sector]],Table2[Relative Volume],"&gt;=1")/Table3[[#This Row],[Count]]</f>
        <v>0.14285714285714285</v>
      </c>
      <c r="J70" s="1">
        <f>COUNTIFS(Table2[Sub-Sector],Table3[[#This Row],[Sub-Sector]],Table2[% Away From Day Low],"&gt;=0.05")/Table3[[#This Row],[Count]]</f>
        <v>0</v>
      </c>
      <c r="K70" s="1">
        <f>COUNTIFS(Table2[Sub-Sector],Table3[[#This Row],[Sub-Sector]],Table2[% Away From Day High],"&lt;=0.05")/Table3[[#This Row],[Count]]</f>
        <v>0.8571428571428571</v>
      </c>
      <c r="L70" s="1">
        <f>COUNTIFS(Table2[Sub-Sector],Table3[[#This Row],[Sub-Sector]],Table2[% Away From Current Week Low],"&gt;=0.05")/Table3[[#This Row],[Count]]</f>
        <v>0</v>
      </c>
      <c r="M70" s="1">
        <f>COUNTIFS(Table2[Sub-Sector],Table3[[#This Row],[Sub-Sector]],Table2[% Away From Current Week High],"&lt;=0.05")/Table3[[#This Row],[Count]]</f>
        <v>0.2857142857142857</v>
      </c>
      <c r="N70" s="1">
        <f>COUNTIFS(Table2[Sub-Sector],Table3[[#This Row],[Sub-Sector]],Table2[% Away From Current Month Low],"&gt;=0.05")/Table3[[#This Row],[Count]]</f>
        <v>0.14285714285714285</v>
      </c>
      <c r="O70" s="1">
        <f>COUNTIFS(Table2[Sub-Sector],Table3[[#This Row],[Sub-Sector]],Table2[% Away From Current Month High],"&lt;=0.05")/Table3[[#This Row],[Count]]</f>
        <v>0.14285714285714285</v>
      </c>
      <c r="P70" s="1">
        <f>COUNTIFS(Table2[Sub-Sector],Table3[[#This Row],[Sub-Sector]],Table2[% Away From 52W High],"&lt;=10")/Table3[[#This Row],[Count]]</f>
        <v>0</v>
      </c>
      <c r="Q70" s="1">
        <f>COUNTIFS(Table2[Sub-Sector],Table3[[#This Row],[Sub-Sector]],Table2[% Away From 52W Low],"&gt;=10")/Table3[[#This Row],[Count]]</f>
        <v>1</v>
      </c>
      <c r="R70" s="1">
        <f>COUNTIFS(Table2[Sub-Sector],Table3[[#This Row],[Sub-Sector]],Table2[% Price above 20 EMA],"&gt;=0")/Table3[[#This Row],[Count]]</f>
        <v>0.14285714285714285</v>
      </c>
      <c r="S70" s="1">
        <f>COUNTIFS(Table2[Sub-Sector],Table3[[#This Row],[Sub-Sector]],Table2[% Price above 50 EMA],"&gt;=0")/Table3[[#This Row],[Count]]</f>
        <v>0.14285714285714285</v>
      </c>
      <c r="T70" s="1">
        <f>COUNTIFS(Table2[Sub-Sector],Table3[[#This Row],[Sub-Sector]],Table2[% Price above 200 EMA],"&gt;=0")/Table3[[#This Row],[Count]]</f>
        <v>1</v>
      </c>
      <c r="U70" s="1">
        <f>COUNTIFS(Table2[Sub-Sector],Table3[[#This Row],[Sub-Sector]],Table2[Rate of Change - Zone],"Positive")/Table3[[#This Row],[Count]]</f>
        <v>0.14285714285714285</v>
      </c>
      <c r="V70" s="1">
        <f>COUNTIFS(Table2[Sub-Sector],Table3[[#This Row],[Sub-Sector]],Table2[Sharpe Ratio],"&gt;=0.10")/Table3[[#This Row],[Count]]</f>
        <v>0.8571428571428571</v>
      </c>
      <c r="W7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539</v>
      </c>
      <c r="X70">
        <f>_xlfn.RANK.AVG(Table3[[#This Row],[Score]],Table3[Score],1)</f>
        <v>100.5</v>
      </c>
      <c r="Y7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255</v>
      </c>
      <c r="Z70">
        <f>_xlfn.RANK.AVG(Table3[[#This Row],[Score 2 ]],Table3[[Score 2 ]],1)</f>
        <v>69</v>
      </c>
    </row>
    <row r="71" spans="1:26" x14ac:dyDescent="0.3">
      <c r="A71" t="s">
        <v>46</v>
      </c>
      <c r="B71">
        <f>COUNTIFS(Table2[Sub-Sector],Table3[[#This Row],[Sub-Sector]])</f>
        <v>27</v>
      </c>
      <c r="C71" s="1">
        <f>COUNTIFS(Table2[Sub-Sector],Table3[[#This Row],[Sub-Sector]],Table2[Uptrend],"Uptrend")/Table3[[#This Row],[Count]]</f>
        <v>0.40740740740740738</v>
      </c>
      <c r="D71" s="1">
        <f>COUNTIFS(Table2[Sub-Sector],Table3[[#This Row],[Sub-Sector]],Table2[1W Return vs Nifty],"&gt;=5")/Table3[[#This Row],[Count]]</f>
        <v>3.7037037037037035E-2</v>
      </c>
      <c r="E71" s="1">
        <f>COUNTIFS(Table2[Sub-Sector],Table3[[#This Row],[Sub-Sector]],Table2[1M Return vs Nifty],"&gt;=5")/Table3[[#This Row],[Count]]</f>
        <v>3.7037037037037035E-2</v>
      </c>
      <c r="F71" s="1">
        <f>COUNTIFS(Table2[Sub-Sector],Table3[[#This Row],[Sub-Sector]],Table2[6M Return vs Nifty],"&gt;=10")/Table3[[#This Row],[Count]]</f>
        <v>0.62962962962962965</v>
      </c>
      <c r="G71" s="1">
        <f>COUNTIFS(Table2[Sub-Sector],Table3[[#This Row],[Sub-Sector]],Table2[1Y Return vs Nifty],"&gt;=10")/Table3[[#This Row],[Count]]</f>
        <v>0.62962962962962965</v>
      </c>
      <c r="H71" s="1">
        <f>COUNTIFS(Table2[Sub-Sector],Table3[[#This Row],[Sub-Sector]],Table2[RSI Exponential â€“ 14D],"&gt;=50")/Table3[[#This Row],[Count]]</f>
        <v>0.18518518518518517</v>
      </c>
      <c r="I71" s="1">
        <f>COUNTIFS(Table2[Sub-Sector],Table3[[#This Row],[Sub-Sector]],Table2[Relative Volume],"&gt;=1")/Table3[[#This Row],[Count]]</f>
        <v>0.22222222222222221</v>
      </c>
      <c r="J71" s="1">
        <f>COUNTIFS(Table2[Sub-Sector],Table3[[#This Row],[Sub-Sector]],Table2[% Away From Day Low],"&gt;=0.05")/Table3[[#This Row],[Count]]</f>
        <v>0</v>
      </c>
      <c r="K71" s="1">
        <f>COUNTIFS(Table2[Sub-Sector],Table3[[#This Row],[Sub-Sector]],Table2[% Away From Day High],"&lt;=0.05")/Table3[[#This Row],[Count]]</f>
        <v>0.88888888888888884</v>
      </c>
      <c r="L71" s="1">
        <f>COUNTIFS(Table2[Sub-Sector],Table3[[#This Row],[Sub-Sector]],Table2[% Away From Current Week Low],"&gt;=0.05")/Table3[[#This Row],[Count]]</f>
        <v>0</v>
      </c>
      <c r="M71" s="1">
        <f>COUNTIFS(Table2[Sub-Sector],Table3[[#This Row],[Sub-Sector]],Table2[% Away From Current Week High],"&lt;=0.05")/Table3[[#This Row],[Count]]</f>
        <v>0.33333333333333331</v>
      </c>
      <c r="N71" s="1">
        <f>COUNTIFS(Table2[Sub-Sector],Table3[[#This Row],[Sub-Sector]],Table2[% Away From Current Month Low],"&gt;=0.05")/Table3[[#This Row],[Count]]</f>
        <v>0.18518518518518517</v>
      </c>
      <c r="O71" s="1">
        <f>COUNTIFS(Table2[Sub-Sector],Table3[[#This Row],[Sub-Sector]],Table2[% Away From Current Month High],"&lt;=0.05")/Table3[[#This Row],[Count]]</f>
        <v>7.407407407407407E-2</v>
      </c>
      <c r="P71" s="1">
        <f>COUNTIFS(Table2[Sub-Sector],Table3[[#This Row],[Sub-Sector]],Table2[% Away From 52W High],"&lt;=10")/Table3[[#This Row],[Count]]</f>
        <v>0.1111111111111111</v>
      </c>
      <c r="Q71" s="1">
        <f>COUNTIFS(Table2[Sub-Sector],Table3[[#This Row],[Sub-Sector]],Table2[% Away From 52W Low],"&gt;=10")/Table3[[#This Row],[Count]]</f>
        <v>1</v>
      </c>
      <c r="R71" s="1">
        <f>COUNTIFS(Table2[Sub-Sector],Table3[[#This Row],[Sub-Sector]],Table2[% Price above 20 EMA],"&gt;=0")/Table3[[#This Row],[Count]]</f>
        <v>0.1111111111111111</v>
      </c>
      <c r="S71" s="1">
        <f>COUNTIFS(Table2[Sub-Sector],Table3[[#This Row],[Sub-Sector]],Table2[% Price above 50 EMA],"&gt;=0")/Table3[[#This Row],[Count]]</f>
        <v>0.29629629629629628</v>
      </c>
      <c r="T71" s="1">
        <f>COUNTIFS(Table2[Sub-Sector],Table3[[#This Row],[Sub-Sector]],Table2[% Price above 200 EMA],"&gt;=0")/Table3[[#This Row],[Count]]</f>
        <v>0.77777777777777779</v>
      </c>
      <c r="U71" s="1">
        <f>COUNTIFS(Table2[Sub-Sector],Table3[[#This Row],[Sub-Sector]],Table2[Rate of Change - Zone],"Positive")/Table3[[#This Row],[Count]]</f>
        <v>0.1111111111111111</v>
      </c>
      <c r="V71" s="1">
        <f>COUNTIFS(Table2[Sub-Sector],Table3[[#This Row],[Sub-Sector]],Table2[Sharpe Ratio],"&gt;=0.10")/Table3[[#This Row],[Count]]</f>
        <v>0.66666666666666663</v>
      </c>
      <c r="W7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473</v>
      </c>
      <c r="X71">
        <f>_xlfn.RANK.AVG(Table3[[#This Row],[Score]],Table3[Score],1)</f>
        <v>76</v>
      </c>
      <c r="Y7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256</v>
      </c>
      <c r="Z71">
        <f>_xlfn.RANK.AVG(Table3[[#This Row],[Score 2 ]],Table3[[Score 2 ]],1)</f>
        <v>70</v>
      </c>
    </row>
    <row r="72" spans="1:26" x14ac:dyDescent="0.3">
      <c r="A72" t="s">
        <v>1011</v>
      </c>
      <c r="B72">
        <f>COUNTIFS(Table2[Sub-Sector],Table3[[#This Row],[Sub-Sector]])</f>
        <v>6</v>
      </c>
      <c r="C72" s="1">
        <f>COUNTIFS(Table2[Sub-Sector],Table3[[#This Row],[Sub-Sector]],Table2[Uptrend],"Uptrend")/Table3[[#This Row],[Count]]</f>
        <v>0.83333333333333337</v>
      </c>
      <c r="D72" s="1">
        <f>COUNTIFS(Table2[Sub-Sector],Table3[[#This Row],[Sub-Sector]],Table2[1W Return vs Nifty],"&gt;=5")/Table3[[#This Row],[Count]]</f>
        <v>0</v>
      </c>
      <c r="E72" s="1">
        <f>COUNTIFS(Table2[Sub-Sector],Table3[[#This Row],[Sub-Sector]],Table2[1M Return vs Nifty],"&gt;=5")/Table3[[#This Row],[Count]]</f>
        <v>0.5</v>
      </c>
      <c r="F72" s="1">
        <f>COUNTIFS(Table2[Sub-Sector],Table3[[#This Row],[Sub-Sector]],Table2[6M Return vs Nifty],"&gt;=10")/Table3[[#This Row],[Count]]</f>
        <v>0.83333333333333337</v>
      </c>
      <c r="G72" s="1">
        <f>COUNTIFS(Table2[Sub-Sector],Table3[[#This Row],[Sub-Sector]],Table2[1Y Return vs Nifty],"&gt;=10")/Table3[[#This Row],[Count]]</f>
        <v>0.33333333333333331</v>
      </c>
      <c r="H72" s="1">
        <f>COUNTIFS(Table2[Sub-Sector],Table3[[#This Row],[Sub-Sector]],Table2[RSI Exponential â€“ 14D],"&gt;=50")/Table3[[#This Row],[Count]]</f>
        <v>0.5</v>
      </c>
      <c r="I72" s="1">
        <f>COUNTIFS(Table2[Sub-Sector],Table3[[#This Row],[Sub-Sector]],Table2[Relative Volume],"&gt;=1")/Table3[[#This Row],[Count]]</f>
        <v>0.16666666666666666</v>
      </c>
      <c r="J72" s="1">
        <f>COUNTIFS(Table2[Sub-Sector],Table3[[#This Row],[Sub-Sector]],Table2[% Away From Day Low],"&gt;=0.05")/Table3[[#This Row],[Count]]</f>
        <v>0</v>
      </c>
      <c r="K72" s="1">
        <f>COUNTIFS(Table2[Sub-Sector],Table3[[#This Row],[Sub-Sector]],Table2[% Away From Day High],"&lt;=0.05")/Table3[[#This Row],[Count]]</f>
        <v>1</v>
      </c>
      <c r="L72" s="1">
        <f>COUNTIFS(Table2[Sub-Sector],Table3[[#This Row],[Sub-Sector]],Table2[% Away From Current Week Low],"&gt;=0.05")/Table3[[#This Row],[Count]]</f>
        <v>0</v>
      </c>
      <c r="M72" s="1">
        <f>COUNTIFS(Table2[Sub-Sector],Table3[[#This Row],[Sub-Sector]],Table2[% Away From Current Week High],"&lt;=0.05")/Table3[[#This Row],[Count]]</f>
        <v>0.5</v>
      </c>
      <c r="N72" s="1">
        <f>COUNTIFS(Table2[Sub-Sector],Table3[[#This Row],[Sub-Sector]],Table2[% Away From Current Month Low],"&gt;=0.05")/Table3[[#This Row],[Count]]</f>
        <v>0.5</v>
      </c>
      <c r="O72" s="1">
        <f>COUNTIFS(Table2[Sub-Sector],Table3[[#This Row],[Sub-Sector]],Table2[% Away From Current Month High],"&lt;=0.05")/Table3[[#This Row],[Count]]</f>
        <v>0.33333333333333331</v>
      </c>
      <c r="P72" s="1">
        <f>COUNTIFS(Table2[Sub-Sector],Table3[[#This Row],[Sub-Sector]],Table2[% Away From 52W High],"&lt;=10")/Table3[[#This Row],[Count]]</f>
        <v>0.66666666666666663</v>
      </c>
      <c r="Q72" s="1">
        <f>COUNTIFS(Table2[Sub-Sector],Table3[[#This Row],[Sub-Sector]],Table2[% Away From 52W Low],"&gt;=10")/Table3[[#This Row],[Count]]</f>
        <v>1</v>
      </c>
      <c r="R72" s="1">
        <f>COUNTIFS(Table2[Sub-Sector],Table3[[#This Row],[Sub-Sector]],Table2[% Price above 20 EMA],"&gt;=0")/Table3[[#This Row],[Count]]</f>
        <v>0.5</v>
      </c>
      <c r="S72" s="1">
        <f>COUNTIFS(Table2[Sub-Sector],Table3[[#This Row],[Sub-Sector]],Table2[% Price above 50 EMA],"&gt;=0")/Table3[[#This Row],[Count]]</f>
        <v>0.66666666666666663</v>
      </c>
      <c r="T72" s="1">
        <f>COUNTIFS(Table2[Sub-Sector],Table3[[#This Row],[Sub-Sector]],Table2[% Price above 200 EMA],"&gt;=0")/Table3[[#This Row],[Count]]</f>
        <v>1</v>
      </c>
      <c r="U72" s="1">
        <f>COUNTIFS(Table2[Sub-Sector],Table3[[#This Row],[Sub-Sector]],Table2[Rate of Change - Zone],"Positive")/Table3[[#This Row],[Count]]</f>
        <v>0.33333333333333331</v>
      </c>
      <c r="V72" s="1">
        <f>COUNTIFS(Table2[Sub-Sector],Table3[[#This Row],[Sub-Sector]],Table2[Sharpe Ratio],"&gt;=0.10")/Table3[[#This Row],[Count]]</f>
        <v>0.16666666666666666</v>
      </c>
      <c r="W7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407</v>
      </c>
      <c r="X72">
        <f>_xlfn.RANK.AVG(Table3[[#This Row],[Score]],Table3[Score],1)</f>
        <v>52</v>
      </c>
      <c r="Y7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261</v>
      </c>
      <c r="Z72">
        <f>_xlfn.RANK.AVG(Table3[[#This Row],[Score 2 ]],Table3[[Score 2 ]],1)</f>
        <v>71</v>
      </c>
    </row>
    <row r="73" spans="1:26" x14ac:dyDescent="0.3">
      <c r="A73" t="s">
        <v>192</v>
      </c>
      <c r="B73">
        <f>COUNTIFS(Table2[Sub-Sector],Table3[[#This Row],[Sub-Sector]])</f>
        <v>6</v>
      </c>
      <c r="C73" s="1">
        <f>COUNTIFS(Table2[Sub-Sector],Table3[[#This Row],[Sub-Sector]],Table2[Uptrend],"Uptrend")/Table3[[#This Row],[Count]]</f>
        <v>0.66666666666666663</v>
      </c>
      <c r="D73" s="1">
        <f>COUNTIFS(Table2[Sub-Sector],Table3[[#This Row],[Sub-Sector]],Table2[1W Return vs Nifty],"&gt;=5")/Table3[[#This Row],[Count]]</f>
        <v>0</v>
      </c>
      <c r="E73" s="1">
        <f>COUNTIFS(Table2[Sub-Sector],Table3[[#This Row],[Sub-Sector]],Table2[1M Return vs Nifty],"&gt;=5")/Table3[[#This Row],[Count]]</f>
        <v>0.16666666666666666</v>
      </c>
      <c r="F73" s="1">
        <f>COUNTIFS(Table2[Sub-Sector],Table3[[#This Row],[Sub-Sector]],Table2[6M Return vs Nifty],"&gt;=10")/Table3[[#This Row],[Count]]</f>
        <v>0.33333333333333331</v>
      </c>
      <c r="G73" s="1">
        <f>COUNTIFS(Table2[Sub-Sector],Table3[[#This Row],[Sub-Sector]],Table2[1Y Return vs Nifty],"&gt;=10")/Table3[[#This Row],[Count]]</f>
        <v>0.66666666666666663</v>
      </c>
      <c r="H73" s="1">
        <f>COUNTIFS(Table2[Sub-Sector],Table3[[#This Row],[Sub-Sector]],Table2[RSI Exponential â€“ 14D],"&gt;=50")/Table3[[#This Row],[Count]]</f>
        <v>0.16666666666666666</v>
      </c>
      <c r="I73" s="1">
        <f>COUNTIFS(Table2[Sub-Sector],Table3[[#This Row],[Sub-Sector]],Table2[Relative Volume],"&gt;=1")/Table3[[#This Row],[Count]]</f>
        <v>0.33333333333333331</v>
      </c>
      <c r="J73" s="1">
        <f>COUNTIFS(Table2[Sub-Sector],Table3[[#This Row],[Sub-Sector]],Table2[% Away From Day Low],"&gt;=0.05")/Table3[[#This Row],[Count]]</f>
        <v>0</v>
      </c>
      <c r="K73" s="1">
        <f>COUNTIFS(Table2[Sub-Sector],Table3[[#This Row],[Sub-Sector]],Table2[% Away From Day High],"&lt;=0.05")/Table3[[#This Row],[Count]]</f>
        <v>1</v>
      </c>
      <c r="L73" s="1">
        <f>COUNTIFS(Table2[Sub-Sector],Table3[[#This Row],[Sub-Sector]],Table2[% Away From Current Week Low],"&gt;=0.05")/Table3[[#This Row],[Count]]</f>
        <v>0.16666666666666666</v>
      </c>
      <c r="M73" s="1">
        <f>COUNTIFS(Table2[Sub-Sector],Table3[[#This Row],[Sub-Sector]],Table2[% Away From Current Week High],"&lt;=0.05")/Table3[[#This Row],[Count]]</f>
        <v>0.66666666666666663</v>
      </c>
      <c r="N73" s="1">
        <f>COUNTIFS(Table2[Sub-Sector],Table3[[#This Row],[Sub-Sector]],Table2[% Away From Current Month Low],"&gt;=0.05")/Table3[[#This Row],[Count]]</f>
        <v>0.33333333333333331</v>
      </c>
      <c r="O73" s="1">
        <f>COUNTIFS(Table2[Sub-Sector],Table3[[#This Row],[Sub-Sector]],Table2[% Away From Current Month High],"&lt;=0.05")/Table3[[#This Row],[Count]]</f>
        <v>0.16666666666666666</v>
      </c>
      <c r="P73" s="1">
        <f>COUNTIFS(Table2[Sub-Sector],Table3[[#This Row],[Sub-Sector]],Table2[% Away From 52W High],"&lt;=10")/Table3[[#This Row],[Count]]</f>
        <v>0.33333333333333331</v>
      </c>
      <c r="Q73" s="1">
        <f>COUNTIFS(Table2[Sub-Sector],Table3[[#This Row],[Sub-Sector]],Table2[% Away From 52W Low],"&gt;=10")/Table3[[#This Row],[Count]]</f>
        <v>1</v>
      </c>
      <c r="R73" s="1">
        <f>COUNTIFS(Table2[Sub-Sector],Table3[[#This Row],[Sub-Sector]],Table2[% Price above 20 EMA],"&gt;=0")/Table3[[#This Row],[Count]]</f>
        <v>0.33333333333333331</v>
      </c>
      <c r="S73" s="1">
        <f>COUNTIFS(Table2[Sub-Sector],Table3[[#This Row],[Sub-Sector]],Table2[% Price above 50 EMA],"&gt;=0")/Table3[[#This Row],[Count]]</f>
        <v>0.5</v>
      </c>
      <c r="T73" s="1">
        <f>COUNTIFS(Table2[Sub-Sector],Table3[[#This Row],[Sub-Sector]],Table2[% Price above 200 EMA],"&gt;=0")/Table3[[#This Row],[Count]]</f>
        <v>0.83333333333333337</v>
      </c>
      <c r="U73" s="1">
        <f>COUNTIFS(Table2[Sub-Sector],Table3[[#This Row],[Sub-Sector]],Table2[Rate of Change - Zone],"Positive")/Table3[[#This Row],[Count]]</f>
        <v>0.16666666666666666</v>
      </c>
      <c r="V73" s="1">
        <f>COUNTIFS(Table2[Sub-Sector],Table3[[#This Row],[Sub-Sector]],Table2[Sharpe Ratio],"&gt;=0.10")/Table3[[#This Row],[Count]]</f>
        <v>0</v>
      </c>
      <c r="W7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471</v>
      </c>
      <c r="X73">
        <f>_xlfn.RANK.AVG(Table3[[#This Row],[Score]],Table3[Score],1)</f>
        <v>74</v>
      </c>
      <c r="Y7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262</v>
      </c>
      <c r="Z73">
        <f>_xlfn.RANK.AVG(Table3[[#This Row],[Score 2 ]],Table3[[Score 2 ]],1)</f>
        <v>72</v>
      </c>
    </row>
    <row r="74" spans="1:26" x14ac:dyDescent="0.3">
      <c r="A74" t="s">
        <v>51</v>
      </c>
      <c r="B74">
        <f>COUNTIFS(Table2[Sub-Sector],Table3[[#This Row],[Sub-Sector]])</f>
        <v>17</v>
      </c>
      <c r="C74" s="1">
        <f>COUNTIFS(Table2[Sub-Sector],Table3[[#This Row],[Sub-Sector]],Table2[Uptrend],"Uptrend")/Table3[[#This Row],[Count]]</f>
        <v>0.6470588235294118</v>
      </c>
      <c r="D74" s="1">
        <f>COUNTIFS(Table2[Sub-Sector],Table3[[#This Row],[Sub-Sector]],Table2[1W Return vs Nifty],"&gt;=5")/Table3[[#This Row],[Count]]</f>
        <v>0.17647058823529413</v>
      </c>
      <c r="E74" s="1">
        <f>COUNTIFS(Table2[Sub-Sector],Table3[[#This Row],[Sub-Sector]],Table2[1M Return vs Nifty],"&gt;=5")/Table3[[#This Row],[Count]]</f>
        <v>0.47058823529411764</v>
      </c>
      <c r="F74" s="1">
        <f>COUNTIFS(Table2[Sub-Sector],Table3[[#This Row],[Sub-Sector]],Table2[6M Return vs Nifty],"&gt;=10")/Table3[[#This Row],[Count]]</f>
        <v>0.29411764705882354</v>
      </c>
      <c r="G74" s="1">
        <f>COUNTIFS(Table2[Sub-Sector],Table3[[#This Row],[Sub-Sector]],Table2[1Y Return vs Nifty],"&gt;=10")/Table3[[#This Row],[Count]]</f>
        <v>0.41176470588235292</v>
      </c>
      <c r="H74" s="1">
        <f>COUNTIFS(Table2[Sub-Sector],Table3[[#This Row],[Sub-Sector]],Table2[RSI Exponential â€“ 14D],"&gt;=50")/Table3[[#This Row],[Count]]</f>
        <v>0.76470588235294112</v>
      </c>
      <c r="I74" s="1">
        <f>COUNTIFS(Table2[Sub-Sector],Table3[[#This Row],[Sub-Sector]],Table2[Relative Volume],"&gt;=1")/Table3[[#This Row],[Count]]</f>
        <v>0.29411764705882354</v>
      </c>
      <c r="J74" s="1">
        <f>COUNTIFS(Table2[Sub-Sector],Table3[[#This Row],[Sub-Sector]],Table2[% Away From Day Low],"&gt;=0.05")/Table3[[#This Row],[Count]]</f>
        <v>0</v>
      </c>
      <c r="K74" s="1">
        <f>COUNTIFS(Table2[Sub-Sector],Table3[[#This Row],[Sub-Sector]],Table2[% Away From Day High],"&lt;=0.05")/Table3[[#This Row],[Count]]</f>
        <v>1</v>
      </c>
      <c r="L74" s="1">
        <f>COUNTIFS(Table2[Sub-Sector],Table3[[#This Row],[Sub-Sector]],Table2[% Away From Current Week Low],"&gt;=0.05")/Table3[[#This Row],[Count]]</f>
        <v>5.8823529411764705E-2</v>
      </c>
      <c r="M74" s="1">
        <f>COUNTIFS(Table2[Sub-Sector],Table3[[#This Row],[Sub-Sector]],Table2[% Away From Current Week High],"&lt;=0.05")/Table3[[#This Row],[Count]]</f>
        <v>1</v>
      </c>
      <c r="N74" s="1">
        <f>COUNTIFS(Table2[Sub-Sector],Table3[[#This Row],[Sub-Sector]],Table2[% Away From Current Month Low],"&gt;=0.05")/Table3[[#This Row],[Count]]</f>
        <v>0.58823529411764708</v>
      </c>
      <c r="O74" s="1">
        <f>COUNTIFS(Table2[Sub-Sector],Table3[[#This Row],[Sub-Sector]],Table2[% Away From Current Month High],"&lt;=0.05")/Table3[[#This Row],[Count]]</f>
        <v>0.82352941176470584</v>
      </c>
      <c r="P74" s="1">
        <f>COUNTIFS(Table2[Sub-Sector],Table3[[#This Row],[Sub-Sector]],Table2[% Away From 52W High],"&lt;=10")/Table3[[#This Row],[Count]]</f>
        <v>0.47058823529411764</v>
      </c>
      <c r="Q74" s="1">
        <f>COUNTIFS(Table2[Sub-Sector],Table3[[#This Row],[Sub-Sector]],Table2[% Away From 52W Low],"&gt;=10")/Table3[[#This Row],[Count]]</f>
        <v>0.94117647058823528</v>
      </c>
      <c r="R74" s="1">
        <f>COUNTIFS(Table2[Sub-Sector],Table3[[#This Row],[Sub-Sector]],Table2[% Price above 20 EMA],"&gt;=0")/Table3[[#This Row],[Count]]</f>
        <v>0.70588235294117652</v>
      </c>
      <c r="S74" s="1">
        <f>COUNTIFS(Table2[Sub-Sector],Table3[[#This Row],[Sub-Sector]],Table2[% Price above 50 EMA],"&gt;=0")/Table3[[#This Row],[Count]]</f>
        <v>0.70588235294117652</v>
      </c>
      <c r="T74" s="1">
        <f>COUNTIFS(Table2[Sub-Sector],Table3[[#This Row],[Sub-Sector]],Table2[% Price above 200 EMA],"&gt;=0")/Table3[[#This Row],[Count]]</f>
        <v>0.6470588235294118</v>
      </c>
      <c r="U74" s="1">
        <f>COUNTIFS(Table2[Sub-Sector],Table3[[#This Row],[Sub-Sector]],Table2[Rate of Change - Zone],"Positive")/Table3[[#This Row],[Count]]</f>
        <v>0.58823529411764708</v>
      </c>
      <c r="V74" s="1">
        <f>COUNTIFS(Table2[Sub-Sector],Table3[[#This Row],[Sub-Sector]],Table2[Sharpe Ratio],"&gt;=0.10")/Table3[[#This Row],[Count]]</f>
        <v>0.11764705882352941</v>
      </c>
      <c r="W7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390.5</v>
      </c>
      <c r="X74">
        <f>_xlfn.RANK.AVG(Table3[[#This Row],[Score]],Table3[Score],1)</f>
        <v>43</v>
      </c>
      <c r="Y7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263</v>
      </c>
      <c r="Z74">
        <f>_xlfn.RANK.AVG(Table3[[#This Row],[Score 2 ]],Table3[[Score 2 ]],1)</f>
        <v>73</v>
      </c>
    </row>
    <row r="75" spans="1:26" x14ac:dyDescent="0.3">
      <c r="A75" t="s">
        <v>67</v>
      </c>
      <c r="B75">
        <f>COUNTIFS(Table2[Sub-Sector],Table3[[#This Row],[Sub-Sector]])</f>
        <v>3</v>
      </c>
      <c r="C75" s="1">
        <f>COUNTIFS(Table2[Sub-Sector],Table3[[#This Row],[Sub-Sector]],Table2[Uptrend],"Uptrend")/Table3[[#This Row],[Count]]</f>
        <v>0.66666666666666663</v>
      </c>
      <c r="D75" s="1">
        <f>COUNTIFS(Table2[Sub-Sector],Table3[[#This Row],[Sub-Sector]],Table2[1W Return vs Nifty],"&gt;=5")/Table3[[#This Row],[Count]]</f>
        <v>0</v>
      </c>
      <c r="E75" s="1">
        <f>COUNTIFS(Table2[Sub-Sector],Table3[[#This Row],[Sub-Sector]],Table2[1M Return vs Nifty],"&gt;=5")/Table3[[#This Row],[Count]]</f>
        <v>0</v>
      </c>
      <c r="F75" s="1">
        <f>COUNTIFS(Table2[Sub-Sector],Table3[[#This Row],[Sub-Sector]],Table2[6M Return vs Nifty],"&gt;=10")/Table3[[#This Row],[Count]]</f>
        <v>0.66666666666666663</v>
      </c>
      <c r="G75" s="1">
        <f>COUNTIFS(Table2[Sub-Sector],Table3[[#This Row],[Sub-Sector]],Table2[1Y Return vs Nifty],"&gt;=10")/Table3[[#This Row],[Count]]</f>
        <v>1</v>
      </c>
      <c r="H75" s="1">
        <f>COUNTIFS(Table2[Sub-Sector],Table3[[#This Row],[Sub-Sector]],Table2[RSI Exponential â€“ 14D],"&gt;=50")/Table3[[#This Row],[Count]]</f>
        <v>0</v>
      </c>
      <c r="I75" s="1">
        <f>COUNTIFS(Table2[Sub-Sector],Table3[[#This Row],[Sub-Sector]],Table2[Relative Volume],"&gt;=1")/Table3[[#This Row],[Count]]</f>
        <v>0</v>
      </c>
      <c r="J75" s="1">
        <f>COUNTIFS(Table2[Sub-Sector],Table3[[#This Row],[Sub-Sector]],Table2[% Away From Day Low],"&gt;=0.05")/Table3[[#This Row],[Count]]</f>
        <v>0</v>
      </c>
      <c r="K75" s="1">
        <f>COUNTIFS(Table2[Sub-Sector],Table3[[#This Row],[Sub-Sector]],Table2[% Away From Day High],"&lt;=0.05")/Table3[[#This Row],[Count]]</f>
        <v>0.66666666666666663</v>
      </c>
      <c r="L75" s="1">
        <f>COUNTIFS(Table2[Sub-Sector],Table3[[#This Row],[Sub-Sector]],Table2[% Away From Current Week Low],"&gt;=0.05")/Table3[[#This Row],[Count]]</f>
        <v>0</v>
      </c>
      <c r="M75" s="1">
        <f>COUNTIFS(Table2[Sub-Sector],Table3[[#This Row],[Sub-Sector]],Table2[% Away From Current Week High],"&lt;=0.05")/Table3[[#This Row],[Count]]</f>
        <v>0.66666666666666663</v>
      </c>
      <c r="N75" s="1">
        <f>COUNTIFS(Table2[Sub-Sector],Table3[[#This Row],[Sub-Sector]],Table2[% Away From Current Month Low],"&gt;=0.05")/Table3[[#This Row],[Count]]</f>
        <v>0</v>
      </c>
      <c r="O75" s="1">
        <f>COUNTIFS(Table2[Sub-Sector],Table3[[#This Row],[Sub-Sector]],Table2[% Away From Current Month High],"&lt;=0.05")/Table3[[#This Row],[Count]]</f>
        <v>0</v>
      </c>
      <c r="P75" s="1">
        <f>COUNTIFS(Table2[Sub-Sector],Table3[[#This Row],[Sub-Sector]],Table2[% Away From 52W High],"&lt;=10")/Table3[[#This Row],[Count]]</f>
        <v>0</v>
      </c>
      <c r="Q75" s="1">
        <f>COUNTIFS(Table2[Sub-Sector],Table3[[#This Row],[Sub-Sector]],Table2[% Away From 52W Low],"&gt;=10")/Table3[[#This Row],[Count]]</f>
        <v>1</v>
      </c>
      <c r="R75" s="1">
        <f>COUNTIFS(Table2[Sub-Sector],Table3[[#This Row],[Sub-Sector]],Table2[% Price above 20 EMA],"&gt;=0")/Table3[[#This Row],[Count]]</f>
        <v>0</v>
      </c>
      <c r="S75" s="1">
        <f>COUNTIFS(Table2[Sub-Sector],Table3[[#This Row],[Sub-Sector]],Table2[% Price above 50 EMA],"&gt;=0")/Table3[[#This Row],[Count]]</f>
        <v>0</v>
      </c>
      <c r="T75" s="1">
        <f>COUNTIFS(Table2[Sub-Sector],Table3[[#This Row],[Sub-Sector]],Table2[% Price above 200 EMA],"&gt;=0")/Table3[[#This Row],[Count]]</f>
        <v>1</v>
      </c>
      <c r="U75" s="1">
        <f>COUNTIFS(Table2[Sub-Sector],Table3[[#This Row],[Sub-Sector]],Table2[Rate of Change - Zone],"Positive")/Table3[[#This Row],[Count]]</f>
        <v>0</v>
      </c>
      <c r="V75" s="1">
        <f>COUNTIFS(Table2[Sub-Sector],Table3[[#This Row],[Sub-Sector]],Table2[Sharpe Ratio],"&gt;=0.10")/Table3[[#This Row],[Count]]</f>
        <v>0.33333333333333331</v>
      </c>
      <c r="W7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507.5</v>
      </c>
      <c r="X75">
        <f>_xlfn.RANK.AVG(Table3[[#This Row],[Score]],Table3[Score],1)</f>
        <v>89</v>
      </c>
      <c r="Y7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264</v>
      </c>
      <c r="Z75">
        <f>_xlfn.RANK.AVG(Table3[[#This Row],[Score 2 ]],Table3[[Score 2 ]],1)</f>
        <v>74</v>
      </c>
    </row>
    <row r="76" spans="1:26" x14ac:dyDescent="0.3">
      <c r="A76" t="s">
        <v>288</v>
      </c>
      <c r="B76">
        <f>COUNTIFS(Table2[Sub-Sector],Table3[[#This Row],[Sub-Sector]])</f>
        <v>6</v>
      </c>
      <c r="C76" s="1">
        <f>COUNTIFS(Table2[Sub-Sector],Table3[[#This Row],[Sub-Sector]],Table2[Uptrend],"Uptrend")/Table3[[#This Row],[Count]]</f>
        <v>0.5</v>
      </c>
      <c r="D76" s="1">
        <f>COUNTIFS(Table2[Sub-Sector],Table3[[#This Row],[Sub-Sector]],Table2[1W Return vs Nifty],"&gt;=5")/Table3[[#This Row],[Count]]</f>
        <v>0</v>
      </c>
      <c r="E76" s="1">
        <f>COUNTIFS(Table2[Sub-Sector],Table3[[#This Row],[Sub-Sector]],Table2[1M Return vs Nifty],"&gt;=5")/Table3[[#This Row],[Count]]</f>
        <v>0.33333333333333331</v>
      </c>
      <c r="F76" s="1">
        <f>COUNTIFS(Table2[Sub-Sector],Table3[[#This Row],[Sub-Sector]],Table2[6M Return vs Nifty],"&gt;=10")/Table3[[#This Row],[Count]]</f>
        <v>0</v>
      </c>
      <c r="G76" s="1">
        <f>COUNTIFS(Table2[Sub-Sector],Table3[[#This Row],[Sub-Sector]],Table2[1Y Return vs Nifty],"&gt;=10")/Table3[[#This Row],[Count]]</f>
        <v>0.66666666666666663</v>
      </c>
      <c r="H76" s="1">
        <f>COUNTIFS(Table2[Sub-Sector],Table3[[#This Row],[Sub-Sector]],Table2[RSI Exponential â€“ 14D],"&gt;=50")/Table3[[#This Row],[Count]]</f>
        <v>0.16666666666666666</v>
      </c>
      <c r="I76" s="1">
        <f>COUNTIFS(Table2[Sub-Sector],Table3[[#This Row],[Sub-Sector]],Table2[Relative Volume],"&gt;=1")/Table3[[#This Row],[Count]]</f>
        <v>0.33333333333333331</v>
      </c>
      <c r="J76" s="1">
        <f>COUNTIFS(Table2[Sub-Sector],Table3[[#This Row],[Sub-Sector]],Table2[% Away From Day Low],"&gt;=0.05")/Table3[[#This Row],[Count]]</f>
        <v>0</v>
      </c>
      <c r="K76" s="1">
        <f>COUNTIFS(Table2[Sub-Sector],Table3[[#This Row],[Sub-Sector]],Table2[% Away From Day High],"&lt;=0.05")/Table3[[#This Row],[Count]]</f>
        <v>1</v>
      </c>
      <c r="L76" s="1">
        <f>COUNTIFS(Table2[Sub-Sector],Table3[[#This Row],[Sub-Sector]],Table2[% Away From Current Week Low],"&gt;=0.05")/Table3[[#This Row],[Count]]</f>
        <v>0</v>
      </c>
      <c r="M76" s="1">
        <f>COUNTIFS(Table2[Sub-Sector],Table3[[#This Row],[Sub-Sector]],Table2[% Away From Current Week High],"&lt;=0.05")/Table3[[#This Row],[Count]]</f>
        <v>0.66666666666666663</v>
      </c>
      <c r="N76" s="1">
        <f>COUNTIFS(Table2[Sub-Sector],Table3[[#This Row],[Sub-Sector]],Table2[% Away From Current Month Low],"&gt;=0.05")/Table3[[#This Row],[Count]]</f>
        <v>0.33333333333333331</v>
      </c>
      <c r="O76" s="1">
        <f>COUNTIFS(Table2[Sub-Sector],Table3[[#This Row],[Sub-Sector]],Table2[% Away From Current Month High],"&lt;=0.05")/Table3[[#This Row],[Count]]</f>
        <v>0.33333333333333331</v>
      </c>
      <c r="P76" s="1">
        <f>COUNTIFS(Table2[Sub-Sector],Table3[[#This Row],[Sub-Sector]],Table2[% Away From 52W High],"&lt;=10")/Table3[[#This Row],[Count]]</f>
        <v>0.33333333333333331</v>
      </c>
      <c r="Q76" s="1">
        <f>COUNTIFS(Table2[Sub-Sector],Table3[[#This Row],[Sub-Sector]],Table2[% Away From 52W Low],"&gt;=10")/Table3[[#This Row],[Count]]</f>
        <v>1</v>
      </c>
      <c r="R76" s="1">
        <f>COUNTIFS(Table2[Sub-Sector],Table3[[#This Row],[Sub-Sector]],Table2[% Price above 20 EMA],"&gt;=0")/Table3[[#This Row],[Count]]</f>
        <v>0.33333333333333331</v>
      </c>
      <c r="S76" s="1">
        <f>COUNTIFS(Table2[Sub-Sector],Table3[[#This Row],[Sub-Sector]],Table2[% Price above 50 EMA],"&gt;=0")/Table3[[#This Row],[Count]]</f>
        <v>0.5</v>
      </c>
      <c r="T76" s="1">
        <f>COUNTIFS(Table2[Sub-Sector],Table3[[#This Row],[Sub-Sector]],Table2[% Price above 200 EMA],"&gt;=0")/Table3[[#This Row],[Count]]</f>
        <v>0.5</v>
      </c>
      <c r="U76" s="1">
        <f>COUNTIFS(Table2[Sub-Sector],Table3[[#This Row],[Sub-Sector]],Table2[Rate of Change - Zone],"Positive")/Table3[[#This Row],[Count]]</f>
        <v>0.33333333333333331</v>
      </c>
      <c r="V76" s="1">
        <f>COUNTIFS(Table2[Sub-Sector],Table3[[#This Row],[Sub-Sector]],Table2[Sharpe Ratio],"&gt;=0.10")/Table3[[#This Row],[Count]]</f>
        <v>0.66666666666666663</v>
      </c>
      <c r="W7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475.5</v>
      </c>
      <c r="X76">
        <f>_xlfn.RANK.AVG(Table3[[#This Row],[Score]],Table3[Score],1)</f>
        <v>78</v>
      </c>
      <c r="Y7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269.5</v>
      </c>
      <c r="Z76">
        <f>_xlfn.RANK.AVG(Table3[[#This Row],[Score 2 ]],Table3[[Score 2 ]],1)</f>
        <v>75</v>
      </c>
    </row>
    <row r="77" spans="1:26" x14ac:dyDescent="0.3">
      <c r="A77" t="s">
        <v>513</v>
      </c>
      <c r="B77">
        <f>COUNTIFS(Table2[Sub-Sector],Table3[[#This Row],[Sub-Sector]])</f>
        <v>4</v>
      </c>
      <c r="C77" s="1">
        <f>COUNTIFS(Table2[Sub-Sector],Table3[[#This Row],[Sub-Sector]],Table2[Uptrend],"Uptrend")/Table3[[#This Row],[Count]]</f>
        <v>0.75</v>
      </c>
      <c r="D77" s="1">
        <f>COUNTIFS(Table2[Sub-Sector],Table3[[#This Row],[Sub-Sector]],Table2[1W Return vs Nifty],"&gt;=5")/Table3[[#This Row],[Count]]</f>
        <v>0.25</v>
      </c>
      <c r="E77" s="1">
        <f>COUNTIFS(Table2[Sub-Sector],Table3[[#This Row],[Sub-Sector]],Table2[1M Return vs Nifty],"&gt;=5")/Table3[[#This Row],[Count]]</f>
        <v>0.25</v>
      </c>
      <c r="F77" s="1">
        <f>COUNTIFS(Table2[Sub-Sector],Table3[[#This Row],[Sub-Sector]],Table2[6M Return vs Nifty],"&gt;=10")/Table3[[#This Row],[Count]]</f>
        <v>0.5</v>
      </c>
      <c r="G77" s="1">
        <f>COUNTIFS(Table2[Sub-Sector],Table3[[#This Row],[Sub-Sector]],Table2[1Y Return vs Nifty],"&gt;=10")/Table3[[#This Row],[Count]]</f>
        <v>0.25</v>
      </c>
      <c r="H77" s="1">
        <f>COUNTIFS(Table2[Sub-Sector],Table3[[#This Row],[Sub-Sector]],Table2[RSI Exponential â€“ 14D],"&gt;=50")/Table3[[#This Row],[Count]]</f>
        <v>0.5</v>
      </c>
      <c r="I77" s="1">
        <f>COUNTIFS(Table2[Sub-Sector],Table3[[#This Row],[Sub-Sector]],Table2[Relative Volume],"&gt;=1")/Table3[[#This Row],[Count]]</f>
        <v>0.25</v>
      </c>
      <c r="J77" s="1">
        <f>COUNTIFS(Table2[Sub-Sector],Table3[[#This Row],[Sub-Sector]],Table2[% Away From Day Low],"&gt;=0.05")/Table3[[#This Row],[Count]]</f>
        <v>0</v>
      </c>
      <c r="K77" s="1">
        <f>COUNTIFS(Table2[Sub-Sector],Table3[[#This Row],[Sub-Sector]],Table2[% Away From Day High],"&lt;=0.05")/Table3[[#This Row],[Count]]</f>
        <v>0.5</v>
      </c>
      <c r="L77" s="1">
        <f>COUNTIFS(Table2[Sub-Sector],Table3[[#This Row],[Sub-Sector]],Table2[% Away From Current Week Low],"&gt;=0.05")/Table3[[#This Row],[Count]]</f>
        <v>0</v>
      </c>
      <c r="M77" s="1">
        <f>COUNTIFS(Table2[Sub-Sector],Table3[[#This Row],[Sub-Sector]],Table2[% Away From Current Week High],"&lt;=0.05")/Table3[[#This Row],[Count]]</f>
        <v>0.25</v>
      </c>
      <c r="N77" s="1">
        <f>COUNTIFS(Table2[Sub-Sector],Table3[[#This Row],[Sub-Sector]],Table2[% Away From Current Month Low],"&gt;=0.05")/Table3[[#This Row],[Count]]</f>
        <v>0.25</v>
      </c>
      <c r="O77" s="1">
        <f>COUNTIFS(Table2[Sub-Sector],Table3[[#This Row],[Sub-Sector]],Table2[% Away From Current Month High],"&lt;=0.05")/Table3[[#This Row],[Count]]</f>
        <v>0</v>
      </c>
      <c r="P77" s="1">
        <f>COUNTIFS(Table2[Sub-Sector],Table3[[#This Row],[Sub-Sector]],Table2[% Away From 52W High],"&lt;=10")/Table3[[#This Row],[Count]]</f>
        <v>0</v>
      </c>
      <c r="Q77" s="1">
        <f>COUNTIFS(Table2[Sub-Sector],Table3[[#This Row],[Sub-Sector]],Table2[% Away From 52W Low],"&gt;=10")/Table3[[#This Row],[Count]]</f>
        <v>1</v>
      </c>
      <c r="R77" s="1">
        <f>COUNTIFS(Table2[Sub-Sector],Table3[[#This Row],[Sub-Sector]],Table2[% Price above 20 EMA],"&gt;=0")/Table3[[#This Row],[Count]]</f>
        <v>0.5</v>
      </c>
      <c r="S77" s="1">
        <f>COUNTIFS(Table2[Sub-Sector],Table3[[#This Row],[Sub-Sector]],Table2[% Price above 50 EMA],"&gt;=0")/Table3[[#This Row],[Count]]</f>
        <v>0.75</v>
      </c>
      <c r="T77" s="1">
        <f>COUNTIFS(Table2[Sub-Sector],Table3[[#This Row],[Sub-Sector]],Table2[% Price above 200 EMA],"&gt;=0")/Table3[[#This Row],[Count]]</f>
        <v>0.75</v>
      </c>
      <c r="U77" s="1">
        <f>COUNTIFS(Table2[Sub-Sector],Table3[[#This Row],[Sub-Sector]],Table2[Rate of Change - Zone],"Positive")/Table3[[#This Row],[Count]]</f>
        <v>0.5</v>
      </c>
      <c r="V77" s="1">
        <f>COUNTIFS(Table2[Sub-Sector],Table3[[#This Row],[Sub-Sector]],Table2[Sharpe Ratio],"&gt;=0.10")/Table3[[#This Row],[Count]]</f>
        <v>0.25</v>
      </c>
      <c r="W7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403.5</v>
      </c>
      <c r="X77">
        <f>_xlfn.RANK.AVG(Table3[[#This Row],[Score]],Table3[Score],1)</f>
        <v>49.5</v>
      </c>
      <c r="Y7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272</v>
      </c>
      <c r="Z77">
        <f>_xlfn.RANK.AVG(Table3[[#This Row],[Score 2 ]],Table3[[Score 2 ]],1)</f>
        <v>76.5</v>
      </c>
    </row>
    <row r="78" spans="1:26" x14ac:dyDescent="0.3">
      <c r="A78" t="s">
        <v>89</v>
      </c>
      <c r="B78">
        <f>COUNTIFS(Table2[Sub-Sector],Table3[[#This Row],[Sub-Sector]])</f>
        <v>4</v>
      </c>
      <c r="C78" s="1">
        <f>COUNTIFS(Table2[Sub-Sector],Table3[[#This Row],[Sub-Sector]],Table2[Uptrend],"Uptrend")/Table3[[#This Row],[Count]]</f>
        <v>1</v>
      </c>
      <c r="D78" s="1">
        <f>COUNTIFS(Table2[Sub-Sector],Table3[[#This Row],[Sub-Sector]],Table2[1W Return vs Nifty],"&gt;=5")/Table3[[#This Row],[Count]]</f>
        <v>0</v>
      </c>
      <c r="E78" s="1">
        <f>COUNTIFS(Table2[Sub-Sector],Table3[[#This Row],[Sub-Sector]],Table2[1M Return vs Nifty],"&gt;=5")/Table3[[#This Row],[Count]]</f>
        <v>0.25</v>
      </c>
      <c r="F78" s="1">
        <f>COUNTIFS(Table2[Sub-Sector],Table3[[#This Row],[Sub-Sector]],Table2[6M Return vs Nifty],"&gt;=10")/Table3[[#This Row],[Count]]</f>
        <v>0</v>
      </c>
      <c r="G78" s="1">
        <f>COUNTIFS(Table2[Sub-Sector],Table3[[#This Row],[Sub-Sector]],Table2[1Y Return vs Nifty],"&gt;=10")/Table3[[#This Row],[Count]]</f>
        <v>0</v>
      </c>
      <c r="H78" s="1">
        <f>COUNTIFS(Table2[Sub-Sector],Table3[[#This Row],[Sub-Sector]],Table2[RSI Exponential â€“ 14D],"&gt;=50")/Table3[[#This Row],[Count]]</f>
        <v>0.5</v>
      </c>
      <c r="I78" s="1">
        <f>COUNTIFS(Table2[Sub-Sector],Table3[[#This Row],[Sub-Sector]],Table2[Relative Volume],"&gt;=1")/Table3[[#This Row],[Count]]</f>
        <v>0.5</v>
      </c>
      <c r="J78" s="1">
        <f>COUNTIFS(Table2[Sub-Sector],Table3[[#This Row],[Sub-Sector]],Table2[% Away From Day Low],"&gt;=0.05")/Table3[[#This Row],[Count]]</f>
        <v>0</v>
      </c>
      <c r="K78" s="1">
        <f>COUNTIFS(Table2[Sub-Sector],Table3[[#This Row],[Sub-Sector]],Table2[% Away From Day High],"&lt;=0.05")/Table3[[#This Row],[Count]]</f>
        <v>1</v>
      </c>
      <c r="L78" s="1">
        <f>COUNTIFS(Table2[Sub-Sector],Table3[[#This Row],[Sub-Sector]],Table2[% Away From Current Week Low],"&gt;=0.05")/Table3[[#This Row],[Count]]</f>
        <v>0</v>
      </c>
      <c r="M78" s="1">
        <f>COUNTIFS(Table2[Sub-Sector],Table3[[#This Row],[Sub-Sector]],Table2[% Away From Current Week High],"&lt;=0.05")/Table3[[#This Row],[Count]]</f>
        <v>0.75</v>
      </c>
      <c r="N78" s="1">
        <f>COUNTIFS(Table2[Sub-Sector],Table3[[#This Row],[Sub-Sector]],Table2[% Away From Current Month Low],"&gt;=0.05")/Table3[[#This Row],[Count]]</f>
        <v>0.25</v>
      </c>
      <c r="O78" s="1">
        <f>COUNTIFS(Table2[Sub-Sector],Table3[[#This Row],[Sub-Sector]],Table2[% Away From Current Month High],"&lt;=0.05")/Table3[[#This Row],[Count]]</f>
        <v>0.5</v>
      </c>
      <c r="P78" s="1">
        <f>COUNTIFS(Table2[Sub-Sector],Table3[[#This Row],[Sub-Sector]],Table2[% Away From 52W High],"&lt;=10")/Table3[[#This Row],[Count]]</f>
        <v>0.5</v>
      </c>
      <c r="Q78" s="1">
        <f>COUNTIFS(Table2[Sub-Sector],Table3[[#This Row],[Sub-Sector]],Table2[% Away From 52W Low],"&gt;=10")/Table3[[#This Row],[Count]]</f>
        <v>1</v>
      </c>
      <c r="R78" s="1">
        <f>COUNTIFS(Table2[Sub-Sector],Table3[[#This Row],[Sub-Sector]],Table2[% Price above 20 EMA],"&gt;=0")/Table3[[#This Row],[Count]]</f>
        <v>0.5</v>
      </c>
      <c r="S78" s="1">
        <f>COUNTIFS(Table2[Sub-Sector],Table3[[#This Row],[Sub-Sector]],Table2[% Price above 50 EMA],"&gt;=0")/Table3[[#This Row],[Count]]</f>
        <v>0.75</v>
      </c>
      <c r="T78" s="1">
        <f>COUNTIFS(Table2[Sub-Sector],Table3[[#This Row],[Sub-Sector]],Table2[% Price above 200 EMA],"&gt;=0")/Table3[[#This Row],[Count]]</f>
        <v>1</v>
      </c>
      <c r="U78" s="1">
        <f>COUNTIFS(Table2[Sub-Sector],Table3[[#This Row],[Sub-Sector]],Table2[Rate of Change - Zone],"Positive")/Table3[[#This Row],[Count]]</f>
        <v>0.75</v>
      </c>
      <c r="V78" s="1">
        <f>COUNTIFS(Table2[Sub-Sector],Table3[[#This Row],[Sub-Sector]],Table2[Sharpe Ratio],"&gt;=0.10")/Table3[[#This Row],[Count]]</f>
        <v>0</v>
      </c>
      <c r="W7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430.5</v>
      </c>
      <c r="X78">
        <f>_xlfn.RANK.AVG(Table3[[#This Row],[Score]],Table3[Score],1)</f>
        <v>57</v>
      </c>
      <c r="Y7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272</v>
      </c>
      <c r="Z78">
        <f>_xlfn.RANK.AVG(Table3[[#This Row],[Score 2 ]],Table3[[Score 2 ]],1)</f>
        <v>76.5</v>
      </c>
    </row>
    <row r="79" spans="1:26" x14ac:dyDescent="0.3">
      <c r="A79" t="s">
        <v>407</v>
      </c>
      <c r="B79">
        <f>COUNTIFS(Table2[Sub-Sector],Table3[[#This Row],[Sub-Sector]])</f>
        <v>6</v>
      </c>
      <c r="C79" s="1">
        <f>COUNTIFS(Table2[Sub-Sector],Table3[[#This Row],[Sub-Sector]],Table2[Uptrend],"Uptrend")/Table3[[#This Row],[Count]]</f>
        <v>1</v>
      </c>
      <c r="D79" s="1">
        <f>COUNTIFS(Table2[Sub-Sector],Table3[[#This Row],[Sub-Sector]],Table2[1W Return vs Nifty],"&gt;=5")/Table3[[#This Row],[Count]]</f>
        <v>0</v>
      </c>
      <c r="E79" s="1">
        <f>COUNTIFS(Table2[Sub-Sector],Table3[[#This Row],[Sub-Sector]],Table2[1M Return vs Nifty],"&gt;=5")/Table3[[#This Row],[Count]]</f>
        <v>0.16666666666666666</v>
      </c>
      <c r="F79" s="1">
        <f>COUNTIFS(Table2[Sub-Sector],Table3[[#This Row],[Sub-Sector]],Table2[6M Return vs Nifty],"&gt;=10")/Table3[[#This Row],[Count]]</f>
        <v>0.33333333333333331</v>
      </c>
      <c r="G79" s="1">
        <f>COUNTIFS(Table2[Sub-Sector],Table3[[#This Row],[Sub-Sector]],Table2[1Y Return vs Nifty],"&gt;=10")/Table3[[#This Row],[Count]]</f>
        <v>0.5</v>
      </c>
      <c r="H79" s="1">
        <f>COUNTIFS(Table2[Sub-Sector],Table3[[#This Row],[Sub-Sector]],Table2[RSI Exponential â€“ 14D],"&gt;=50")/Table3[[#This Row],[Count]]</f>
        <v>0.66666666666666663</v>
      </c>
      <c r="I79" s="1">
        <f>COUNTIFS(Table2[Sub-Sector],Table3[[#This Row],[Sub-Sector]],Table2[Relative Volume],"&gt;=1")/Table3[[#This Row],[Count]]</f>
        <v>0</v>
      </c>
      <c r="J79" s="1">
        <f>COUNTIFS(Table2[Sub-Sector],Table3[[#This Row],[Sub-Sector]],Table2[% Away From Day Low],"&gt;=0.05")/Table3[[#This Row],[Count]]</f>
        <v>0</v>
      </c>
      <c r="K79" s="1">
        <f>COUNTIFS(Table2[Sub-Sector],Table3[[#This Row],[Sub-Sector]],Table2[% Away From Day High],"&lt;=0.05")/Table3[[#This Row],[Count]]</f>
        <v>0.83333333333333337</v>
      </c>
      <c r="L79" s="1">
        <f>COUNTIFS(Table2[Sub-Sector],Table3[[#This Row],[Sub-Sector]],Table2[% Away From Current Week Low],"&gt;=0.05")/Table3[[#This Row],[Count]]</f>
        <v>0</v>
      </c>
      <c r="M79" s="1">
        <f>COUNTIFS(Table2[Sub-Sector],Table3[[#This Row],[Sub-Sector]],Table2[% Away From Current Week High],"&lt;=0.05")/Table3[[#This Row],[Count]]</f>
        <v>0.66666666666666663</v>
      </c>
      <c r="N79" s="1">
        <f>COUNTIFS(Table2[Sub-Sector],Table3[[#This Row],[Sub-Sector]],Table2[% Away From Current Month Low],"&gt;=0.05")/Table3[[#This Row],[Count]]</f>
        <v>0.66666666666666663</v>
      </c>
      <c r="O79" s="1">
        <f>COUNTIFS(Table2[Sub-Sector],Table3[[#This Row],[Sub-Sector]],Table2[% Away From Current Month High],"&lt;=0.05")/Table3[[#This Row],[Count]]</f>
        <v>0.66666666666666663</v>
      </c>
      <c r="P79" s="1">
        <f>COUNTIFS(Table2[Sub-Sector],Table3[[#This Row],[Sub-Sector]],Table2[% Away From 52W High],"&lt;=10")/Table3[[#This Row],[Count]]</f>
        <v>0.66666666666666663</v>
      </c>
      <c r="Q79" s="1">
        <f>COUNTIFS(Table2[Sub-Sector],Table3[[#This Row],[Sub-Sector]],Table2[% Away From 52W Low],"&gt;=10")/Table3[[#This Row],[Count]]</f>
        <v>1</v>
      </c>
      <c r="R79" s="1">
        <f>COUNTIFS(Table2[Sub-Sector],Table3[[#This Row],[Sub-Sector]],Table2[% Price above 20 EMA],"&gt;=0")/Table3[[#This Row],[Count]]</f>
        <v>0.83333333333333337</v>
      </c>
      <c r="S79" s="1">
        <f>COUNTIFS(Table2[Sub-Sector],Table3[[#This Row],[Sub-Sector]],Table2[% Price above 50 EMA],"&gt;=0")/Table3[[#This Row],[Count]]</f>
        <v>1</v>
      </c>
      <c r="T79" s="1">
        <f>COUNTIFS(Table2[Sub-Sector],Table3[[#This Row],[Sub-Sector]],Table2[% Price above 200 EMA],"&gt;=0")/Table3[[#This Row],[Count]]</f>
        <v>1</v>
      </c>
      <c r="U79" s="1">
        <f>COUNTIFS(Table2[Sub-Sector],Table3[[#This Row],[Sub-Sector]],Table2[Rate of Change - Zone],"Positive")/Table3[[#This Row],[Count]]</f>
        <v>0.83333333333333337</v>
      </c>
      <c r="V79" s="1">
        <f>COUNTIFS(Table2[Sub-Sector],Table3[[#This Row],[Sub-Sector]],Table2[Sharpe Ratio],"&gt;=0.10")/Table3[[#This Row],[Count]]</f>
        <v>0.5</v>
      </c>
      <c r="W7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441</v>
      </c>
      <c r="X79">
        <f>_xlfn.RANK.AVG(Table3[[#This Row],[Score]],Table3[Score],1)</f>
        <v>65</v>
      </c>
      <c r="Y7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273</v>
      </c>
      <c r="Z79">
        <f>_xlfn.RANK.AVG(Table3[[#This Row],[Score 2 ]],Table3[[Score 2 ]],1)</f>
        <v>78</v>
      </c>
    </row>
    <row r="80" spans="1:26" x14ac:dyDescent="0.3">
      <c r="A80" t="s">
        <v>379</v>
      </c>
      <c r="B80">
        <f>COUNTIFS(Table2[Sub-Sector],Table3[[#This Row],[Sub-Sector]])</f>
        <v>14</v>
      </c>
      <c r="C80" s="1">
        <f>COUNTIFS(Table2[Sub-Sector],Table3[[#This Row],[Sub-Sector]],Table2[Uptrend],"Uptrend")/Table3[[#This Row],[Count]]</f>
        <v>0.5714285714285714</v>
      </c>
      <c r="D80" s="1">
        <f>COUNTIFS(Table2[Sub-Sector],Table3[[#This Row],[Sub-Sector]],Table2[1W Return vs Nifty],"&gt;=5")/Table3[[#This Row],[Count]]</f>
        <v>0</v>
      </c>
      <c r="E80" s="1">
        <f>COUNTIFS(Table2[Sub-Sector],Table3[[#This Row],[Sub-Sector]],Table2[1M Return vs Nifty],"&gt;=5")/Table3[[#This Row],[Count]]</f>
        <v>0.14285714285714285</v>
      </c>
      <c r="F80" s="1">
        <f>COUNTIFS(Table2[Sub-Sector],Table3[[#This Row],[Sub-Sector]],Table2[6M Return vs Nifty],"&gt;=10")/Table3[[#This Row],[Count]]</f>
        <v>0.7142857142857143</v>
      </c>
      <c r="G80" s="1">
        <f>COUNTIFS(Table2[Sub-Sector],Table3[[#This Row],[Sub-Sector]],Table2[1Y Return vs Nifty],"&gt;=10")/Table3[[#This Row],[Count]]</f>
        <v>0.5714285714285714</v>
      </c>
      <c r="H80" s="1">
        <f>COUNTIFS(Table2[Sub-Sector],Table3[[#This Row],[Sub-Sector]],Table2[RSI Exponential â€“ 14D],"&gt;=50")/Table3[[#This Row],[Count]]</f>
        <v>0.42857142857142855</v>
      </c>
      <c r="I80" s="1">
        <f>COUNTIFS(Table2[Sub-Sector],Table3[[#This Row],[Sub-Sector]],Table2[Relative Volume],"&gt;=1")/Table3[[#This Row],[Count]]</f>
        <v>0</v>
      </c>
      <c r="J80" s="1">
        <f>COUNTIFS(Table2[Sub-Sector],Table3[[#This Row],[Sub-Sector]],Table2[% Away From Day Low],"&gt;=0.05")/Table3[[#This Row],[Count]]</f>
        <v>0</v>
      </c>
      <c r="K80" s="1">
        <f>COUNTIFS(Table2[Sub-Sector],Table3[[#This Row],[Sub-Sector]],Table2[% Away From Day High],"&lt;=0.05")/Table3[[#This Row],[Count]]</f>
        <v>0.7857142857142857</v>
      </c>
      <c r="L80" s="1">
        <f>COUNTIFS(Table2[Sub-Sector],Table3[[#This Row],[Sub-Sector]],Table2[% Away From Current Week Low],"&gt;=0.05")/Table3[[#This Row],[Count]]</f>
        <v>0</v>
      </c>
      <c r="M80" s="1">
        <f>COUNTIFS(Table2[Sub-Sector],Table3[[#This Row],[Sub-Sector]],Table2[% Away From Current Week High],"&lt;=0.05")/Table3[[#This Row],[Count]]</f>
        <v>0.5</v>
      </c>
      <c r="N80" s="1">
        <f>COUNTIFS(Table2[Sub-Sector],Table3[[#This Row],[Sub-Sector]],Table2[% Away From Current Month Low],"&gt;=0.05")/Table3[[#This Row],[Count]]</f>
        <v>0</v>
      </c>
      <c r="O80" s="1">
        <f>COUNTIFS(Table2[Sub-Sector],Table3[[#This Row],[Sub-Sector]],Table2[% Away From Current Month High],"&lt;=0.05")/Table3[[#This Row],[Count]]</f>
        <v>0.14285714285714285</v>
      </c>
      <c r="P80" s="1">
        <f>COUNTIFS(Table2[Sub-Sector],Table3[[#This Row],[Sub-Sector]],Table2[% Away From 52W High],"&lt;=10")/Table3[[#This Row],[Count]]</f>
        <v>0.14285714285714285</v>
      </c>
      <c r="Q80" s="1">
        <f>COUNTIFS(Table2[Sub-Sector],Table3[[#This Row],[Sub-Sector]],Table2[% Away From 52W Low],"&gt;=10")/Table3[[#This Row],[Count]]</f>
        <v>0.8571428571428571</v>
      </c>
      <c r="R80" s="1">
        <f>COUNTIFS(Table2[Sub-Sector],Table3[[#This Row],[Sub-Sector]],Table2[% Price above 20 EMA],"&gt;=0")/Table3[[#This Row],[Count]]</f>
        <v>0</v>
      </c>
      <c r="S80" s="1">
        <f>COUNTIFS(Table2[Sub-Sector],Table3[[#This Row],[Sub-Sector]],Table2[% Price above 50 EMA],"&gt;=0")/Table3[[#This Row],[Count]]</f>
        <v>0.2857142857142857</v>
      </c>
      <c r="T80" s="1">
        <f>COUNTIFS(Table2[Sub-Sector],Table3[[#This Row],[Sub-Sector]],Table2[% Price above 200 EMA],"&gt;=0")/Table3[[#This Row],[Count]]</f>
        <v>0.7857142857142857</v>
      </c>
      <c r="U80" s="1">
        <f>COUNTIFS(Table2[Sub-Sector],Table3[[#This Row],[Sub-Sector]],Table2[Rate of Change - Zone],"Positive")/Table3[[#This Row],[Count]]</f>
        <v>7.1428571428571425E-2</v>
      </c>
      <c r="V80" s="1">
        <f>COUNTIFS(Table2[Sub-Sector],Table3[[#This Row],[Sub-Sector]],Table2[Sharpe Ratio],"&gt;=0.10")/Table3[[#This Row],[Count]]</f>
        <v>0.14285714285714285</v>
      </c>
      <c r="W8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502.5</v>
      </c>
      <c r="X80">
        <f>_xlfn.RANK.AVG(Table3[[#This Row],[Score]],Table3[Score],1)</f>
        <v>87</v>
      </c>
      <c r="Y8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280.5</v>
      </c>
      <c r="Z80">
        <f>_xlfn.RANK.AVG(Table3[[#This Row],[Score 2 ]],Table3[[Score 2 ]],1)</f>
        <v>79</v>
      </c>
    </row>
    <row r="81" spans="1:26" x14ac:dyDescent="0.3">
      <c r="A81" t="s">
        <v>95</v>
      </c>
      <c r="B81">
        <f>COUNTIFS(Table2[Sub-Sector],Table3[[#This Row],[Sub-Sector]])</f>
        <v>5</v>
      </c>
      <c r="C81" s="1">
        <f>COUNTIFS(Table2[Sub-Sector],Table3[[#This Row],[Sub-Sector]],Table2[Uptrend],"Uptrend")/Table3[[#This Row],[Count]]</f>
        <v>0.2</v>
      </c>
      <c r="D81" s="1">
        <f>COUNTIFS(Table2[Sub-Sector],Table3[[#This Row],[Sub-Sector]],Table2[1W Return vs Nifty],"&gt;=5")/Table3[[#This Row],[Count]]</f>
        <v>0.2</v>
      </c>
      <c r="E81" s="1">
        <f>COUNTIFS(Table2[Sub-Sector],Table3[[#This Row],[Sub-Sector]],Table2[1M Return vs Nifty],"&gt;=5")/Table3[[#This Row],[Count]]</f>
        <v>0</v>
      </c>
      <c r="F81" s="1">
        <f>COUNTIFS(Table2[Sub-Sector],Table3[[#This Row],[Sub-Sector]],Table2[6M Return vs Nifty],"&gt;=10")/Table3[[#This Row],[Count]]</f>
        <v>0</v>
      </c>
      <c r="G81" s="1">
        <f>COUNTIFS(Table2[Sub-Sector],Table3[[#This Row],[Sub-Sector]],Table2[1Y Return vs Nifty],"&gt;=10")/Table3[[#This Row],[Count]]</f>
        <v>1</v>
      </c>
      <c r="H81" s="1">
        <f>COUNTIFS(Table2[Sub-Sector],Table3[[#This Row],[Sub-Sector]],Table2[RSI Exponential â€“ 14D],"&gt;=50")/Table3[[#This Row],[Count]]</f>
        <v>0.2</v>
      </c>
      <c r="I81" s="1">
        <f>COUNTIFS(Table2[Sub-Sector],Table3[[#This Row],[Sub-Sector]],Table2[Relative Volume],"&gt;=1")/Table3[[#This Row],[Count]]</f>
        <v>0.2</v>
      </c>
      <c r="J81" s="1">
        <f>COUNTIFS(Table2[Sub-Sector],Table3[[#This Row],[Sub-Sector]],Table2[% Away From Day Low],"&gt;=0.05")/Table3[[#This Row],[Count]]</f>
        <v>0</v>
      </c>
      <c r="K81" s="1">
        <f>COUNTIFS(Table2[Sub-Sector],Table3[[#This Row],[Sub-Sector]],Table2[% Away From Day High],"&lt;=0.05")/Table3[[#This Row],[Count]]</f>
        <v>1</v>
      </c>
      <c r="L81" s="1">
        <f>COUNTIFS(Table2[Sub-Sector],Table3[[#This Row],[Sub-Sector]],Table2[% Away From Current Week Low],"&gt;=0.05")/Table3[[#This Row],[Count]]</f>
        <v>0.2</v>
      </c>
      <c r="M81" s="1">
        <f>COUNTIFS(Table2[Sub-Sector],Table3[[#This Row],[Sub-Sector]],Table2[% Away From Current Week High],"&lt;=0.05")/Table3[[#This Row],[Count]]</f>
        <v>0.8</v>
      </c>
      <c r="N81" s="1">
        <f>COUNTIFS(Table2[Sub-Sector],Table3[[#This Row],[Sub-Sector]],Table2[% Away From Current Month Low],"&gt;=0.05")/Table3[[#This Row],[Count]]</f>
        <v>0.2</v>
      </c>
      <c r="O81" s="1">
        <f>COUNTIFS(Table2[Sub-Sector],Table3[[#This Row],[Sub-Sector]],Table2[% Away From Current Month High],"&lt;=0.05")/Table3[[#This Row],[Count]]</f>
        <v>0.2</v>
      </c>
      <c r="P81" s="1">
        <f>COUNTIFS(Table2[Sub-Sector],Table3[[#This Row],[Sub-Sector]],Table2[% Away From 52W High],"&lt;=10")/Table3[[#This Row],[Count]]</f>
        <v>0</v>
      </c>
      <c r="Q81" s="1">
        <f>COUNTIFS(Table2[Sub-Sector],Table3[[#This Row],[Sub-Sector]],Table2[% Away From 52W Low],"&gt;=10")/Table3[[#This Row],[Count]]</f>
        <v>1</v>
      </c>
      <c r="R81" s="1">
        <f>COUNTIFS(Table2[Sub-Sector],Table3[[#This Row],[Sub-Sector]],Table2[% Price above 20 EMA],"&gt;=0")/Table3[[#This Row],[Count]]</f>
        <v>0.2</v>
      </c>
      <c r="S81" s="1">
        <f>COUNTIFS(Table2[Sub-Sector],Table3[[#This Row],[Sub-Sector]],Table2[% Price above 50 EMA],"&gt;=0")/Table3[[#This Row],[Count]]</f>
        <v>0.2</v>
      </c>
      <c r="T81" s="1">
        <f>COUNTIFS(Table2[Sub-Sector],Table3[[#This Row],[Sub-Sector]],Table2[% Price above 200 EMA],"&gt;=0")/Table3[[#This Row],[Count]]</f>
        <v>1</v>
      </c>
      <c r="U81" s="1">
        <f>COUNTIFS(Table2[Sub-Sector],Table3[[#This Row],[Sub-Sector]],Table2[Rate of Change - Zone],"Positive")/Table3[[#This Row],[Count]]</f>
        <v>0.2</v>
      </c>
      <c r="V81" s="1">
        <f>COUNTIFS(Table2[Sub-Sector],Table3[[#This Row],[Sub-Sector]],Table2[Sharpe Ratio],"&gt;=0.10")/Table3[[#This Row],[Count]]</f>
        <v>0.8</v>
      </c>
      <c r="W8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515</v>
      </c>
      <c r="X81">
        <f>_xlfn.RANK.AVG(Table3[[#This Row],[Score]],Table3[Score],1)</f>
        <v>91</v>
      </c>
      <c r="Y8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281</v>
      </c>
      <c r="Z81">
        <f>_xlfn.RANK.AVG(Table3[[#This Row],[Score 2 ]],Table3[[Score 2 ]],1)</f>
        <v>80</v>
      </c>
    </row>
    <row r="82" spans="1:26" x14ac:dyDescent="0.3">
      <c r="A82" t="s">
        <v>685</v>
      </c>
      <c r="B82">
        <f>COUNTIFS(Table2[Sub-Sector],Table3[[#This Row],[Sub-Sector]])</f>
        <v>4</v>
      </c>
      <c r="C82" s="1">
        <f>COUNTIFS(Table2[Sub-Sector],Table3[[#This Row],[Sub-Sector]],Table2[Uptrend],"Uptrend")/Table3[[#This Row],[Count]]</f>
        <v>0.25</v>
      </c>
      <c r="D82" s="1">
        <f>COUNTIFS(Table2[Sub-Sector],Table3[[#This Row],[Sub-Sector]],Table2[1W Return vs Nifty],"&gt;=5")/Table3[[#This Row],[Count]]</f>
        <v>0.25</v>
      </c>
      <c r="E82" s="1">
        <f>COUNTIFS(Table2[Sub-Sector],Table3[[#This Row],[Sub-Sector]],Table2[1M Return vs Nifty],"&gt;=5")/Table3[[#This Row],[Count]]</f>
        <v>0.25</v>
      </c>
      <c r="F82" s="1">
        <f>COUNTIFS(Table2[Sub-Sector],Table3[[#This Row],[Sub-Sector]],Table2[6M Return vs Nifty],"&gt;=10")/Table3[[#This Row],[Count]]</f>
        <v>0.5</v>
      </c>
      <c r="G82" s="1">
        <f>COUNTIFS(Table2[Sub-Sector],Table3[[#This Row],[Sub-Sector]],Table2[1Y Return vs Nifty],"&gt;=10")/Table3[[#This Row],[Count]]</f>
        <v>0.75</v>
      </c>
      <c r="H82" s="1">
        <f>COUNTIFS(Table2[Sub-Sector],Table3[[#This Row],[Sub-Sector]],Table2[RSI Exponential â€“ 14D],"&gt;=50")/Table3[[#This Row],[Count]]</f>
        <v>0.25</v>
      </c>
      <c r="I82" s="1">
        <f>COUNTIFS(Table2[Sub-Sector],Table3[[#This Row],[Sub-Sector]],Table2[Relative Volume],"&gt;=1")/Table3[[#This Row],[Count]]</f>
        <v>0</v>
      </c>
      <c r="J82" s="1">
        <f>COUNTIFS(Table2[Sub-Sector],Table3[[#This Row],[Sub-Sector]],Table2[% Away From Day Low],"&gt;=0.05")/Table3[[#This Row],[Count]]</f>
        <v>0</v>
      </c>
      <c r="K82" s="1">
        <f>COUNTIFS(Table2[Sub-Sector],Table3[[#This Row],[Sub-Sector]],Table2[% Away From Day High],"&lt;=0.05")/Table3[[#This Row],[Count]]</f>
        <v>0.75</v>
      </c>
      <c r="L82" s="1">
        <f>COUNTIFS(Table2[Sub-Sector],Table3[[#This Row],[Sub-Sector]],Table2[% Away From Current Week Low],"&gt;=0.05")/Table3[[#This Row],[Count]]</f>
        <v>0</v>
      </c>
      <c r="M82" s="1">
        <f>COUNTIFS(Table2[Sub-Sector],Table3[[#This Row],[Sub-Sector]],Table2[% Away From Current Week High],"&lt;=0.05")/Table3[[#This Row],[Count]]</f>
        <v>0.5</v>
      </c>
      <c r="N82" s="1">
        <f>COUNTIFS(Table2[Sub-Sector],Table3[[#This Row],[Sub-Sector]],Table2[% Away From Current Month Low],"&gt;=0.05")/Table3[[#This Row],[Count]]</f>
        <v>0.25</v>
      </c>
      <c r="O82" s="1">
        <f>COUNTIFS(Table2[Sub-Sector],Table3[[#This Row],[Sub-Sector]],Table2[% Away From Current Month High],"&lt;=0.05")/Table3[[#This Row],[Count]]</f>
        <v>0</v>
      </c>
      <c r="P82" s="1">
        <f>COUNTIFS(Table2[Sub-Sector],Table3[[#This Row],[Sub-Sector]],Table2[% Away From 52W High],"&lt;=10")/Table3[[#This Row],[Count]]</f>
        <v>0.25</v>
      </c>
      <c r="Q82" s="1">
        <f>COUNTIFS(Table2[Sub-Sector],Table3[[#This Row],[Sub-Sector]],Table2[% Away From 52W Low],"&gt;=10")/Table3[[#This Row],[Count]]</f>
        <v>1</v>
      </c>
      <c r="R82" s="1">
        <f>COUNTIFS(Table2[Sub-Sector],Table3[[#This Row],[Sub-Sector]],Table2[% Price above 20 EMA],"&gt;=0")/Table3[[#This Row],[Count]]</f>
        <v>0.25</v>
      </c>
      <c r="S82" s="1">
        <f>COUNTIFS(Table2[Sub-Sector],Table3[[#This Row],[Sub-Sector]],Table2[% Price above 50 EMA],"&gt;=0")/Table3[[#This Row],[Count]]</f>
        <v>0.25</v>
      </c>
      <c r="T82" s="1">
        <f>COUNTIFS(Table2[Sub-Sector],Table3[[#This Row],[Sub-Sector]],Table2[% Price above 200 EMA],"&gt;=0")/Table3[[#This Row],[Count]]</f>
        <v>0.75</v>
      </c>
      <c r="U82" s="1">
        <f>COUNTIFS(Table2[Sub-Sector],Table3[[#This Row],[Sub-Sector]],Table2[Rate of Change - Zone],"Positive")/Table3[[#This Row],[Count]]</f>
        <v>0.25</v>
      </c>
      <c r="V82" s="1">
        <f>COUNTIFS(Table2[Sub-Sector],Table3[[#This Row],[Sub-Sector]],Table2[Sharpe Ratio],"&gt;=0.10")/Table3[[#This Row],[Count]]</f>
        <v>0.25</v>
      </c>
      <c r="W8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465.5</v>
      </c>
      <c r="X82">
        <f>_xlfn.RANK.AVG(Table3[[#This Row],[Score]],Table3[Score],1)</f>
        <v>73</v>
      </c>
      <c r="Y8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283</v>
      </c>
      <c r="Z82">
        <f>_xlfn.RANK.AVG(Table3[[#This Row],[Score 2 ]],Table3[[Score 2 ]],1)</f>
        <v>81.5</v>
      </c>
    </row>
    <row r="83" spans="1:26" x14ac:dyDescent="0.3">
      <c r="A83" t="s">
        <v>1420</v>
      </c>
      <c r="B83">
        <f>COUNTIFS(Table2[Sub-Sector],Table3[[#This Row],[Sub-Sector]])</f>
        <v>3</v>
      </c>
      <c r="C83" s="1">
        <f>COUNTIFS(Table2[Sub-Sector],Table3[[#This Row],[Sub-Sector]],Table2[Uptrend],"Uptrend")/Table3[[#This Row],[Count]]</f>
        <v>1</v>
      </c>
      <c r="D83" s="1">
        <f>COUNTIFS(Table2[Sub-Sector],Table3[[#This Row],[Sub-Sector]],Table2[1W Return vs Nifty],"&gt;=5")/Table3[[#This Row],[Count]]</f>
        <v>0</v>
      </c>
      <c r="E83" s="1">
        <f>COUNTIFS(Table2[Sub-Sector],Table3[[#This Row],[Sub-Sector]],Table2[1M Return vs Nifty],"&gt;=5")/Table3[[#This Row],[Count]]</f>
        <v>0</v>
      </c>
      <c r="F83" s="1">
        <f>COUNTIFS(Table2[Sub-Sector],Table3[[#This Row],[Sub-Sector]],Table2[6M Return vs Nifty],"&gt;=10")/Table3[[#This Row],[Count]]</f>
        <v>0.66666666666666663</v>
      </c>
      <c r="G83" s="1">
        <f>COUNTIFS(Table2[Sub-Sector],Table3[[#This Row],[Sub-Sector]],Table2[1Y Return vs Nifty],"&gt;=10")/Table3[[#This Row],[Count]]</f>
        <v>0.33333333333333331</v>
      </c>
      <c r="H83" s="1">
        <f>COUNTIFS(Table2[Sub-Sector],Table3[[#This Row],[Sub-Sector]],Table2[RSI Exponential â€“ 14D],"&gt;=50")/Table3[[#This Row],[Count]]</f>
        <v>0</v>
      </c>
      <c r="I83" s="1">
        <f>COUNTIFS(Table2[Sub-Sector],Table3[[#This Row],[Sub-Sector]],Table2[Relative Volume],"&gt;=1")/Table3[[#This Row],[Count]]</f>
        <v>0.33333333333333331</v>
      </c>
      <c r="J83" s="1">
        <f>COUNTIFS(Table2[Sub-Sector],Table3[[#This Row],[Sub-Sector]],Table2[% Away From Day Low],"&gt;=0.05")/Table3[[#This Row],[Count]]</f>
        <v>0</v>
      </c>
      <c r="K83" s="1">
        <f>COUNTIFS(Table2[Sub-Sector],Table3[[#This Row],[Sub-Sector]],Table2[% Away From Day High],"&lt;=0.05")/Table3[[#This Row],[Count]]</f>
        <v>1</v>
      </c>
      <c r="L83" s="1">
        <f>COUNTIFS(Table2[Sub-Sector],Table3[[#This Row],[Sub-Sector]],Table2[% Away From Current Week Low],"&gt;=0.05")/Table3[[#This Row],[Count]]</f>
        <v>0</v>
      </c>
      <c r="M83" s="1">
        <f>COUNTIFS(Table2[Sub-Sector],Table3[[#This Row],[Sub-Sector]],Table2[% Away From Current Week High],"&lt;=0.05")/Table3[[#This Row],[Count]]</f>
        <v>0.33333333333333331</v>
      </c>
      <c r="N83" s="1">
        <f>COUNTIFS(Table2[Sub-Sector],Table3[[#This Row],[Sub-Sector]],Table2[% Away From Current Month Low],"&gt;=0.05")/Table3[[#This Row],[Count]]</f>
        <v>0</v>
      </c>
      <c r="O83" s="1">
        <f>COUNTIFS(Table2[Sub-Sector],Table3[[#This Row],[Sub-Sector]],Table2[% Away From Current Month High],"&lt;=0.05")/Table3[[#This Row],[Count]]</f>
        <v>0</v>
      </c>
      <c r="P83" s="1">
        <f>COUNTIFS(Table2[Sub-Sector],Table3[[#This Row],[Sub-Sector]],Table2[% Away From 52W High],"&lt;=10")/Table3[[#This Row],[Count]]</f>
        <v>0</v>
      </c>
      <c r="Q83" s="1">
        <f>COUNTIFS(Table2[Sub-Sector],Table3[[#This Row],[Sub-Sector]],Table2[% Away From 52W Low],"&gt;=10")/Table3[[#This Row],[Count]]</f>
        <v>1</v>
      </c>
      <c r="R83" s="1">
        <f>COUNTIFS(Table2[Sub-Sector],Table3[[#This Row],[Sub-Sector]],Table2[% Price above 20 EMA],"&gt;=0")/Table3[[#This Row],[Count]]</f>
        <v>0</v>
      </c>
      <c r="S83" s="1">
        <f>COUNTIFS(Table2[Sub-Sector],Table3[[#This Row],[Sub-Sector]],Table2[% Price above 50 EMA],"&gt;=0")/Table3[[#This Row],[Count]]</f>
        <v>1</v>
      </c>
      <c r="T83" s="1">
        <f>COUNTIFS(Table2[Sub-Sector],Table3[[#This Row],[Sub-Sector]],Table2[% Price above 200 EMA],"&gt;=0")/Table3[[#This Row],[Count]]</f>
        <v>1</v>
      </c>
      <c r="U83" s="1">
        <f>COUNTIFS(Table2[Sub-Sector],Table3[[#This Row],[Sub-Sector]],Table2[Rate of Change - Zone],"Positive")/Table3[[#This Row],[Count]]</f>
        <v>0</v>
      </c>
      <c r="V83" s="1">
        <f>COUNTIFS(Table2[Sub-Sector],Table3[[#This Row],[Sub-Sector]],Table2[Sharpe Ratio],"&gt;=0.10")/Table3[[#This Row],[Count]]</f>
        <v>0.33333333333333331</v>
      </c>
      <c r="W8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485.5</v>
      </c>
      <c r="X83">
        <f>_xlfn.RANK.AVG(Table3[[#This Row],[Score]],Table3[Score],1)</f>
        <v>81</v>
      </c>
      <c r="Y8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283</v>
      </c>
      <c r="Z83">
        <f>_xlfn.RANK.AVG(Table3[[#This Row],[Score 2 ]],Table3[[Score 2 ]],1)</f>
        <v>81.5</v>
      </c>
    </row>
    <row r="84" spans="1:26" x14ac:dyDescent="0.3">
      <c r="A84" t="s">
        <v>999</v>
      </c>
      <c r="B84">
        <f>COUNTIFS(Table2[Sub-Sector],Table3[[#This Row],[Sub-Sector]])</f>
        <v>2</v>
      </c>
      <c r="C84" s="1">
        <f>COUNTIFS(Table2[Sub-Sector],Table3[[#This Row],[Sub-Sector]],Table2[Uptrend],"Uptrend")/Table3[[#This Row],[Count]]</f>
        <v>0.5</v>
      </c>
      <c r="D84" s="1">
        <f>COUNTIFS(Table2[Sub-Sector],Table3[[#This Row],[Sub-Sector]],Table2[1W Return vs Nifty],"&gt;=5")/Table3[[#This Row],[Count]]</f>
        <v>0.5</v>
      </c>
      <c r="E84" s="1">
        <f>COUNTIFS(Table2[Sub-Sector],Table3[[#This Row],[Sub-Sector]],Table2[1M Return vs Nifty],"&gt;=5")/Table3[[#This Row],[Count]]</f>
        <v>0.5</v>
      </c>
      <c r="F84" s="1">
        <f>COUNTIFS(Table2[Sub-Sector],Table3[[#This Row],[Sub-Sector]],Table2[6M Return vs Nifty],"&gt;=10")/Table3[[#This Row],[Count]]</f>
        <v>0.5</v>
      </c>
      <c r="G84" s="1">
        <f>COUNTIFS(Table2[Sub-Sector],Table3[[#This Row],[Sub-Sector]],Table2[1Y Return vs Nifty],"&gt;=10")/Table3[[#This Row],[Count]]</f>
        <v>0.5</v>
      </c>
      <c r="H84" s="1">
        <f>COUNTIFS(Table2[Sub-Sector],Table3[[#This Row],[Sub-Sector]],Table2[RSI Exponential â€“ 14D],"&gt;=50")/Table3[[#This Row],[Count]]</f>
        <v>0.5</v>
      </c>
      <c r="I84" s="1">
        <f>COUNTIFS(Table2[Sub-Sector],Table3[[#This Row],[Sub-Sector]],Table2[Relative Volume],"&gt;=1")/Table3[[#This Row],[Count]]</f>
        <v>0</v>
      </c>
      <c r="J84" s="1">
        <f>COUNTIFS(Table2[Sub-Sector],Table3[[#This Row],[Sub-Sector]],Table2[% Away From Day Low],"&gt;=0.05")/Table3[[#This Row],[Count]]</f>
        <v>0</v>
      </c>
      <c r="K84" s="1">
        <f>COUNTIFS(Table2[Sub-Sector],Table3[[#This Row],[Sub-Sector]],Table2[% Away From Day High],"&lt;=0.05")/Table3[[#This Row],[Count]]</f>
        <v>1</v>
      </c>
      <c r="L84" s="1">
        <f>COUNTIFS(Table2[Sub-Sector],Table3[[#This Row],[Sub-Sector]],Table2[% Away From Current Week Low],"&gt;=0.05")/Table3[[#This Row],[Count]]</f>
        <v>0</v>
      </c>
      <c r="M84" s="1">
        <f>COUNTIFS(Table2[Sub-Sector],Table3[[#This Row],[Sub-Sector]],Table2[% Away From Current Week High],"&lt;=0.05")/Table3[[#This Row],[Count]]</f>
        <v>1</v>
      </c>
      <c r="N84" s="1">
        <f>COUNTIFS(Table2[Sub-Sector],Table3[[#This Row],[Sub-Sector]],Table2[% Away From Current Month Low],"&gt;=0.05")/Table3[[#This Row],[Count]]</f>
        <v>0.5</v>
      </c>
      <c r="O84" s="1">
        <f>COUNTIFS(Table2[Sub-Sector],Table3[[#This Row],[Sub-Sector]],Table2[% Away From Current Month High],"&lt;=0.05")/Table3[[#This Row],[Count]]</f>
        <v>0.5</v>
      </c>
      <c r="P84" s="1">
        <f>COUNTIFS(Table2[Sub-Sector],Table3[[#This Row],[Sub-Sector]],Table2[% Away From 52W High],"&lt;=10")/Table3[[#This Row],[Count]]</f>
        <v>0.5</v>
      </c>
      <c r="Q84" s="1">
        <f>COUNTIFS(Table2[Sub-Sector],Table3[[#This Row],[Sub-Sector]],Table2[% Away From 52W Low],"&gt;=10")/Table3[[#This Row],[Count]]</f>
        <v>1</v>
      </c>
      <c r="R84" s="1">
        <f>COUNTIFS(Table2[Sub-Sector],Table3[[#This Row],[Sub-Sector]],Table2[% Price above 20 EMA],"&gt;=0")/Table3[[#This Row],[Count]]</f>
        <v>0.5</v>
      </c>
      <c r="S84" s="1">
        <f>COUNTIFS(Table2[Sub-Sector],Table3[[#This Row],[Sub-Sector]],Table2[% Price above 50 EMA],"&gt;=0")/Table3[[#This Row],[Count]]</f>
        <v>0.5</v>
      </c>
      <c r="T84" s="1">
        <f>COUNTIFS(Table2[Sub-Sector],Table3[[#This Row],[Sub-Sector]],Table2[% Price above 200 EMA],"&gt;=0")/Table3[[#This Row],[Count]]</f>
        <v>0.5</v>
      </c>
      <c r="U84" s="1">
        <f>COUNTIFS(Table2[Sub-Sector],Table3[[#This Row],[Sub-Sector]],Table2[Rate of Change - Zone],"Positive")/Table3[[#This Row],[Count]]</f>
        <v>0.5</v>
      </c>
      <c r="V84" s="1">
        <f>COUNTIFS(Table2[Sub-Sector],Table3[[#This Row],[Sub-Sector]],Table2[Sharpe Ratio],"&gt;=0.10")/Table3[[#This Row],[Count]]</f>
        <v>0</v>
      </c>
      <c r="W8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391</v>
      </c>
      <c r="X84">
        <f>_xlfn.RANK.AVG(Table3[[#This Row],[Score]],Table3[Score],1)</f>
        <v>44</v>
      </c>
      <c r="Y8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284</v>
      </c>
      <c r="Z84">
        <f>_xlfn.RANK.AVG(Table3[[#This Row],[Score 2 ]],Table3[[Score 2 ]],1)</f>
        <v>84</v>
      </c>
    </row>
    <row r="85" spans="1:26" x14ac:dyDescent="0.3">
      <c r="A85" t="s">
        <v>719</v>
      </c>
      <c r="B85">
        <f>COUNTIFS(Table2[Sub-Sector],Table3[[#This Row],[Sub-Sector]])</f>
        <v>2</v>
      </c>
      <c r="C85" s="1">
        <f>COUNTIFS(Table2[Sub-Sector],Table3[[#This Row],[Sub-Sector]],Table2[Uptrend],"Uptrend")/Table3[[#This Row],[Count]]</f>
        <v>0.5</v>
      </c>
      <c r="D85" s="1">
        <f>COUNTIFS(Table2[Sub-Sector],Table3[[#This Row],[Sub-Sector]],Table2[1W Return vs Nifty],"&gt;=5")/Table3[[#This Row],[Count]]</f>
        <v>0.5</v>
      </c>
      <c r="E85" s="1">
        <f>COUNTIFS(Table2[Sub-Sector],Table3[[#This Row],[Sub-Sector]],Table2[1M Return vs Nifty],"&gt;=5")/Table3[[#This Row],[Count]]</f>
        <v>1</v>
      </c>
      <c r="F85" s="1">
        <f>COUNTIFS(Table2[Sub-Sector],Table3[[#This Row],[Sub-Sector]],Table2[6M Return vs Nifty],"&gt;=10")/Table3[[#This Row],[Count]]</f>
        <v>0.5</v>
      </c>
      <c r="G85" s="1">
        <f>COUNTIFS(Table2[Sub-Sector],Table3[[#This Row],[Sub-Sector]],Table2[1Y Return vs Nifty],"&gt;=10")/Table3[[#This Row],[Count]]</f>
        <v>0.5</v>
      </c>
      <c r="H85" s="1">
        <f>COUNTIFS(Table2[Sub-Sector],Table3[[#This Row],[Sub-Sector]],Table2[RSI Exponential â€“ 14D],"&gt;=50")/Table3[[#This Row],[Count]]</f>
        <v>1</v>
      </c>
      <c r="I85" s="1">
        <f>COUNTIFS(Table2[Sub-Sector],Table3[[#This Row],[Sub-Sector]],Table2[Relative Volume],"&gt;=1")/Table3[[#This Row],[Count]]</f>
        <v>0</v>
      </c>
      <c r="J85" s="1">
        <f>COUNTIFS(Table2[Sub-Sector],Table3[[#This Row],[Sub-Sector]],Table2[% Away From Day Low],"&gt;=0.05")/Table3[[#This Row],[Count]]</f>
        <v>0</v>
      </c>
      <c r="K85" s="1">
        <f>COUNTIFS(Table2[Sub-Sector],Table3[[#This Row],[Sub-Sector]],Table2[% Away From Day High],"&lt;=0.05")/Table3[[#This Row],[Count]]</f>
        <v>1</v>
      </c>
      <c r="L85" s="1">
        <f>COUNTIFS(Table2[Sub-Sector],Table3[[#This Row],[Sub-Sector]],Table2[% Away From Current Week Low],"&gt;=0.05")/Table3[[#This Row],[Count]]</f>
        <v>0.5</v>
      </c>
      <c r="M85" s="1">
        <f>COUNTIFS(Table2[Sub-Sector],Table3[[#This Row],[Sub-Sector]],Table2[% Away From Current Week High],"&lt;=0.05")/Table3[[#This Row],[Count]]</f>
        <v>0.5</v>
      </c>
      <c r="N85" s="1">
        <f>COUNTIFS(Table2[Sub-Sector],Table3[[#This Row],[Sub-Sector]],Table2[% Away From Current Month Low],"&gt;=0.05")/Table3[[#This Row],[Count]]</f>
        <v>1</v>
      </c>
      <c r="O85" s="1">
        <f>COUNTIFS(Table2[Sub-Sector],Table3[[#This Row],[Sub-Sector]],Table2[% Away From Current Month High],"&lt;=0.05")/Table3[[#This Row],[Count]]</f>
        <v>0</v>
      </c>
      <c r="P85" s="1">
        <f>COUNTIFS(Table2[Sub-Sector],Table3[[#This Row],[Sub-Sector]],Table2[% Away From 52W High],"&lt;=10")/Table3[[#This Row],[Count]]</f>
        <v>0.5</v>
      </c>
      <c r="Q85" s="1">
        <f>COUNTIFS(Table2[Sub-Sector],Table3[[#This Row],[Sub-Sector]],Table2[% Away From 52W Low],"&gt;=10")/Table3[[#This Row],[Count]]</f>
        <v>1</v>
      </c>
      <c r="R85" s="1">
        <f>COUNTIFS(Table2[Sub-Sector],Table3[[#This Row],[Sub-Sector]],Table2[% Price above 20 EMA],"&gt;=0")/Table3[[#This Row],[Count]]</f>
        <v>1</v>
      </c>
      <c r="S85" s="1">
        <f>COUNTIFS(Table2[Sub-Sector],Table3[[#This Row],[Sub-Sector]],Table2[% Price above 50 EMA],"&gt;=0")/Table3[[#This Row],[Count]]</f>
        <v>1</v>
      </c>
      <c r="T85" s="1">
        <f>COUNTIFS(Table2[Sub-Sector],Table3[[#This Row],[Sub-Sector]],Table2[% Price above 200 EMA],"&gt;=0")/Table3[[#This Row],[Count]]</f>
        <v>0.5</v>
      </c>
      <c r="U85" s="1">
        <f>COUNTIFS(Table2[Sub-Sector],Table3[[#This Row],[Sub-Sector]],Table2[Rate of Change - Zone],"Positive")/Table3[[#This Row],[Count]]</f>
        <v>0.5</v>
      </c>
      <c r="V85" s="1">
        <f>COUNTIFS(Table2[Sub-Sector],Table3[[#This Row],[Sub-Sector]],Table2[Sharpe Ratio],"&gt;=0.10")/Table3[[#This Row],[Count]]</f>
        <v>0.5</v>
      </c>
      <c r="W8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373.5</v>
      </c>
      <c r="X85">
        <f>_xlfn.RANK.AVG(Table3[[#This Row],[Score]],Table3[Score],1)</f>
        <v>40</v>
      </c>
      <c r="Y8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284</v>
      </c>
      <c r="Z85">
        <f>_xlfn.RANK.AVG(Table3[[#This Row],[Score 2 ]],Table3[[Score 2 ]],1)</f>
        <v>84</v>
      </c>
    </row>
    <row r="86" spans="1:26" x14ac:dyDescent="0.3">
      <c r="A86" t="s">
        <v>1617</v>
      </c>
      <c r="B86">
        <f>COUNTIFS(Table2[Sub-Sector],Table3[[#This Row],[Sub-Sector]])</f>
        <v>2</v>
      </c>
      <c r="C86" s="1">
        <f>COUNTIFS(Table2[Sub-Sector],Table3[[#This Row],[Sub-Sector]],Table2[Uptrend],"Uptrend")/Table3[[#This Row],[Count]]</f>
        <v>0.5</v>
      </c>
      <c r="D86" s="1">
        <f>COUNTIFS(Table2[Sub-Sector],Table3[[#This Row],[Sub-Sector]],Table2[1W Return vs Nifty],"&gt;=5")/Table3[[#This Row],[Count]]</f>
        <v>0</v>
      </c>
      <c r="E86" s="1">
        <f>COUNTIFS(Table2[Sub-Sector],Table3[[#This Row],[Sub-Sector]],Table2[1M Return vs Nifty],"&gt;=5")/Table3[[#This Row],[Count]]</f>
        <v>0</v>
      </c>
      <c r="F86" s="1">
        <f>COUNTIFS(Table2[Sub-Sector],Table3[[#This Row],[Sub-Sector]],Table2[6M Return vs Nifty],"&gt;=10")/Table3[[#This Row],[Count]]</f>
        <v>0.5</v>
      </c>
      <c r="G86" s="1">
        <f>COUNTIFS(Table2[Sub-Sector],Table3[[#This Row],[Sub-Sector]],Table2[1Y Return vs Nifty],"&gt;=10")/Table3[[#This Row],[Count]]</f>
        <v>0.5</v>
      </c>
      <c r="H86" s="1">
        <f>COUNTIFS(Table2[Sub-Sector],Table3[[#This Row],[Sub-Sector]],Table2[RSI Exponential â€“ 14D],"&gt;=50")/Table3[[#This Row],[Count]]</f>
        <v>0</v>
      </c>
      <c r="I86" s="1">
        <f>COUNTIFS(Table2[Sub-Sector],Table3[[#This Row],[Sub-Sector]],Table2[Relative Volume],"&gt;=1")/Table3[[#This Row],[Count]]</f>
        <v>0</v>
      </c>
      <c r="J86" s="1">
        <f>COUNTIFS(Table2[Sub-Sector],Table3[[#This Row],[Sub-Sector]],Table2[% Away From Day Low],"&gt;=0.05")/Table3[[#This Row],[Count]]</f>
        <v>0.5</v>
      </c>
      <c r="K86" s="1">
        <f>COUNTIFS(Table2[Sub-Sector],Table3[[#This Row],[Sub-Sector]],Table2[% Away From Day High],"&lt;=0.05")/Table3[[#This Row],[Count]]</f>
        <v>1</v>
      </c>
      <c r="L86" s="1">
        <f>COUNTIFS(Table2[Sub-Sector],Table3[[#This Row],[Sub-Sector]],Table2[% Away From Current Week Low],"&gt;=0.05")/Table3[[#This Row],[Count]]</f>
        <v>0.5</v>
      </c>
      <c r="M86" s="1">
        <f>COUNTIFS(Table2[Sub-Sector],Table3[[#This Row],[Sub-Sector]],Table2[% Away From Current Week High],"&lt;=0.05")/Table3[[#This Row],[Count]]</f>
        <v>1</v>
      </c>
      <c r="N86" s="1">
        <f>COUNTIFS(Table2[Sub-Sector],Table3[[#This Row],[Sub-Sector]],Table2[% Away From Current Month Low],"&gt;=0.05")/Table3[[#This Row],[Count]]</f>
        <v>0.5</v>
      </c>
      <c r="O86" s="1">
        <f>COUNTIFS(Table2[Sub-Sector],Table3[[#This Row],[Sub-Sector]],Table2[% Away From Current Month High],"&lt;=0.05")/Table3[[#This Row],[Count]]</f>
        <v>0.5</v>
      </c>
      <c r="P86" s="1">
        <f>COUNTIFS(Table2[Sub-Sector],Table3[[#This Row],[Sub-Sector]],Table2[% Away From 52W High],"&lt;=10")/Table3[[#This Row],[Count]]</f>
        <v>0</v>
      </c>
      <c r="Q86" s="1">
        <f>COUNTIFS(Table2[Sub-Sector],Table3[[#This Row],[Sub-Sector]],Table2[% Away From 52W Low],"&gt;=10")/Table3[[#This Row],[Count]]</f>
        <v>1</v>
      </c>
      <c r="R86" s="1">
        <f>COUNTIFS(Table2[Sub-Sector],Table3[[#This Row],[Sub-Sector]],Table2[% Price above 20 EMA],"&gt;=0")/Table3[[#This Row],[Count]]</f>
        <v>0.5</v>
      </c>
      <c r="S86" s="1">
        <f>COUNTIFS(Table2[Sub-Sector],Table3[[#This Row],[Sub-Sector]],Table2[% Price above 50 EMA],"&gt;=0")/Table3[[#This Row],[Count]]</f>
        <v>0.5</v>
      </c>
      <c r="T86" s="1">
        <f>COUNTIFS(Table2[Sub-Sector],Table3[[#This Row],[Sub-Sector]],Table2[% Price above 200 EMA],"&gt;=0")/Table3[[#This Row],[Count]]</f>
        <v>0.5</v>
      </c>
      <c r="U86" s="1">
        <f>COUNTIFS(Table2[Sub-Sector],Table3[[#This Row],[Sub-Sector]],Table2[Rate of Change - Zone],"Positive")/Table3[[#This Row],[Count]]</f>
        <v>0.5</v>
      </c>
      <c r="V86" s="1">
        <f>COUNTIFS(Table2[Sub-Sector],Table3[[#This Row],[Sub-Sector]],Table2[Sharpe Ratio],"&gt;=0.10")/Table3[[#This Row],[Count]]</f>
        <v>0.5</v>
      </c>
      <c r="W8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547.5</v>
      </c>
      <c r="X86">
        <f>_xlfn.RANK.AVG(Table3[[#This Row],[Score]],Table3[Score],1)</f>
        <v>103</v>
      </c>
      <c r="Y8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284</v>
      </c>
      <c r="Z86">
        <f>_xlfn.RANK.AVG(Table3[[#This Row],[Score 2 ]],Table3[[Score 2 ]],1)</f>
        <v>84</v>
      </c>
    </row>
    <row r="87" spans="1:26" x14ac:dyDescent="0.3">
      <c r="A87" t="s">
        <v>166</v>
      </c>
      <c r="B87">
        <f>COUNTIFS(Table2[Sub-Sector],Table3[[#This Row],[Sub-Sector]])</f>
        <v>9</v>
      </c>
      <c r="C87" s="1">
        <f>COUNTIFS(Table2[Sub-Sector],Table3[[#This Row],[Sub-Sector]],Table2[Uptrend],"Uptrend")/Table3[[#This Row],[Count]]</f>
        <v>0.88888888888888884</v>
      </c>
      <c r="D87" s="1">
        <f>COUNTIFS(Table2[Sub-Sector],Table3[[#This Row],[Sub-Sector]],Table2[1W Return vs Nifty],"&gt;=5")/Table3[[#This Row],[Count]]</f>
        <v>0.1111111111111111</v>
      </c>
      <c r="E87" s="1">
        <f>COUNTIFS(Table2[Sub-Sector],Table3[[#This Row],[Sub-Sector]],Table2[1M Return vs Nifty],"&gt;=5")/Table3[[#This Row],[Count]]</f>
        <v>0.1111111111111111</v>
      </c>
      <c r="F87" s="1">
        <f>COUNTIFS(Table2[Sub-Sector],Table3[[#This Row],[Sub-Sector]],Table2[6M Return vs Nifty],"&gt;=10")/Table3[[#This Row],[Count]]</f>
        <v>0.44444444444444442</v>
      </c>
      <c r="G87" s="1">
        <f>COUNTIFS(Table2[Sub-Sector],Table3[[#This Row],[Sub-Sector]],Table2[1Y Return vs Nifty],"&gt;=10")/Table3[[#This Row],[Count]]</f>
        <v>0.33333333333333331</v>
      </c>
      <c r="H87" s="1">
        <f>COUNTIFS(Table2[Sub-Sector],Table3[[#This Row],[Sub-Sector]],Table2[RSI Exponential â€“ 14D],"&gt;=50")/Table3[[#This Row],[Count]]</f>
        <v>0.44444444444444442</v>
      </c>
      <c r="I87" s="1">
        <f>COUNTIFS(Table2[Sub-Sector],Table3[[#This Row],[Sub-Sector]],Table2[Relative Volume],"&gt;=1")/Table3[[#This Row],[Count]]</f>
        <v>0.22222222222222221</v>
      </c>
      <c r="J87" s="1">
        <f>COUNTIFS(Table2[Sub-Sector],Table3[[#This Row],[Sub-Sector]],Table2[% Away From Day Low],"&gt;=0.05")/Table3[[#This Row],[Count]]</f>
        <v>0</v>
      </c>
      <c r="K87" s="1">
        <f>COUNTIFS(Table2[Sub-Sector],Table3[[#This Row],[Sub-Sector]],Table2[% Away From Day High],"&lt;=0.05")/Table3[[#This Row],[Count]]</f>
        <v>1</v>
      </c>
      <c r="L87" s="1">
        <f>COUNTIFS(Table2[Sub-Sector],Table3[[#This Row],[Sub-Sector]],Table2[% Away From Current Week Low],"&gt;=0.05")/Table3[[#This Row],[Count]]</f>
        <v>0</v>
      </c>
      <c r="M87" s="1">
        <f>COUNTIFS(Table2[Sub-Sector],Table3[[#This Row],[Sub-Sector]],Table2[% Away From Current Week High],"&lt;=0.05")/Table3[[#This Row],[Count]]</f>
        <v>0.77777777777777779</v>
      </c>
      <c r="N87" s="1">
        <f>COUNTIFS(Table2[Sub-Sector],Table3[[#This Row],[Sub-Sector]],Table2[% Away From Current Month Low],"&gt;=0.05")/Table3[[#This Row],[Count]]</f>
        <v>0.33333333333333331</v>
      </c>
      <c r="O87" s="1">
        <f>COUNTIFS(Table2[Sub-Sector],Table3[[#This Row],[Sub-Sector]],Table2[% Away From Current Month High],"&lt;=0.05")/Table3[[#This Row],[Count]]</f>
        <v>0.22222222222222221</v>
      </c>
      <c r="P87" s="1">
        <f>COUNTIFS(Table2[Sub-Sector],Table3[[#This Row],[Sub-Sector]],Table2[% Away From 52W High],"&lt;=10")/Table3[[#This Row],[Count]]</f>
        <v>0.55555555555555558</v>
      </c>
      <c r="Q87" s="1">
        <f>COUNTIFS(Table2[Sub-Sector],Table3[[#This Row],[Sub-Sector]],Table2[% Away From 52W Low],"&gt;=10")/Table3[[#This Row],[Count]]</f>
        <v>0.88888888888888884</v>
      </c>
      <c r="R87" s="1">
        <f>COUNTIFS(Table2[Sub-Sector],Table3[[#This Row],[Sub-Sector]],Table2[% Price above 20 EMA],"&gt;=0")/Table3[[#This Row],[Count]]</f>
        <v>0.55555555555555558</v>
      </c>
      <c r="S87" s="1">
        <f>COUNTIFS(Table2[Sub-Sector],Table3[[#This Row],[Sub-Sector]],Table2[% Price above 50 EMA],"&gt;=0")/Table3[[#This Row],[Count]]</f>
        <v>0.77777777777777779</v>
      </c>
      <c r="T87" s="1">
        <f>COUNTIFS(Table2[Sub-Sector],Table3[[#This Row],[Sub-Sector]],Table2[% Price above 200 EMA],"&gt;=0")/Table3[[#This Row],[Count]]</f>
        <v>0.77777777777777779</v>
      </c>
      <c r="U87" s="1">
        <f>COUNTIFS(Table2[Sub-Sector],Table3[[#This Row],[Sub-Sector]],Table2[Rate of Change - Zone],"Positive")/Table3[[#This Row],[Count]]</f>
        <v>0.44444444444444442</v>
      </c>
      <c r="V87" s="1">
        <f>COUNTIFS(Table2[Sub-Sector],Table3[[#This Row],[Sub-Sector]],Table2[Sharpe Ratio],"&gt;=0.10")/Table3[[#This Row],[Count]]</f>
        <v>0</v>
      </c>
      <c r="W8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438.5</v>
      </c>
      <c r="X87">
        <f>_xlfn.RANK.AVG(Table3[[#This Row],[Score]],Table3[Score],1)</f>
        <v>63</v>
      </c>
      <c r="Y8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286.5</v>
      </c>
      <c r="Z87">
        <f>_xlfn.RANK.AVG(Table3[[#This Row],[Score 2 ]],Table3[[Score 2 ]],1)</f>
        <v>86</v>
      </c>
    </row>
    <row r="88" spans="1:26" x14ac:dyDescent="0.3">
      <c r="A88" t="s">
        <v>206</v>
      </c>
      <c r="B88">
        <f>COUNTIFS(Table2[Sub-Sector],Table3[[#This Row],[Sub-Sector]])</f>
        <v>2</v>
      </c>
      <c r="C88" s="1">
        <f>COUNTIFS(Table2[Sub-Sector],Table3[[#This Row],[Sub-Sector]],Table2[Uptrend],"Uptrend")/Table3[[#This Row],[Count]]</f>
        <v>1</v>
      </c>
      <c r="D88" s="1">
        <f>COUNTIFS(Table2[Sub-Sector],Table3[[#This Row],[Sub-Sector]],Table2[1W Return vs Nifty],"&gt;=5")/Table3[[#This Row],[Count]]</f>
        <v>0</v>
      </c>
      <c r="E88" s="1">
        <f>COUNTIFS(Table2[Sub-Sector],Table3[[#This Row],[Sub-Sector]],Table2[1M Return vs Nifty],"&gt;=5")/Table3[[#This Row],[Count]]</f>
        <v>0</v>
      </c>
      <c r="F88" s="1">
        <f>COUNTIFS(Table2[Sub-Sector],Table3[[#This Row],[Sub-Sector]],Table2[6M Return vs Nifty],"&gt;=10")/Table3[[#This Row],[Count]]</f>
        <v>1</v>
      </c>
      <c r="G88" s="1">
        <f>COUNTIFS(Table2[Sub-Sector],Table3[[#This Row],[Sub-Sector]],Table2[1Y Return vs Nifty],"&gt;=10")/Table3[[#This Row],[Count]]</f>
        <v>0.5</v>
      </c>
      <c r="H88" s="1">
        <f>COUNTIFS(Table2[Sub-Sector],Table3[[#This Row],[Sub-Sector]],Table2[RSI Exponential â€“ 14D],"&gt;=50")/Table3[[#This Row],[Count]]</f>
        <v>0.5</v>
      </c>
      <c r="I88" s="1">
        <f>COUNTIFS(Table2[Sub-Sector],Table3[[#This Row],[Sub-Sector]],Table2[Relative Volume],"&gt;=1")/Table3[[#This Row],[Count]]</f>
        <v>0</v>
      </c>
      <c r="J88" s="1">
        <f>COUNTIFS(Table2[Sub-Sector],Table3[[#This Row],[Sub-Sector]],Table2[% Away From Day Low],"&gt;=0.05")/Table3[[#This Row],[Count]]</f>
        <v>0</v>
      </c>
      <c r="K88" s="1">
        <f>COUNTIFS(Table2[Sub-Sector],Table3[[#This Row],[Sub-Sector]],Table2[% Away From Day High],"&lt;=0.05")/Table3[[#This Row],[Count]]</f>
        <v>1</v>
      </c>
      <c r="L88" s="1">
        <f>COUNTIFS(Table2[Sub-Sector],Table3[[#This Row],[Sub-Sector]],Table2[% Away From Current Week Low],"&gt;=0.05")/Table3[[#This Row],[Count]]</f>
        <v>0</v>
      </c>
      <c r="M88" s="1">
        <f>COUNTIFS(Table2[Sub-Sector],Table3[[#This Row],[Sub-Sector]],Table2[% Away From Current Week High],"&lt;=0.05")/Table3[[#This Row],[Count]]</f>
        <v>1</v>
      </c>
      <c r="N88" s="1">
        <f>COUNTIFS(Table2[Sub-Sector],Table3[[#This Row],[Sub-Sector]],Table2[% Away From Current Month Low],"&gt;=0.05")/Table3[[#This Row],[Count]]</f>
        <v>0</v>
      </c>
      <c r="O88" s="1">
        <f>COUNTIFS(Table2[Sub-Sector],Table3[[#This Row],[Sub-Sector]],Table2[% Away From Current Month High],"&lt;=0.05")/Table3[[#This Row],[Count]]</f>
        <v>0.5</v>
      </c>
      <c r="P88" s="1">
        <f>COUNTIFS(Table2[Sub-Sector],Table3[[#This Row],[Sub-Sector]],Table2[% Away From 52W High],"&lt;=10")/Table3[[#This Row],[Count]]</f>
        <v>0.5</v>
      </c>
      <c r="Q88" s="1">
        <f>COUNTIFS(Table2[Sub-Sector],Table3[[#This Row],[Sub-Sector]],Table2[% Away From 52W Low],"&gt;=10")/Table3[[#This Row],[Count]]</f>
        <v>1</v>
      </c>
      <c r="R88" s="1">
        <f>COUNTIFS(Table2[Sub-Sector],Table3[[#This Row],[Sub-Sector]],Table2[% Price above 20 EMA],"&gt;=0")/Table3[[#This Row],[Count]]</f>
        <v>0.5</v>
      </c>
      <c r="S88" s="1">
        <f>COUNTIFS(Table2[Sub-Sector],Table3[[#This Row],[Sub-Sector]],Table2[% Price above 50 EMA],"&gt;=0")/Table3[[#This Row],[Count]]</f>
        <v>0.5</v>
      </c>
      <c r="T88" s="1">
        <f>COUNTIFS(Table2[Sub-Sector],Table3[[#This Row],[Sub-Sector]],Table2[% Price above 200 EMA],"&gt;=0")/Table3[[#This Row],[Count]]</f>
        <v>1</v>
      </c>
      <c r="U88" s="1">
        <f>COUNTIFS(Table2[Sub-Sector],Table3[[#This Row],[Sub-Sector]],Table2[Rate of Change - Zone],"Positive")/Table3[[#This Row],[Count]]</f>
        <v>0</v>
      </c>
      <c r="V88" s="1">
        <f>COUNTIFS(Table2[Sub-Sector],Table3[[#This Row],[Sub-Sector]],Table2[Sharpe Ratio],"&gt;=0.10")/Table3[[#This Row],[Count]]</f>
        <v>0</v>
      </c>
      <c r="W8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490.5</v>
      </c>
      <c r="X88">
        <f>_xlfn.RANK.AVG(Table3[[#This Row],[Score]],Table3[Score],1)</f>
        <v>82</v>
      </c>
      <c r="Y8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288</v>
      </c>
      <c r="Z88">
        <f>_xlfn.RANK.AVG(Table3[[#This Row],[Score 2 ]],Table3[[Score 2 ]],1)</f>
        <v>87</v>
      </c>
    </row>
    <row r="89" spans="1:26" x14ac:dyDescent="0.3">
      <c r="A89" t="s">
        <v>631</v>
      </c>
      <c r="B89">
        <f>COUNTIFS(Table2[Sub-Sector],Table3[[#This Row],[Sub-Sector]])</f>
        <v>14</v>
      </c>
      <c r="C89" s="1">
        <f>COUNTIFS(Table2[Sub-Sector],Table3[[#This Row],[Sub-Sector]],Table2[Uptrend],"Uptrend")/Table3[[#This Row],[Count]]</f>
        <v>0.5</v>
      </c>
      <c r="D89" s="1">
        <f>COUNTIFS(Table2[Sub-Sector],Table3[[#This Row],[Sub-Sector]],Table2[1W Return vs Nifty],"&gt;=5")/Table3[[#This Row],[Count]]</f>
        <v>7.1428571428571425E-2</v>
      </c>
      <c r="E89" s="1">
        <f>COUNTIFS(Table2[Sub-Sector],Table3[[#This Row],[Sub-Sector]],Table2[1M Return vs Nifty],"&gt;=5")/Table3[[#This Row],[Count]]</f>
        <v>0.21428571428571427</v>
      </c>
      <c r="F89" s="1">
        <f>COUNTIFS(Table2[Sub-Sector],Table3[[#This Row],[Sub-Sector]],Table2[6M Return vs Nifty],"&gt;=10")/Table3[[#This Row],[Count]]</f>
        <v>0.21428571428571427</v>
      </c>
      <c r="G89" s="1">
        <f>COUNTIFS(Table2[Sub-Sector],Table3[[#This Row],[Sub-Sector]],Table2[1Y Return vs Nifty],"&gt;=10")/Table3[[#This Row],[Count]]</f>
        <v>0.42857142857142855</v>
      </c>
      <c r="H89" s="1">
        <f>COUNTIFS(Table2[Sub-Sector],Table3[[#This Row],[Sub-Sector]],Table2[RSI Exponential â€“ 14D],"&gt;=50")/Table3[[#This Row],[Count]]</f>
        <v>0.35714285714285715</v>
      </c>
      <c r="I89" s="1">
        <f>COUNTIFS(Table2[Sub-Sector],Table3[[#This Row],[Sub-Sector]],Table2[Relative Volume],"&gt;=1")/Table3[[#This Row],[Count]]</f>
        <v>0.2857142857142857</v>
      </c>
      <c r="J89" s="1">
        <f>COUNTIFS(Table2[Sub-Sector],Table3[[#This Row],[Sub-Sector]],Table2[% Away From Day Low],"&gt;=0.05")/Table3[[#This Row],[Count]]</f>
        <v>7.1428571428571425E-2</v>
      </c>
      <c r="K89" s="1">
        <f>COUNTIFS(Table2[Sub-Sector],Table3[[#This Row],[Sub-Sector]],Table2[% Away From Day High],"&lt;=0.05")/Table3[[#This Row],[Count]]</f>
        <v>0.9285714285714286</v>
      </c>
      <c r="L89" s="1">
        <f>COUNTIFS(Table2[Sub-Sector],Table3[[#This Row],[Sub-Sector]],Table2[% Away From Current Week Low],"&gt;=0.05")/Table3[[#This Row],[Count]]</f>
        <v>7.1428571428571425E-2</v>
      </c>
      <c r="M89" s="1">
        <f>COUNTIFS(Table2[Sub-Sector],Table3[[#This Row],[Sub-Sector]],Table2[% Away From Current Week High],"&lt;=0.05")/Table3[[#This Row],[Count]]</f>
        <v>0.5</v>
      </c>
      <c r="N89" s="1">
        <f>COUNTIFS(Table2[Sub-Sector],Table3[[#This Row],[Sub-Sector]],Table2[% Away From Current Month Low],"&gt;=0.05")/Table3[[#This Row],[Count]]</f>
        <v>0.35714285714285715</v>
      </c>
      <c r="O89" s="1">
        <f>COUNTIFS(Table2[Sub-Sector],Table3[[#This Row],[Sub-Sector]],Table2[% Away From Current Month High],"&lt;=0.05")/Table3[[#This Row],[Count]]</f>
        <v>0.2857142857142857</v>
      </c>
      <c r="P89" s="1">
        <f>COUNTIFS(Table2[Sub-Sector],Table3[[#This Row],[Sub-Sector]],Table2[% Away From 52W High],"&lt;=10")/Table3[[#This Row],[Count]]</f>
        <v>0.14285714285714285</v>
      </c>
      <c r="Q89" s="1">
        <f>COUNTIFS(Table2[Sub-Sector],Table3[[#This Row],[Sub-Sector]],Table2[% Away From 52W Low],"&gt;=10")/Table3[[#This Row],[Count]]</f>
        <v>1</v>
      </c>
      <c r="R89" s="1">
        <f>COUNTIFS(Table2[Sub-Sector],Table3[[#This Row],[Sub-Sector]],Table2[% Price above 20 EMA],"&gt;=0")/Table3[[#This Row],[Count]]</f>
        <v>0.2857142857142857</v>
      </c>
      <c r="S89" s="1">
        <f>COUNTIFS(Table2[Sub-Sector],Table3[[#This Row],[Sub-Sector]],Table2[% Price above 50 EMA],"&gt;=0")/Table3[[#This Row],[Count]]</f>
        <v>0.35714285714285715</v>
      </c>
      <c r="T89" s="1">
        <f>COUNTIFS(Table2[Sub-Sector],Table3[[#This Row],[Sub-Sector]],Table2[% Price above 200 EMA],"&gt;=0")/Table3[[#This Row],[Count]]</f>
        <v>0.6428571428571429</v>
      </c>
      <c r="U89" s="1">
        <f>COUNTIFS(Table2[Sub-Sector],Table3[[#This Row],[Sub-Sector]],Table2[Rate of Change - Zone],"Positive")/Table3[[#This Row],[Count]]</f>
        <v>0.42857142857142855</v>
      </c>
      <c r="V89" s="1">
        <f>COUNTIFS(Table2[Sub-Sector],Table3[[#This Row],[Sub-Sector]],Table2[Sharpe Ratio],"&gt;=0.10")/Table3[[#This Row],[Count]]</f>
        <v>0.14285714285714285</v>
      </c>
      <c r="W8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475</v>
      </c>
      <c r="X89">
        <f>_xlfn.RANK.AVG(Table3[[#This Row],[Score]],Table3[Score],1)</f>
        <v>77</v>
      </c>
      <c r="Y8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289.5</v>
      </c>
      <c r="Z89">
        <f>_xlfn.RANK.AVG(Table3[[#This Row],[Score 2 ]],Table3[[Score 2 ]],1)</f>
        <v>88</v>
      </c>
    </row>
    <row r="90" spans="1:26" x14ac:dyDescent="0.3">
      <c r="A90" t="s">
        <v>527</v>
      </c>
      <c r="B90">
        <f>COUNTIFS(Table2[Sub-Sector],Table3[[#This Row],[Sub-Sector]])</f>
        <v>5</v>
      </c>
      <c r="C90" s="1">
        <f>COUNTIFS(Table2[Sub-Sector],Table3[[#This Row],[Sub-Sector]],Table2[Uptrend],"Uptrend")/Table3[[#This Row],[Count]]</f>
        <v>0.2</v>
      </c>
      <c r="D90" s="1">
        <f>COUNTIFS(Table2[Sub-Sector],Table3[[#This Row],[Sub-Sector]],Table2[1W Return vs Nifty],"&gt;=5")/Table3[[#This Row],[Count]]</f>
        <v>0</v>
      </c>
      <c r="E90" s="1">
        <f>COUNTIFS(Table2[Sub-Sector],Table3[[#This Row],[Sub-Sector]],Table2[1M Return vs Nifty],"&gt;=5")/Table3[[#This Row],[Count]]</f>
        <v>0</v>
      </c>
      <c r="F90" s="1">
        <f>COUNTIFS(Table2[Sub-Sector],Table3[[#This Row],[Sub-Sector]],Table2[6M Return vs Nifty],"&gt;=10")/Table3[[#This Row],[Count]]</f>
        <v>0.4</v>
      </c>
      <c r="G90" s="1">
        <f>COUNTIFS(Table2[Sub-Sector],Table3[[#This Row],[Sub-Sector]],Table2[1Y Return vs Nifty],"&gt;=10")/Table3[[#This Row],[Count]]</f>
        <v>0.4</v>
      </c>
      <c r="H90" s="1">
        <f>COUNTIFS(Table2[Sub-Sector],Table3[[#This Row],[Sub-Sector]],Table2[RSI Exponential â€“ 14D],"&gt;=50")/Table3[[#This Row],[Count]]</f>
        <v>0.8</v>
      </c>
      <c r="I90" s="1">
        <f>COUNTIFS(Table2[Sub-Sector],Table3[[#This Row],[Sub-Sector]],Table2[Relative Volume],"&gt;=1")/Table3[[#This Row],[Count]]</f>
        <v>0.2</v>
      </c>
      <c r="J90" s="1">
        <f>COUNTIFS(Table2[Sub-Sector],Table3[[#This Row],[Sub-Sector]],Table2[% Away From Day Low],"&gt;=0.05")/Table3[[#This Row],[Count]]</f>
        <v>0</v>
      </c>
      <c r="K90" s="1">
        <f>COUNTIFS(Table2[Sub-Sector],Table3[[#This Row],[Sub-Sector]],Table2[% Away From Day High],"&lt;=0.05")/Table3[[#This Row],[Count]]</f>
        <v>1</v>
      </c>
      <c r="L90" s="1">
        <f>COUNTIFS(Table2[Sub-Sector],Table3[[#This Row],[Sub-Sector]],Table2[% Away From Current Week Low],"&gt;=0.05")/Table3[[#This Row],[Count]]</f>
        <v>0.2</v>
      </c>
      <c r="M90" s="1">
        <f>COUNTIFS(Table2[Sub-Sector],Table3[[#This Row],[Sub-Sector]],Table2[% Away From Current Week High],"&lt;=0.05")/Table3[[#This Row],[Count]]</f>
        <v>1</v>
      </c>
      <c r="N90" s="1">
        <f>COUNTIFS(Table2[Sub-Sector],Table3[[#This Row],[Sub-Sector]],Table2[% Away From Current Month Low],"&gt;=0.05")/Table3[[#This Row],[Count]]</f>
        <v>0.4</v>
      </c>
      <c r="O90" s="1">
        <f>COUNTIFS(Table2[Sub-Sector],Table3[[#This Row],[Sub-Sector]],Table2[% Away From Current Month High],"&lt;=0.05")/Table3[[#This Row],[Count]]</f>
        <v>0.6</v>
      </c>
      <c r="P90" s="1">
        <f>COUNTIFS(Table2[Sub-Sector],Table3[[#This Row],[Sub-Sector]],Table2[% Away From 52W High],"&lt;=10")/Table3[[#This Row],[Count]]</f>
        <v>0</v>
      </c>
      <c r="Q90" s="1">
        <f>COUNTIFS(Table2[Sub-Sector],Table3[[#This Row],[Sub-Sector]],Table2[% Away From 52W Low],"&gt;=10")/Table3[[#This Row],[Count]]</f>
        <v>1</v>
      </c>
      <c r="R90" s="1">
        <f>COUNTIFS(Table2[Sub-Sector],Table3[[#This Row],[Sub-Sector]],Table2[% Price above 20 EMA],"&gt;=0")/Table3[[#This Row],[Count]]</f>
        <v>0.4</v>
      </c>
      <c r="S90" s="1">
        <f>COUNTIFS(Table2[Sub-Sector],Table3[[#This Row],[Sub-Sector]],Table2[% Price above 50 EMA],"&gt;=0")/Table3[[#This Row],[Count]]</f>
        <v>0.2</v>
      </c>
      <c r="T90" s="1">
        <f>COUNTIFS(Table2[Sub-Sector],Table3[[#This Row],[Sub-Sector]],Table2[% Price above 200 EMA],"&gt;=0")/Table3[[#This Row],[Count]]</f>
        <v>1</v>
      </c>
      <c r="U90" s="1">
        <f>COUNTIFS(Table2[Sub-Sector],Table3[[#This Row],[Sub-Sector]],Table2[Rate of Change - Zone],"Positive")/Table3[[#This Row],[Count]]</f>
        <v>0.4</v>
      </c>
      <c r="V90" s="1">
        <f>COUNTIFS(Table2[Sub-Sector],Table3[[#This Row],[Sub-Sector]],Table2[Sharpe Ratio],"&gt;=0.10")/Table3[[#This Row],[Count]]</f>
        <v>0.4</v>
      </c>
      <c r="W9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577.5</v>
      </c>
      <c r="X90">
        <f>_xlfn.RANK.AVG(Table3[[#This Row],[Score]],Table3[Score],1)</f>
        <v>106</v>
      </c>
      <c r="Y9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290.5</v>
      </c>
      <c r="Z90">
        <f>_xlfn.RANK.AVG(Table3[[#This Row],[Score 2 ]],Table3[[Score 2 ]],1)</f>
        <v>89</v>
      </c>
    </row>
    <row r="91" spans="1:26" x14ac:dyDescent="0.3">
      <c r="A91" t="s">
        <v>122</v>
      </c>
      <c r="B91">
        <f>COUNTIFS(Table2[Sub-Sector],Table3[[#This Row],[Sub-Sector]])</f>
        <v>3</v>
      </c>
      <c r="C91" s="1">
        <f>COUNTIFS(Table2[Sub-Sector],Table3[[#This Row],[Sub-Sector]],Table2[Uptrend],"Uptrend")/Table3[[#This Row],[Count]]</f>
        <v>0.33333333333333331</v>
      </c>
      <c r="D91" s="1">
        <f>COUNTIFS(Table2[Sub-Sector],Table3[[#This Row],[Sub-Sector]],Table2[1W Return vs Nifty],"&gt;=5")/Table3[[#This Row],[Count]]</f>
        <v>0</v>
      </c>
      <c r="E91" s="1">
        <f>COUNTIFS(Table2[Sub-Sector],Table3[[#This Row],[Sub-Sector]],Table2[1M Return vs Nifty],"&gt;=5")/Table3[[#This Row],[Count]]</f>
        <v>0</v>
      </c>
      <c r="F91" s="1">
        <f>COUNTIFS(Table2[Sub-Sector],Table3[[#This Row],[Sub-Sector]],Table2[6M Return vs Nifty],"&gt;=10")/Table3[[#This Row],[Count]]</f>
        <v>0.66666666666666663</v>
      </c>
      <c r="G91" s="1">
        <f>COUNTIFS(Table2[Sub-Sector],Table3[[#This Row],[Sub-Sector]],Table2[1Y Return vs Nifty],"&gt;=10")/Table3[[#This Row],[Count]]</f>
        <v>0.66666666666666663</v>
      </c>
      <c r="H91" s="1">
        <f>COUNTIFS(Table2[Sub-Sector],Table3[[#This Row],[Sub-Sector]],Table2[RSI Exponential â€“ 14D],"&gt;=50")/Table3[[#This Row],[Count]]</f>
        <v>0.66666666666666663</v>
      </c>
      <c r="I91" s="1">
        <f>COUNTIFS(Table2[Sub-Sector],Table3[[#This Row],[Sub-Sector]],Table2[Relative Volume],"&gt;=1")/Table3[[#This Row],[Count]]</f>
        <v>0</v>
      </c>
      <c r="J91" s="1">
        <f>COUNTIFS(Table2[Sub-Sector],Table3[[#This Row],[Sub-Sector]],Table2[% Away From Day Low],"&gt;=0.05")/Table3[[#This Row],[Count]]</f>
        <v>0</v>
      </c>
      <c r="K91" s="1">
        <f>COUNTIFS(Table2[Sub-Sector],Table3[[#This Row],[Sub-Sector]],Table2[% Away From Day High],"&lt;=0.05")/Table3[[#This Row],[Count]]</f>
        <v>1</v>
      </c>
      <c r="L91" s="1">
        <f>COUNTIFS(Table2[Sub-Sector],Table3[[#This Row],[Sub-Sector]],Table2[% Away From Current Week Low],"&gt;=0.05")/Table3[[#This Row],[Count]]</f>
        <v>0</v>
      </c>
      <c r="M91" s="1">
        <f>COUNTIFS(Table2[Sub-Sector],Table3[[#This Row],[Sub-Sector]],Table2[% Away From Current Week High],"&lt;=0.05")/Table3[[#This Row],[Count]]</f>
        <v>0.66666666666666663</v>
      </c>
      <c r="N91" s="1">
        <f>COUNTIFS(Table2[Sub-Sector],Table3[[#This Row],[Sub-Sector]],Table2[% Away From Current Month Low],"&gt;=0.05")/Table3[[#This Row],[Count]]</f>
        <v>0</v>
      </c>
      <c r="O91" s="1">
        <f>COUNTIFS(Table2[Sub-Sector],Table3[[#This Row],[Sub-Sector]],Table2[% Away From Current Month High],"&lt;=0.05")/Table3[[#This Row],[Count]]</f>
        <v>0.33333333333333331</v>
      </c>
      <c r="P91" s="1">
        <f>COUNTIFS(Table2[Sub-Sector],Table3[[#This Row],[Sub-Sector]],Table2[% Away From 52W High],"&lt;=10")/Table3[[#This Row],[Count]]</f>
        <v>0</v>
      </c>
      <c r="Q91" s="1">
        <f>COUNTIFS(Table2[Sub-Sector],Table3[[#This Row],[Sub-Sector]],Table2[% Away From 52W Low],"&gt;=10")/Table3[[#This Row],[Count]]</f>
        <v>0.66666666666666663</v>
      </c>
      <c r="R91" s="1">
        <f>COUNTIFS(Table2[Sub-Sector],Table3[[#This Row],[Sub-Sector]],Table2[% Price above 20 EMA],"&gt;=0")/Table3[[#This Row],[Count]]</f>
        <v>0</v>
      </c>
      <c r="S91" s="1">
        <f>COUNTIFS(Table2[Sub-Sector],Table3[[#This Row],[Sub-Sector]],Table2[% Price above 50 EMA],"&gt;=0")/Table3[[#This Row],[Count]]</f>
        <v>0</v>
      </c>
      <c r="T91" s="1">
        <f>COUNTIFS(Table2[Sub-Sector],Table3[[#This Row],[Sub-Sector]],Table2[% Price above 200 EMA],"&gt;=0")/Table3[[#This Row],[Count]]</f>
        <v>0.66666666666666663</v>
      </c>
      <c r="U91" s="1">
        <f>COUNTIFS(Table2[Sub-Sector],Table3[[#This Row],[Sub-Sector]],Table2[Rate of Change - Zone],"Positive")/Table3[[#This Row],[Count]]</f>
        <v>0</v>
      </c>
      <c r="V91" s="1">
        <f>COUNTIFS(Table2[Sub-Sector],Table3[[#This Row],[Sub-Sector]],Table2[Sharpe Ratio],"&gt;=0.10")/Table3[[#This Row],[Count]]</f>
        <v>0.33333333333333331</v>
      </c>
      <c r="W9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570.5</v>
      </c>
      <c r="X91">
        <f>_xlfn.RANK.AVG(Table3[[#This Row],[Score]],Table3[Score],1)</f>
        <v>105</v>
      </c>
      <c r="Y9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291</v>
      </c>
      <c r="Z91">
        <f>_xlfn.RANK.AVG(Table3[[#This Row],[Score 2 ]],Table3[[Score 2 ]],1)</f>
        <v>90.5</v>
      </c>
    </row>
    <row r="92" spans="1:26" x14ac:dyDescent="0.3">
      <c r="A92" t="s">
        <v>158</v>
      </c>
      <c r="B92">
        <f>COUNTIFS(Table2[Sub-Sector],Table3[[#This Row],[Sub-Sector]])</f>
        <v>3</v>
      </c>
      <c r="C92" s="1">
        <f>COUNTIFS(Table2[Sub-Sector],Table3[[#This Row],[Sub-Sector]],Table2[Uptrend],"Uptrend")/Table3[[#This Row],[Count]]</f>
        <v>0.66666666666666663</v>
      </c>
      <c r="D92" s="1">
        <f>COUNTIFS(Table2[Sub-Sector],Table3[[#This Row],[Sub-Sector]],Table2[1W Return vs Nifty],"&gt;=5")/Table3[[#This Row],[Count]]</f>
        <v>0</v>
      </c>
      <c r="E92" s="1">
        <f>COUNTIFS(Table2[Sub-Sector],Table3[[#This Row],[Sub-Sector]],Table2[1M Return vs Nifty],"&gt;=5")/Table3[[#This Row],[Count]]</f>
        <v>0</v>
      </c>
      <c r="F92" s="1">
        <f>COUNTIFS(Table2[Sub-Sector],Table3[[#This Row],[Sub-Sector]],Table2[6M Return vs Nifty],"&gt;=10")/Table3[[#This Row],[Count]]</f>
        <v>0.66666666666666663</v>
      </c>
      <c r="G92" s="1">
        <f>COUNTIFS(Table2[Sub-Sector],Table3[[#This Row],[Sub-Sector]],Table2[1Y Return vs Nifty],"&gt;=10")/Table3[[#This Row],[Count]]</f>
        <v>0.66666666666666663</v>
      </c>
      <c r="H92" s="1">
        <f>COUNTIFS(Table2[Sub-Sector],Table3[[#This Row],[Sub-Sector]],Table2[RSI Exponential â€“ 14D],"&gt;=50")/Table3[[#This Row],[Count]]</f>
        <v>0</v>
      </c>
      <c r="I92" s="1">
        <f>COUNTIFS(Table2[Sub-Sector],Table3[[#This Row],[Sub-Sector]],Table2[Relative Volume],"&gt;=1")/Table3[[#This Row],[Count]]</f>
        <v>0</v>
      </c>
      <c r="J92" s="1">
        <f>COUNTIFS(Table2[Sub-Sector],Table3[[#This Row],[Sub-Sector]],Table2[% Away From Day Low],"&gt;=0.05")/Table3[[#This Row],[Count]]</f>
        <v>0</v>
      </c>
      <c r="K92" s="1">
        <f>COUNTIFS(Table2[Sub-Sector],Table3[[#This Row],[Sub-Sector]],Table2[% Away From Day High],"&lt;=0.05")/Table3[[#This Row],[Count]]</f>
        <v>1</v>
      </c>
      <c r="L92" s="1">
        <f>COUNTIFS(Table2[Sub-Sector],Table3[[#This Row],[Sub-Sector]],Table2[% Away From Current Week Low],"&gt;=0.05")/Table3[[#This Row],[Count]]</f>
        <v>0</v>
      </c>
      <c r="M92" s="1">
        <f>COUNTIFS(Table2[Sub-Sector],Table3[[#This Row],[Sub-Sector]],Table2[% Away From Current Week High],"&lt;=0.05")/Table3[[#This Row],[Count]]</f>
        <v>0.66666666666666663</v>
      </c>
      <c r="N92" s="1">
        <f>COUNTIFS(Table2[Sub-Sector],Table3[[#This Row],[Sub-Sector]],Table2[% Away From Current Month Low],"&gt;=0.05")/Table3[[#This Row],[Count]]</f>
        <v>0.33333333333333331</v>
      </c>
      <c r="O92" s="1">
        <f>COUNTIFS(Table2[Sub-Sector],Table3[[#This Row],[Sub-Sector]],Table2[% Away From Current Month High],"&lt;=0.05")/Table3[[#This Row],[Count]]</f>
        <v>0</v>
      </c>
      <c r="P92" s="1">
        <f>COUNTIFS(Table2[Sub-Sector],Table3[[#This Row],[Sub-Sector]],Table2[% Away From 52W High],"&lt;=10")/Table3[[#This Row],[Count]]</f>
        <v>0</v>
      </c>
      <c r="Q92" s="1">
        <f>COUNTIFS(Table2[Sub-Sector],Table3[[#This Row],[Sub-Sector]],Table2[% Away From 52W Low],"&gt;=10")/Table3[[#This Row],[Count]]</f>
        <v>1</v>
      </c>
      <c r="R92" s="1">
        <f>COUNTIFS(Table2[Sub-Sector],Table3[[#This Row],[Sub-Sector]],Table2[% Price above 20 EMA],"&gt;=0")/Table3[[#This Row],[Count]]</f>
        <v>0</v>
      </c>
      <c r="S92" s="1">
        <f>COUNTIFS(Table2[Sub-Sector],Table3[[#This Row],[Sub-Sector]],Table2[% Price above 50 EMA],"&gt;=0")/Table3[[#This Row],[Count]]</f>
        <v>0.33333333333333331</v>
      </c>
      <c r="T92" s="1">
        <f>COUNTIFS(Table2[Sub-Sector],Table3[[#This Row],[Sub-Sector]],Table2[% Price above 200 EMA],"&gt;=0")/Table3[[#This Row],[Count]]</f>
        <v>0.66666666666666663</v>
      </c>
      <c r="U92" s="1">
        <f>COUNTIFS(Table2[Sub-Sector],Table3[[#This Row],[Sub-Sector]],Table2[Rate of Change - Zone],"Positive")/Table3[[#This Row],[Count]]</f>
        <v>0</v>
      </c>
      <c r="V92" s="1">
        <f>COUNTIFS(Table2[Sub-Sector],Table3[[#This Row],[Sub-Sector]],Table2[Sharpe Ratio],"&gt;=0.10")/Table3[[#This Row],[Count]]</f>
        <v>0.33333333333333331</v>
      </c>
      <c r="W9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534.5</v>
      </c>
      <c r="X92">
        <f>_xlfn.RANK.AVG(Table3[[#This Row],[Score]],Table3[Score],1)</f>
        <v>97.5</v>
      </c>
      <c r="Y9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291</v>
      </c>
      <c r="Z92">
        <f>_xlfn.RANK.AVG(Table3[[#This Row],[Score 2 ]],Table3[[Score 2 ]],1)</f>
        <v>90.5</v>
      </c>
    </row>
    <row r="93" spans="1:26" x14ac:dyDescent="0.3">
      <c r="A93" t="s">
        <v>262</v>
      </c>
      <c r="B93">
        <f>COUNTIFS(Table2[Sub-Sector],Table3[[#This Row],[Sub-Sector]])</f>
        <v>23</v>
      </c>
      <c r="C93" s="1">
        <f>COUNTIFS(Table2[Sub-Sector],Table3[[#This Row],[Sub-Sector]],Table2[Uptrend],"Uptrend")/Table3[[#This Row],[Count]]</f>
        <v>0.43478260869565216</v>
      </c>
      <c r="D93" s="1">
        <f>COUNTIFS(Table2[Sub-Sector],Table3[[#This Row],[Sub-Sector]],Table2[1W Return vs Nifty],"&gt;=5")/Table3[[#This Row],[Count]]</f>
        <v>8.6956521739130432E-2</v>
      </c>
      <c r="E93" s="1">
        <f>COUNTIFS(Table2[Sub-Sector],Table3[[#This Row],[Sub-Sector]],Table2[1M Return vs Nifty],"&gt;=5")/Table3[[#This Row],[Count]]</f>
        <v>0.2608695652173913</v>
      </c>
      <c r="F93" s="1">
        <f>COUNTIFS(Table2[Sub-Sector],Table3[[#This Row],[Sub-Sector]],Table2[6M Return vs Nifty],"&gt;=10")/Table3[[#This Row],[Count]]</f>
        <v>0.43478260869565216</v>
      </c>
      <c r="G93" s="1">
        <f>COUNTIFS(Table2[Sub-Sector],Table3[[#This Row],[Sub-Sector]],Table2[1Y Return vs Nifty],"&gt;=10")/Table3[[#This Row],[Count]]</f>
        <v>0.34782608695652173</v>
      </c>
      <c r="H93" s="1">
        <f>COUNTIFS(Table2[Sub-Sector],Table3[[#This Row],[Sub-Sector]],Table2[RSI Exponential â€“ 14D],"&gt;=50")/Table3[[#This Row],[Count]]</f>
        <v>0.34782608695652173</v>
      </c>
      <c r="I93" s="1">
        <f>COUNTIFS(Table2[Sub-Sector],Table3[[#This Row],[Sub-Sector]],Table2[Relative Volume],"&gt;=1")/Table3[[#This Row],[Count]]</f>
        <v>0.17391304347826086</v>
      </c>
      <c r="J93" s="1">
        <f>COUNTIFS(Table2[Sub-Sector],Table3[[#This Row],[Sub-Sector]],Table2[% Away From Day Low],"&gt;=0.05")/Table3[[#This Row],[Count]]</f>
        <v>0</v>
      </c>
      <c r="K93" s="1">
        <f>COUNTIFS(Table2[Sub-Sector],Table3[[#This Row],[Sub-Sector]],Table2[% Away From Day High],"&lt;=0.05")/Table3[[#This Row],[Count]]</f>
        <v>0.91304347826086951</v>
      </c>
      <c r="L93" s="1">
        <f>COUNTIFS(Table2[Sub-Sector],Table3[[#This Row],[Sub-Sector]],Table2[% Away From Current Week Low],"&gt;=0.05")/Table3[[#This Row],[Count]]</f>
        <v>4.3478260869565216E-2</v>
      </c>
      <c r="M93" s="1">
        <f>COUNTIFS(Table2[Sub-Sector],Table3[[#This Row],[Sub-Sector]],Table2[% Away From Current Week High],"&lt;=0.05")/Table3[[#This Row],[Count]]</f>
        <v>0.82608695652173914</v>
      </c>
      <c r="N93" s="1">
        <f>COUNTIFS(Table2[Sub-Sector],Table3[[#This Row],[Sub-Sector]],Table2[% Away From Current Month Low],"&gt;=0.05")/Table3[[#This Row],[Count]]</f>
        <v>0.30434782608695654</v>
      </c>
      <c r="O93" s="1">
        <f>COUNTIFS(Table2[Sub-Sector],Table3[[#This Row],[Sub-Sector]],Table2[% Away From Current Month High],"&lt;=0.05")/Table3[[#This Row],[Count]]</f>
        <v>0.39130434782608697</v>
      </c>
      <c r="P93" s="1">
        <f>COUNTIFS(Table2[Sub-Sector],Table3[[#This Row],[Sub-Sector]],Table2[% Away From 52W High],"&lt;=10")/Table3[[#This Row],[Count]]</f>
        <v>0.17391304347826086</v>
      </c>
      <c r="Q93" s="1">
        <f>COUNTIFS(Table2[Sub-Sector],Table3[[#This Row],[Sub-Sector]],Table2[% Away From 52W Low],"&gt;=10")/Table3[[#This Row],[Count]]</f>
        <v>0.86956521739130432</v>
      </c>
      <c r="R93" s="1">
        <f>COUNTIFS(Table2[Sub-Sector],Table3[[#This Row],[Sub-Sector]],Table2[% Price above 20 EMA],"&gt;=0")/Table3[[#This Row],[Count]]</f>
        <v>0.34782608695652173</v>
      </c>
      <c r="S93" s="1">
        <f>COUNTIFS(Table2[Sub-Sector],Table3[[#This Row],[Sub-Sector]],Table2[% Price above 50 EMA],"&gt;=0")/Table3[[#This Row],[Count]]</f>
        <v>0.2608695652173913</v>
      </c>
      <c r="T93" s="1">
        <f>COUNTIFS(Table2[Sub-Sector],Table3[[#This Row],[Sub-Sector]],Table2[% Price above 200 EMA],"&gt;=0")/Table3[[#This Row],[Count]]</f>
        <v>0.82608695652173914</v>
      </c>
      <c r="U93" s="1">
        <f>COUNTIFS(Table2[Sub-Sector],Table3[[#This Row],[Sub-Sector]],Table2[Rate of Change - Zone],"Positive")/Table3[[#This Row],[Count]]</f>
        <v>0.34782608695652173</v>
      </c>
      <c r="V93" s="1">
        <f>COUNTIFS(Table2[Sub-Sector],Table3[[#This Row],[Sub-Sector]],Table2[Sharpe Ratio],"&gt;=0.10")/Table3[[#This Row],[Count]]</f>
        <v>0.47826086956521741</v>
      </c>
      <c r="W9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481</v>
      </c>
      <c r="X93">
        <f>_xlfn.RANK.AVG(Table3[[#This Row],[Score]],Table3[Score],1)</f>
        <v>79</v>
      </c>
      <c r="Y9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297</v>
      </c>
      <c r="Z93">
        <f>_xlfn.RANK.AVG(Table3[[#This Row],[Score 2 ]],Table3[[Score 2 ]],1)</f>
        <v>92.5</v>
      </c>
    </row>
    <row r="94" spans="1:26" x14ac:dyDescent="0.3">
      <c r="A94" t="s">
        <v>541</v>
      </c>
      <c r="B94">
        <f>COUNTIFS(Table2[Sub-Sector],Table3[[#This Row],[Sub-Sector]])</f>
        <v>2</v>
      </c>
      <c r="C94" s="1">
        <f>COUNTIFS(Table2[Sub-Sector],Table3[[#This Row],[Sub-Sector]],Table2[Uptrend],"Uptrend")/Table3[[#This Row],[Count]]</f>
        <v>0</v>
      </c>
      <c r="D94" s="1">
        <f>COUNTIFS(Table2[Sub-Sector],Table3[[#This Row],[Sub-Sector]],Table2[1W Return vs Nifty],"&gt;=5")/Table3[[#This Row],[Count]]</f>
        <v>0</v>
      </c>
      <c r="E94" s="1">
        <f>COUNTIFS(Table2[Sub-Sector],Table3[[#This Row],[Sub-Sector]],Table2[1M Return vs Nifty],"&gt;=5")/Table3[[#This Row],[Count]]</f>
        <v>0.5</v>
      </c>
      <c r="F94" s="1">
        <f>COUNTIFS(Table2[Sub-Sector],Table3[[#This Row],[Sub-Sector]],Table2[6M Return vs Nifty],"&gt;=10")/Table3[[#This Row],[Count]]</f>
        <v>0</v>
      </c>
      <c r="G94" s="1">
        <f>COUNTIFS(Table2[Sub-Sector],Table3[[#This Row],[Sub-Sector]],Table2[1Y Return vs Nifty],"&gt;=10")/Table3[[#This Row],[Count]]</f>
        <v>0</v>
      </c>
      <c r="H94" s="1">
        <f>COUNTIFS(Table2[Sub-Sector],Table3[[#This Row],[Sub-Sector]],Table2[RSI Exponential â€“ 14D],"&gt;=50")/Table3[[#This Row],[Count]]</f>
        <v>0.5</v>
      </c>
      <c r="I94" s="1">
        <f>COUNTIFS(Table2[Sub-Sector],Table3[[#This Row],[Sub-Sector]],Table2[Relative Volume],"&gt;=1")/Table3[[#This Row],[Count]]</f>
        <v>0.5</v>
      </c>
      <c r="J94" s="1">
        <f>COUNTIFS(Table2[Sub-Sector],Table3[[#This Row],[Sub-Sector]],Table2[% Away From Day Low],"&gt;=0.05")/Table3[[#This Row],[Count]]</f>
        <v>0</v>
      </c>
      <c r="K94" s="1">
        <f>COUNTIFS(Table2[Sub-Sector],Table3[[#This Row],[Sub-Sector]],Table2[% Away From Day High],"&lt;=0.05")/Table3[[#This Row],[Count]]</f>
        <v>1</v>
      </c>
      <c r="L94" s="1">
        <f>COUNTIFS(Table2[Sub-Sector],Table3[[#This Row],[Sub-Sector]],Table2[% Away From Current Week Low],"&gt;=0.05")/Table3[[#This Row],[Count]]</f>
        <v>0</v>
      </c>
      <c r="M94" s="1">
        <f>COUNTIFS(Table2[Sub-Sector],Table3[[#This Row],[Sub-Sector]],Table2[% Away From Current Week High],"&lt;=0.05")/Table3[[#This Row],[Count]]</f>
        <v>0.5</v>
      </c>
      <c r="N94" s="1">
        <f>COUNTIFS(Table2[Sub-Sector],Table3[[#This Row],[Sub-Sector]],Table2[% Away From Current Month Low],"&gt;=0.05")/Table3[[#This Row],[Count]]</f>
        <v>0.5</v>
      </c>
      <c r="O94" s="1">
        <f>COUNTIFS(Table2[Sub-Sector],Table3[[#This Row],[Sub-Sector]],Table2[% Away From Current Month High],"&lt;=0.05")/Table3[[#This Row],[Count]]</f>
        <v>0.5</v>
      </c>
      <c r="P94" s="1">
        <f>COUNTIFS(Table2[Sub-Sector],Table3[[#This Row],[Sub-Sector]],Table2[% Away From 52W High],"&lt;=10")/Table3[[#This Row],[Count]]</f>
        <v>0</v>
      </c>
      <c r="Q94" s="1">
        <f>COUNTIFS(Table2[Sub-Sector],Table3[[#This Row],[Sub-Sector]],Table2[% Away From 52W Low],"&gt;=10")/Table3[[#This Row],[Count]]</f>
        <v>1</v>
      </c>
      <c r="R94" s="1">
        <f>COUNTIFS(Table2[Sub-Sector],Table3[[#This Row],[Sub-Sector]],Table2[% Price above 20 EMA],"&gt;=0")/Table3[[#This Row],[Count]]</f>
        <v>0</v>
      </c>
      <c r="S94" s="1">
        <f>COUNTIFS(Table2[Sub-Sector],Table3[[#This Row],[Sub-Sector]],Table2[% Price above 50 EMA],"&gt;=0")/Table3[[#This Row],[Count]]</f>
        <v>0.5</v>
      </c>
      <c r="T94" s="1">
        <f>COUNTIFS(Table2[Sub-Sector],Table3[[#This Row],[Sub-Sector]],Table2[% Price above 200 EMA],"&gt;=0")/Table3[[#This Row],[Count]]</f>
        <v>1</v>
      </c>
      <c r="U94" s="1">
        <f>COUNTIFS(Table2[Sub-Sector],Table3[[#This Row],[Sub-Sector]],Table2[Rate of Change - Zone],"Positive")/Table3[[#This Row],[Count]]</f>
        <v>0.5</v>
      </c>
      <c r="V94" s="1">
        <f>COUNTIFS(Table2[Sub-Sector],Table3[[#This Row],[Sub-Sector]],Table2[Sharpe Ratio],"&gt;=0.10")/Table3[[#This Row],[Count]]</f>
        <v>0</v>
      </c>
      <c r="W9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517.5</v>
      </c>
      <c r="X94">
        <f>_xlfn.RANK.AVG(Table3[[#This Row],[Score]],Table3[Score],1)</f>
        <v>92</v>
      </c>
      <c r="Y9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297</v>
      </c>
      <c r="Z94">
        <f>_xlfn.RANK.AVG(Table3[[#This Row],[Score 2 ]],Table3[[Score 2 ]],1)</f>
        <v>92.5</v>
      </c>
    </row>
    <row r="95" spans="1:26" x14ac:dyDescent="0.3">
      <c r="A95" t="s">
        <v>451</v>
      </c>
      <c r="B95">
        <f>COUNTIFS(Table2[Sub-Sector],Table3[[#This Row],[Sub-Sector]])</f>
        <v>9</v>
      </c>
      <c r="C95" s="1">
        <f>COUNTIFS(Table2[Sub-Sector],Table3[[#This Row],[Sub-Sector]],Table2[Uptrend],"Uptrend")/Table3[[#This Row],[Count]]</f>
        <v>0.33333333333333331</v>
      </c>
      <c r="D95" s="1">
        <f>COUNTIFS(Table2[Sub-Sector],Table3[[#This Row],[Sub-Sector]],Table2[1W Return vs Nifty],"&gt;=5")/Table3[[#This Row],[Count]]</f>
        <v>0.1111111111111111</v>
      </c>
      <c r="E95" s="1">
        <f>COUNTIFS(Table2[Sub-Sector],Table3[[#This Row],[Sub-Sector]],Table2[1M Return vs Nifty],"&gt;=5")/Table3[[#This Row],[Count]]</f>
        <v>0.22222222222222221</v>
      </c>
      <c r="F95" s="1">
        <f>COUNTIFS(Table2[Sub-Sector],Table3[[#This Row],[Sub-Sector]],Table2[6M Return vs Nifty],"&gt;=10")/Table3[[#This Row],[Count]]</f>
        <v>0.44444444444444442</v>
      </c>
      <c r="G95" s="1">
        <f>COUNTIFS(Table2[Sub-Sector],Table3[[#This Row],[Sub-Sector]],Table2[1Y Return vs Nifty],"&gt;=10")/Table3[[#This Row],[Count]]</f>
        <v>0.33333333333333331</v>
      </c>
      <c r="H95" s="1">
        <f>COUNTIFS(Table2[Sub-Sector],Table3[[#This Row],[Sub-Sector]],Table2[RSI Exponential â€“ 14D],"&gt;=50")/Table3[[#This Row],[Count]]</f>
        <v>0.33333333333333331</v>
      </c>
      <c r="I95" s="1">
        <f>COUNTIFS(Table2[Sub-Sector],Table3[[#This Row],[Sub-Sector]],Table2[Relative Volume],"&gt;=1")/Table3[[#This Row],[Count]]</f>
        <v>0.33333333333333331</v>
      </c>
      <c r="J95" s="1">
        <f>COUNTIFS(Table2[Sub-Sector],Table3[[#This Row],[Sub-Sector]],Table2[% Away From Day Low],"&gt;=0.05")/Table3[[#This Row],[Count]]</f>
        <v>0</v>
      </c>
      <c r="K95" s="1">
        <f>COUNTIFS(Table2[Sub-Sector],Table3[[#This Row],[Sub-Sector]],Table2[% Away From Day High],"&lt;=0.05")/Table3[[#This Row],[Count]]</f>
        <v>1</v>
      </c>
      <c r="L95" s="1">
        <f>COUNTIFS(Table2[Sub-Sector],Table3[[#This Row],[Sub-Sector]],Table2[% Away From Current Week Low],"&gt;=0.05")/Table3[[#This Row],[Count]]</f>
        <v>0.1111111111111111</v>
      </c>
      <c r="M95" s="1">
        <f>COUNTIFS(Table2[Sub-Sector],Table3[[#This Row],[Sub-Sector]],Table2[% Away From Current Week High],"&lt;=0.05")/Table3[[#This Row],[Count]]</f>
        <v>0.77777777777777779</v>
      </c>
      <c r="N95" s="1">
        <f>COUNTIFS(Table2[Sub-Sector],Table3[[#This Row],[Sub-Sector]],Table2[% Away From Current Month Low],"&gt;=0.05")/Table3[[#This Row],[Count]]</f>
        <v>0.33333333333333331</v>
      </c>
      <c r="O95" s="1">
        <f>COUNTIFS(Table2[Sub-Sector],Table3[[#This Row],[Sub-Sector]],Table2[% Away From Current Month High],"&lt;=0.05")/Table3[[#This Row],[Count]]</f>
        <v>0.66666666666666663</v>
      </c>
      <c r="P95" s="1">
        <f>COUNTIFS(Table2[Sub-Sector],Table3[[#This Row],[Sub-Sector]],Table2[% Away From 52W High],"&lt;=10")/Table3[[#This Row],[Count]]</f>
        <v>0.22222222222222221</v>
      </c>
      <c r="Q95" s="1">
        <f>COUNTIFS(Table2[Sub-Sector],Table3[[#This Row],[Sub-Sector]],Table2[% Away From 52W Low],"&gt;=10")/Table3[[#This Row],[Count]]</f>
        <v>0.77777777777777779</v>
      </c>
      <c r="R95" s="1">
        <f>COUNTIFS(Table2[Sub-Sector],Table3[[#This Row],[Sub-Sector]],Table2[% Price above 20 EMA],"&gt;=0")/Table3[[#This Row],[Count]]</f>
        <v>0.33333333333333331</v>
      </c>
      <c r="S95" s="1">
        <f>COUNTIFS(Table2[Sub-Sector],Table3[[#This Row],[Sub-Sector]],Table2[% Price above 50 EMA],"&gt;=0")/Table3[[#This Row],[Count]]</f>
        <v>0.55555555555555558</v>
      </c>
      <c r="T95" s="1">
        <f>COUNTIFS(Table2[Sub-Sector],Table3[[#This Row],[Sub-Sector]],Table2[% Price above 200 EMA],"&gt;=0")/Table3[[#This Row],[Count]]</f>
        <v>0.55555555555555558</v>
      </c>
      <c r="U95" s="1">
        <f>COUNTIFS(Table2[Sub-Sector],Table3[[#This Row],[Sub-Sector]],Table2[Rate of Change - Zone],"Positive")/Table3[[#This Row],[Count]]</f>
        <v>0.1111111111111111</v>
      </c>
      <c r="V95" s="1">
        <f>COUNTIFS(Table2[Sub-Sector],Table3[[#This Row],[Sub-Sector]],Table2[Sharpe Ratio],"&gt;=0.10")/Table3[[#This Row],[Count]]</f>
        <v>0.44444444444444442</v>
      </c>
      <c r="W9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497</v>
      </c>
      <c r="X95">
        <f>_xlfn.RANK.AVG(Table3[[#This Row],[Score]],Table3[Score],1)</f>
        <v>85</v>
      </c>
      <c r="Y9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301</v>
      </c>
      <c r="Z95">
        <f>_xlfn.RANK.AVG(Table3[[#This Row],[Score 2 ]],Table3[[Score 2 ]],1)</f>
        <v>94</v>
      </c>
    </row>
    <row r="96" spans="1:26" x14ac:dyDescent="0.3">
      <c r="A96" t="s">
        <v>1236</v>
      </c>
      <c r="B96">
        <f>COUNTIFS(Table2[Sub-Sector],Table3[[#This Row],[Sub-Sector]])</f>
        <v>3</v>
      </c>
      <c r="C96" s="1">
        <f>COUNTIFS(Table2[Sub-Sector],Table3[[#This Row],[Sub-Sector]],Table2[Uptrend],"Uptrend")/Table3[[#This Row],[Count]]</f>
        <v>1</v>
      </c>
      <c r="D96" s="1">
        <f>COUNTIFS(Table2[Sub-Sector],Table3[[#This Row],[Sub-Sector]],Table2[1W Return vs Nifty],"&gt;=5")/Table3[[#This Row],[Count]]</f>
        <v>0</v>
      </c>
      <c r="E96" s="1">
        <f>COUNTIFS(Table2[Sub-Sector],Table3[[#This Row],[Sub-Sector]],Table2[1M Return vs Nifty],"&gt;=5")/Table3[[#This Row],[Count]]</f>
        <v>0</v>
      </c>
      <c r="F96" s="1">
        <f>COUNTIFS(Table2[Sub-Sector],Table3[[#This Row],[Sub-Sector]],Table2[6M Return vs Nifty],"&gt;=10")/Table3[[#This Row],[Count]]</f>
        <v>0.66666666666666663</v>
      </c>
      <c r="G96" s="1">
        <f>COUNTIFS(Table2[Sub-Sector],Table3[[#This Row],[Sub-Sector]],Table2[1Y Return vs Nifty],"&gt;=10")/Table3[[#This Row],[Count]]</f>
        <v>0.33333333333333331</v>
      </c>
      <c r="H96" s="1">
        <f>COUNTIFS(Table2[Sub-Sector],Table3[[#This Row],[Sub-Sector]],Table2[RSI Exponential â€“ 14D],"&gt;=50")/Table3[[#This Row],[Count]]</f>
        <v>0.33333333333333331</v>
      </c>
      <c r="I96" s="1">
        <f>COUNTIFS(Table2[Sub-Sector],Table3[[#This Row],[Sub-Sector]],Table2[Relative Volume],"&gt;=1")/Table3[[#This Row],[Count]]</f>
        <v>0</v>
      </c>
      <c r="J96" s="1">
        <f>COUNTIFS(Table2[Sub-Sector],Table3[[#This Row],[Sub-Sector]],Table2[% Away From Day Low],"&gt;=0.05")/Table3[[#This Row],[Count]]</f>
        <v>0</v>
      </c>
      <c r="K96" s="1">
        <f>COUNTIFS(Table2[Sub-Sector],Table3[[#This Row],[Sub-Sector]],Table2[% Away From Day High],"&lt;=0.05")/Table3[[#This Row],[Count]]</f>
        <v>0.66666666666666663</v>
      </c>
      <c r="L96" s="1">
        <f>COUNTIFS(Table2[Sub-Sector],Table3[[#This Row],[Sub-Sector]],Table2[% Away From Current Week Low],"&gt;=0.05")/Table3[[#This Row],[Count]]</f>
        <v>0</v>
      </c>
      <c r="M96" s="1">
        <f>COUNTIFS(Table2[Sub-Sector],Table3[[#This Row],[Sub-Sector]],Table2[% Away From Current Week High],"&lt;=0.05")/Table3[[#This Row],[Count]]</f>
        <v>0.66666666666666663</v>
      </c>
      <c r="N96" s="1">
        <f>COUNTIFS(Table2[Sub-Sector],Table3[[#This Row],[Sub-Sector]],Table2[% Away From Current Month Low],"&gt;=0.05")/Table3[[#This Row],[Count]]</f>
        <v>0.33333333333333331</v>
      </c>
      <c r="O96" s="1">
        <f>COUNTIFS(Table2[Sub-Sector],Table3[[#This Row],[Sub-Sector]],Table2[% Away From Current Month High],"&lt;=0.05")/Table3[[#This Row],[Count]]</f>
        <v>0.33333333333333331</v>
      </c>
      <c r="P96" s="1">
        <f>COUNTIFS(Table2[Sub-Sector],Table3[[#This Row],[Sub-Sector]],Table2[% Away From 52W High],"&lt;=10")/Table3[[#This Row],[Count]]</f>
        <v>0</v>
      </c>
      <c r="Q96" s="1">
        <f>COUNTIFS(Table2[Sub-Sector],Table3[[#This Row],[Sub-Sector]],Table2[% Away From 52W Low],"&gt;=10")/Table3[[#This Row],[Count]]</f>
        <v>1</v>
      </c>
      <c r="R96" s="1">
        <f>COUNTIFS(Table2[Sub-Sector],Table3[[#This Row],[Sub-Sector]],Table2[% Price above 20 EMA],"&gt;=0")/Table3[[#This Row],[Count]]</f>
        <v>0.33333333333333331</v>
      </c>
      <c r="S96" s="1">
        <f>COUNTIFS(Table2[Sub-Sector],Table3[[#This Row],[Sub-Sector]],Table2[% Price above 50 EMA],"&gt;=0")/Table3[[#This Row],[Count]]</f>
        <v>0.66666666666666663</v>
      </c>
      <c r="T96" s="1">
        <f>COUNTIFS(Table2[Sub-Sector],Table3[[#This Row],[Sub-Sector]],Table2[% Price above 200 EMA],"&gt;=0")/Table3[[#This Row],[Count]]</f>
        <v>0.66666666666666663</v>
      </c>
      <c r="U96" s="1">
        <f>COUNTIFS(Table2[Sub-Sector],Table3[[#This Row],[Sub-Sector]],Table2[Rate of Change - Zone],"Positive")/Table3[[#This Row],[Count]]</f>
        <v>0.33333333333333331</v>
      </c>
      <c r="V96" s="1">
        <f>COUNTIFS(Table2[Sub-Sector],Table3[[#This Row],[Sub-Sector]],Table2[Sharpe Ratio],"&gt;=0.10")/Table3[[#This Row],[Count]]</f>
        <v>0.33333333333333331</v>
      </c>
      <c r="W9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504.5</v>
      </c>
      <c r="X96">
        <f>_xlfn.RANK.AVG(Table3[[#This Row],[Score]],Table3[Score],1)</f>
        <v>88</v>
      </c>
      <c r="Y9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302</v>
      </c>
      <c r="Z96">
        <f>_xlfn.RANK.AVG(Table3[[#This Row],[Score 2 ]],Table3[[Score 2 ]],1)</f>
        <v>95.5</v>
      </c>
    </row>
    <row r="97" spans="1:26" x14ac:dyDescent="0.3">
      <c r="A97" t="s">
        <v>37</v>
      </c>
      <c r="B97">
        <f>COUNTIFS(Table2[Sub-Sector],Table3[[#This Row],[Sub-Sector]])</f>
        <v>3</v>
      </c>
      <c r="C97" s="1">
        <f>COUNTIFS(Table2[Sub-Sector],Table3[[#This Row],[Sub-Sector]],Table2[Uptrend],"Uptrend")/Table3[[#This Row],[Count]]</f>
        <v>0.66666666666666663</v>
      </c>
      <c r="D97" s="1">
        <f>COUNTIFS(Table2[Sub-Sector],Table3[[#This Row],[Sub-Sector]],Table2[1W Return vs Nifty],"&gt;=5")/Table3[[#This Row],[Count]]</f>
        <v>0</v>
      </c>
      <c r="E97" s="1">
        <f>COUNTIFS(Table2[Sub-Sector],Table3[[#This Row],[Sub-Sector]],Table2[1M Return vs Nifty],"&gt;=5")/Table3[[#This Row],[Count]]</f>
        <v>0</v>
      </c>
      <c r="F97" s="1">
        <f>COUNTIFS(Table2[Sub-Sector],Table3[[#This Row],[Sub-Sector]],Table2[6M Return vs Nifty],"&gt;=10")/Table3[[#This Row],[Count]]</f>
        <v>0.66666666666666663</v>
      </c>
      <c r="G97" s="1">
        <f>COUNTIFS(Table2[Sub-Sector],Table3[[#This Row],[Sub-Sector]],Table2[1Y Return vs Nifty],"&gt;=10")/Table3[[#This Row],[Count]]</f>
        <v>0.33333333333333331</v>
      </c>
      <c r="H97" s="1">
        <f>COUNTIFS(Table2[Sub-Sector],Table3[[#This Row],[Sub-Sector]],Table2[RSI Exponential â€“ 14D],"&gt;=50")/Table3[[#This Row],[Count]]</f>
        <v>0.33333333333333331</v>
      </c>
      <c r="I97" s="1">
        <f>COUNTIFS(Table2[Sub-Sector],Table3[[#This Row],[Sub-Sector]],Table2[Relative Volume],"&gt;=1")/Table3[[#This Row],[Count]]</f>
        <v>0</v>
      </c>
      <c r="J97" s="1">
        <f>COUNTIFS(Table2[Sub-Sector],Table3[[#This Row],[Sub-Sector]],Table2[% Away From Day Low],"&gt;=0.05")/Table3[[#This Row],[Count]]</f>
        <v>0</v>
      </c>
      <c r="K97" s="1">
        <f>COUNTIFS(Table2[Sub-Sector],Table3[[#This Row],[Sub-Sector]],Table2[% Away From Day High],"&lt;=0.05")/Table3[[#This Row],[Count]]</f>
        <v>1</v>
      </c>
      <c r="L97" s="1">
        <f>COUNTIFS(Table2[Sub-Sector],Table3[[#This Row],[Sub-Sector]],Table2[% Away From Current Week Low],"&gt;=0.05")/Table3[[#This Row],[Count]]</f>
        <v>0</v>
      </c>
      <c r="M97" s="1">
        <f>COUNTIFS(Table2[Sub-Sector],Table3[[#This Row],[Sub-Sector]],Table2[% Away From Current Week High],"&lt;=0.05")/Table3[[#This Row],[Count]]</f>
        <v>1</v>
      </c>
      <c r="N97" s="1">
        <f>COUNTIFS(Table2[Sub-Sector],Table3[[#This Row],[Sub-Sector]],Table2[% Away From Current Month Low],"&gt;=0.05")/Table3[[#This Row],[Count]]</f>
        <v>0.33333333333333331</v>
      </c>
      <c r="O97" s="1">
        <f>COUNTIFS(Table2[Sub-Sector],Table3[[#This Row],[Sub-Sector]],Table2[% Away From Current Month High],"&lt;=0.05")/Table3[[#This Row],[Count]]</f>
        <v>0.66666666666666663</v>
      </c>
      <c r="P97" s="1">
        <f>COUNTIFS(Table2[Sub-Sector],Table3[[#This Row],[Sub-Sector]],Table2[% Away From 52W High],"&lt;=10")/Table3[[#This Row],[Count]]</f>
        <v>0.66666666666666663</v>
      </c>
      <c r="Q97" s="1">
        <f>COUNTIFS(Table2[Sub-Sector],Table3[[#This Row],[Sub-Sector]],Table2[% Away From 52W Low],"&gt;=10")/Table3[[#This Row],[Count]]</f>
        <v>1</v>
      </c>
      <c r="R97" s="1">
        <f>COUNTIFS(Table2[Sub-Sector],Table3[[#This Row],[Sub-Sector]],Table2[% Price above 20 EMA],"&gt;=0")/Table3[[#This Row],[Count]]</f>
        <v>0.33333333333333331</v>
      </c>
      <c r="S97" s="1">
        <f>COUNTIFS(Table2[Sub-Sector],Table3[[#This Row],[Sub-Sector]],Table2[% Price above 50 EMA],"&gt;=0")/Table3[[#This Row],[Count]]</f>
        <v>0.66666666666666663</v>
      </c>
      <c r="T97" s="1">
        <f>COUNTIFS(Table2[Sub-Sector],Table3[[#This Row],[Sub-Sector]],Table2[% Price above 200 EMA],"&gt;=0")/Table3[[#This Row],[Count]]</f>
        <v>1</v>
      </c>
      <c r="U97" s="1">
        <f>COUNTIFS(Table2[Sub-Sector],Table3[[#This Row],[Sub-Sector]],Table2[Rate of Change - Zone],"Positive")/Table3[[#This Row],[Count]]</f>
        <v>0.33333333333333331</v>
      </c>
      <c r="V97" s="1">
        <f>COUNTIFS(Table2[Sub-Sector],Table3[[#This Row],[Sub-Sector]],Table2[Sharpe Ratio],"&gt;=0.10")/Table3[[#This Row],[Count]]</f>
        <v>0.33333333333333331</v>
      </c>
      <c r="W9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545.5</v>
      </c>
      <c r="X97">
        <f>_xlfn.RANK.AVG(Table3[[#This Row],[Score]],Table3[Score],1)</f>
        <v>102</v>
      </c>
      <c r="Y9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302</v>
      </c>
      <c r="Z97">
        <f>_xlfn.RANK.AVG(Table3[[#This Row],[Score 2 ]],Table3[[Score 2 ]],1)</f>
        <v>95.5</v>
      </c>
    </row>
    <row r="98" spans="1:26" x14ac:dyDescent="0.3">
      <c r="A98" t="s">
        <v>458</v>
      </c>
      <c r="B98">
        <f>COUNTIFS(Table2[Sub-Sector],Table3[[#This Row],[Sub-Sector]])</f>
        <v>4</v>
      </c>
      <c r="C98" s="1">
        <f>COUNTIFS(Table2[Sub-Sector],Table3[[#This Row],[Sub-Sector]],Table2[Uptrend],"Uptrend")/Table3[[#This Row],[Count]]</f>
        <v>0.5</v>
      </c>
      <c r="D98" s="1">
        <f>COUNTIFS(Table2[Sub-Sector],Table3[[#This Row],[Sub-Sector]],Table2[1W Return vs Nifty],"&gt;=5")/Table3[[#This Row],[Count]]</f>
        <v>0.25</v>
      </c>
      <c r="E98" s="1">
        <f>COUNTIFS(Table2[Sub-Sector],Table3[[#This Row],[Sub-Sector]],Table2[1M Return vs Nifty],"&gt;=5")/Table3[[#This Row],[Count]]</f>
        <v>0.25</v>
      </c>
      <c r="F98" s="1">
        <f>COUNTIFS(Table2[Sub-Sector],Table3[[#This Row],[Sub-Sector]],Table2[6M Return vs Nifty],"&gt;=10")/Table3[[#This Row],[Count]]</f>
        <v>0.25</v>
      </c>
      <c r="G98" s="1">
        <f>COUNTIFS(Table2[Sub-Sector],Table3[[#This Row],[Sub-Sector]],Table2[1Y Return vs Nifty],"&gt;=10")/Table3[[#This Row],[Count]]</f>
        <v>0.5</v>
      </c>
      <c r="H98" s="1">
        <f>COUNTIFS(Table2[Sub-Sector],Table3[[#This Row],[Sub-Sector]],Table2[RSI Exponential â€“ 14D],"&gt;=50")/Table3[[#This Row],[Count]]</f>
        <v>0.25</v>
      </c>
      <c r="I98" s="1">
        <f>COUNTIFS(Table2[Sub-Sector],Table3[[#This Row],[Sub-Sector]],Table2[Relative Volume],"&gt;=1")/Table3[[#This Row],[Count]]</f>
        <v>0.25</v>
      </c>
      <c r="J98" s="1">
        <f>COUNTIFS(Table2[Sub-Sector],Table3[[#This Row],[Sub-Sector]],Table2[% Away From Day Low],"&gt;=0.05")/Table3[[#This Row],[Count]]</f>
        <v>0</v>
      </c>
      <c r="K98" s="1">
        <f>COUNTIFS(Table2[Sub-Sector],Table3[[#This Row],[Sub-Sector]],Table2[% Away From Day High],"&lt;=0.05")/Table3[[#This Row],[Count]]</f>
        <v>0.75</v>
      </c>
      <c r="L98" s="1">
        <f>COUNTIFS(Table2[Sub-Sector],Table3[[#This Row],[Sub-Sector]],Table2[% Away From Current Week Low],"&gt;=0.05")/Table3[[#This Row],[Count]]</f>
        <v>0</v>
      </c>
      <c r="M98" s="1">
        <f>COUNTIFS(Table2[Sub-Sector],Table3[[#This Row],[Sub-Sector]],Table2[% Away From Current Week High],"&lt;=0.05")/Table3[[#This Row],[Count]]</f>
        <v>0.25</v>
      </c>
      <c r="N98" s="1">
        <f>COUNTIFS(Table2[Sub-Sector],Table3[[#This Row],[Sub-Sector]],Table2[% Away From Current Month Low],"&gt;=0.05")/Table3[[#This Row],[Count]]</f>
        <v>0.25</v>
      </c>
      <c r="O98" s="1">
        <f>COUNTIFS(Table2[Sub-Sector],Table3[[#This Row],[Sub-Sector]],Table2[% Away From Current Month High],"&lt;=0.05")/Table3[[#This Row],[Count]]</f>
        <v>0</v>
      </c>
      <c r="P98" s="1">
        <f>COUNTIFS(Table2[Sub-Sector],Table3[[#This Row],[Sub-Sector]],Table2[% Away From 52W High],"&lt;=10")/Table3[[#This Row],[Count]]</f>
        <v>0</v>
      </c>
      <c r="Q98" s="1">
        <f>COUNTIFS(Table2[Sub-Sector],Table3[[#This Row],[Sub-Sector]],Table2[% Away From 52W Low],"&gt;=10")/Table3[[#This Row],[Count]]</f>
        <v>1</v>
      </c>
      <c r="R98" s="1">
        <f>COUNTIFS(Table2[Sub-Sector],Table3[[#This Row],[Sub-Sector]],Table2[% Price above 20 EMA],"&gt;=0")/Table3[[#This Row],[Count]]</f>
        <v>0.25</v>
      </c>
      <c r="S98" s="1">
        <f>COUNTIFS(Table2[Sub-Sector],Table3[[#This Row],[Sub-Sector]],Table2[% Price above 50 EMA],"&gt;=0")/Table3[[#This Row],[Count]]</f>
        <v>0.25</v>
      </c>
      <c r="T98" s="1">
        <f>COUNTIFS(Table2[Sub-Sector],Table3[[#This Row],[Sub-Sector]],Table2[% Price above 200 EMA],"&gt;=0")/Table3[[#This Row],[Count]]</f>
        <v>1</v>
      </c>
      <c r="U98" s="1">
        <f>COUNTIFS(Table2[Sub-Sector],Table3[[#This Row],[Sub-Sector]],Table2[Rate of Change - Zone],"Positive")/Table3[[#This Row],[Count]]</f>
        <v>0.25</v>
      </c>
      <c r="V98" s="1">
        <f>COUNTIFS(Table2[Sub-Sector],Table3[[#This Row],[Sub-Sector]],Table2[Sharpe Ratio],"&gt;=0.10")/Table3[[#This Row],[Count]]</f>
        <v>0.5</v>
      </c>
      <c r="W9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464.5</v>
      </c>
      <c r="X98">
        <f>_xlfn.RANK.AVG(Table3[[#This Row],[Score]],Table3[Score],1)</f>
        <v>72</v>
      </c>
      <c r="Y9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303.5</v>
      </c>
      <c r="Z98">
        <f>_xlfn.RANK.AVG(Table3[[#This Row],[Score 2 ]],Table3[[Score 2 ]],1)</f>
        <v>97</v>
      </c>
    </row>
    <row r="99" spans="1:26" x14ac:dyDescent="0.3">
      <c r="A99" t="s">
        <v>423</v>
      </c>
      <c r="B99">
        <f>COUNTIFS(Table2[Sub-Sector],Table3[[#This Row],[Sub-Sector]])</f>
        <v>11</v>
      </c>
      <c r="C99" s="1">
        <f>COUNTIFS(Table2[Sub-Sector],Table3[[#This Row],[Sub-Sector]],Table2[Uptrend],"Uptrend")/Table3[[#This Row],[Count]]</f>
        <v>0.18181818181818182</v>
      </c>
      <c r="D99" s="1">
        <f>COUNTIFS(Table2[Sub-Sector],Table3[[#This Row],[Sub-Sector]],Table2[1W Return vs Nifty],"&gt;=5")/Table3[[#This Row],[Count]]</f>
        <v>0</v>
      </c>
      <c r="E99" s="1">
        <f>COUNTIFS(Table2[Sub-Sector],Table3[[#This Row],[Sub-Sector]],Table2[1M Return vs Nifty],"&gt;=5")/Table3[[#This Row],[Count]]</f>
        <v>0.36363636363636365</v>
      </c>
      <c r="F99" s="1">
        <f>COUNTIFS(Table2[Sub-Sector],Table3[[#This Row],[Sub-Sector]],Table2[6M Return vs Nifty],"&gt;=10")/Table3[[#This Row],[Count]]</f>
        <v>0.18181818181818182</v>
      </c>
      <c r="G99" s="1">
        <f>COUNTIFS(Table2[Sub-Sector],Table3[[#This Row],[Sub-Sector]],Table2[1Y Return vs Nifty],"&gt;=10")/Table3[[#This Row],[Count]]</f>
        <v>9.0909090909090912E-2</v>
      </c>
      <c r="H99" s="1">
        <f>COUNTIFS(Table2[Sub-Sector],Table3[[#This Row],[Sub-Sector]],Table2[RSI Exponential â€“ 14D],"&gt;=50")/Table3[[#This Row],[Count]]</f>
        <v>0.36363636363636365</v>
      </c>
      <c r="I99" s="1">
        <f>COUNTIFS(Table2[Sub-Sector],Table3[[#This Row],[Sub-Sector]],Table2[Relative Volume],"&gt;=1")/Table3[[#This Row],[Count]]</f>
        <v>0.45454545454545453</v>
      </c>
      <c r="J99" s="1">
        <f>COUNTIFS(Table2[Sub-Sector],Table3[[#This Row],[Sub-Sector]],Table2[% Away From Day Low],"&gt;=0.05")/Table3[[#This Row],[Count]]</f>
        <v>9.0909090909090912E-2</v>
      </c>
      <c r="K99" s="1">
        <f>COUNTIFS(Table2[Sub-Sector],Table3[[#This Row],[Sub-Sector]],Table2[% Away From Day High],"&lt;=0.05")/Table3[[#This Row],[Count]]</f>
        <v>1</v>
      </c>
      <c r="L99" s="1">
        <f>COUNTIFS(Table2[Sub-Sector],Table3[[#This Row],[Sub-Sector]],Table2[% Away From Current Week Low],"&gt;=0.05")/Table3[[#This Row],[Count]]</f>
        <v>9.0909090909090912E-2</v>
      </c>
      <c r="M99" s="1">
        <f>COUNTIFS(Table2[Sub-Sector],Table3[[#This Row],[Sub-Sector]],Table2[% Away From Current Week High],"&lt;=0.05")/Table3[[#This Row],[Count]]</f>
        <v>0.36363636363636365</v>
      </c>
      <c r="N99" s="1">
        <f>COUNTIFS(Table2[Sub-Sector],Table3[[#This Row],[Sub-Sector]],Table2[% Away From Current Month Low],"&gt;=0.05")/Table3[[#This Row],[Count]]</f>
        <v>0.36363636363636365</v>
      </c>
      <c r="O99" s="1">
        <f>COUNTIFS(Table2[Sub-Sector],Table3[[#This Row],[Sub-Sector]],Table2[% Away From Current Month High],"&lt;=0.05")/Table3[[#This Row],[Count]]</f>
        <v>0.18181818181818182</v>
      </c>
      <c r="P99" s="1">
        <f>COUNTIFS(Table2[Sub-Sector],Table3[[#This Row],[Sub-Sector]],Table2[% Away From 52W High],"&lt;=10")/Table3[[#This Row],[Count]]</f>
        <v>0</v>
      </c>
      <c r="Q99" s="1">
        <f>COUNTIFS(Table2[Sub-Sector],Table3[[#This Row],[Sub-Sector]],Table2[% Away From 52W Low],"&gt;=10")/Table3[[#This Row],[Count]]</f>
        <v>1</v>
      </c>
      <c r="R99" s="1">
        <f>COUNTIFS(Table2[Sub-Sector],Table3[[#This Row],[Sub-Sector]],Table2[% Price above 20 EMA],"&gt;=0")/Table3[[#This Row],[Count]]</f>
        <v>0.36363636363636365</v>
      </c>
      <c r="S99" s="1">
        <f>COUNTIFS(Table2[Sub-Sector],Table3[[#This Row],[Sub-Sector]],Table2[% Price above 50 EMA],"&gt;=0")/Table3[[#This Row],[Count]]</f>
        <v>0.54545454545454541</v>
      </c>
      <c r="T99" s="1">
        <f>COUNTIFS(Table2[Sub-Sector],Table3[[#This Row],[Sub-Sector]],Table2[% Price above 200 EMA],"&gt;=0")/Table3[[#This Row],[Count]]</f>
        <v>0.54545454545454541</v>
      </c>
      <c r="U99" s="1">
        <f>COUNTIFS(Table2[Sub-Sector],Table3[[#This Row],[Sub-Sector]],Table2[Rate of Change - Zone],"Positive")/Table3[[#This Row],[Count]]</f>
        <v>0.27272727272727271</v>
      </c>
      <c r="V99" s="1">
        <f>COUNTIFS(Table2[Sub-Sector],Table3[[#This Row],[Sub-Sector]],Table2[Sharpe Ratio],"&gt;=0.10")/Table3[[#This Row],[Count]]</f>
        <v>9.0909090909090912E-2</v>
      </c>
      <c r="W9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533</v>
      </c>
      <c r="X99">
        <f>_xlfn.RANK.AVG(Table3[[#This Row],[Score]],Table3[Score],1)</f>
        <v>94</v>
      </c>
      <c r="Y9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308</v>
      </c>
      <c r="Z99">
        <f>_xlfn.RANK.AVG(Table3[[#This Row],[Score 2 ]],Table3[[Score 2 ]],1)</f>
        <v>98</v>
      </c>
    </row>
    <row r="100" spans="1:26" x14ac:dyDescent="0.3">
      <c r="A100" t="s">
        <v>282</v>
      </c>
      <c r="B100">
        <f>COUNTIFS(Table2[Sub-Sector],Table3[[#This Row],[Sub-Sector]])</f>
        <v>14</v>
      </c>
      <c r="C100" s="1">
        <f>COUNTIFS(Table2[Sub-Sector],Table3[[#This Row],[Sub-Sector]],Table2[Uptrend],"Uptrend")/Table3[[#This Row],[Count]]</f>
        <v>0.6428571428571429</v>
      </c>
      <c r="D100" s="1">
        <f>COUNTIFS(Table2[Sub-Sector],Table3[[#This Row],[Sub-Sector]],Table2[1W Return vs Nifty],"&gt;=5")/Table3[[#This Row],[Count]]</f>
        <v>7.1428571428571425E-2</v>
      </c>
      <c r="E100" s="1">
        <f>COUNTIFS(Table2[Sub-Sector],Table3[[#This Row],[Sub-Sector]],Table2[1M Return vs Nifty],"&gt;=5")/Table3[[#This Row],[Count]]</f>
        <v>0.21428571428571427</v>
      </c>
      <c r="F100" s="1">
        <f>COUNTIFS(Table2[Sub-Sector],Table3[[#This Row],[Sub-Sector]],Table2[6M Return vs Nifty],"&gt;=10")/Table3[[#This Row],[Count]]</f>
        <v>0.2857142857142857</v>
      </c>
      <c r="G100" s="1">
        <f>COUNTIFS(Table2[Sub-Sector],Table3[[#This Row],[Sub-Sector]],Table2[1Y Return vs Nifty],"&gt;=10")/Table3[[#This Row],[Count]]</f>
        <v>0.35714285714285715</v>
      </c>
      <c r="H100" s="1">
        <f>COUNTIFS(Table2[Sub-Sector],Table3[[#This Row],[Sub-Sector]],Table2[RSI Exponential â€“ 14D],"&gt;=50")/Table3[[#This Row],[Count]]</f>
        <v>0.42857142857142855</v>
      </c>
      <c r="I100" s="1">
        <f>COUNTIFS(Table2[Sub-Sector],Table3[[#This Row],[Sub-Sector]],Table2[Relative Volume],"&gt;=1")/Table3[[#This Row],[Count]]</f>
        <v>0.14285714285714285</v>
      </c>
      <c r="J100" s="1">
        <f>COUNTIFS(Table2[Sub-Sector],Table3[[#This Row],[Sub-Sector]],Table2[% Away From Day Low],"&gt;=0.05")/Table3[[#This Row],[Count]]</f>
        <v>7.1428571428571425E-2</v>
      </c>
      <c r="K100" s="1">
        <f>COUNTIFS(Table2[Sub-Sector],Table3[[#This Row],[Sub-Sector]],Table2[% Away From Day High],"&lt;=0.05")/Table3[[#This Row],[Count]]</f>
        <v>0.9285714285714286</v>
      </c>
      <c r="L100" s="1">
        <f>COUNTIFS(Table2[Sub-Sector],Table3[[#This Row],[Sub-Sector]],Table2[% Away From Current Week Low],"&gt;=0.05")/Table3[[#This Row],[Count]]</f>
        <v>7.1428571428571425E-2</v>
      </c>
      <c r="M100" s="1">
        <f>COUNTIFS(Table2[Sub-Sector],Table3[[#This Row],[Sub-Sector]],Table2[% Away From Current Week High],"&lt;=0.05")/Table3[[#This Row],[Count]]</f>
        <v>0.5714285714285714</v>
      </c>
      <c r="N100" s="1">
        <f>COUNTIFS(Table2[Sub-Sector],Table3[[#This Row],[Sub-Sector]],Table2[% Away From Current Month Low],"&gt;=0.05")/Table3[[#This Row],[Count]]</f>
        <v>0.21428571428571427</v>
      </c>
      <c r="O100" s="1">
        <f>COUNTIFS(Table2[Sub-Sector],Table3[[#This Row],[Sub-Sector]],Table2[% Away From Current Month High],"&lt;=0.05")/Table3[[#This Row],[Count]]</f>
        <v>0.2857142857142857</v>
      </c>
      <c r="P100" s="1">
        <f>COUNTIFS(Table2[Sub-Sector],Table3[[#This Row],[Sub-Sector]],Table2[% Away From 52W High],"&lt;=10")/Table3[[#This Row],[Count]]</f>
        <v>0.35714285714285715</v>
      </c>
      <c r="Q100" s="1">
        <f>COUNTIFS(Table2[Sub-Sector],Table3[[#This Row],[Sub-Sector]],Table2[% Away From 52W Low],"&gt;=10")/Table3[[#This Row],[Count]]</f>
        <v>1</v>
      </c>
      <c r="R100" s="1">
        <f>COUNTIFS(Table2[Sub-Sector],Table3[[#This Row],[Sub-Sector]],Table2[% Price above 20 EMA],"&gt;=0")/Table3[[#This Row],[Count]]</f>
        <v>0.35714285714285715</v>
      </c>
      <c r="S100" s="1">
        <f>COUNTIFS(Table2[Sub-Sector],Table3[[#This Row],[Sub-Sector]],Table2[% Price above 50 EMA],"&gt;=0")/Table3[[#This Row],[Count]]</f>
        <v>0.5714285714285714</v>
      </c>
      <c r="T100" s="1">
        <f>COUNTIFS(Table2[Sub-Sector],Table3[[#This Row],[Sub-Sector]],Table2[% Price above 200 EMA],"&gt;=0")/Table3[[#This Row],[Count]]</f>
        <v>0.8571428571428571</v>
      </c>
      <c r="U100" s="1">
        <f>COUNTIFS(Table2[Sub-Sector],Table3[[#This Row],[Sub-Sector]],Table2[Rate of Change - Zone],"Positive")/Table3[[#This Row],[Count]]</f>
        <v>0.42857142857142855</v>
      </c>
      <c r="V100" s="1">
        <f>COUNTIFS(Table2[Sub-Sector],Table3[[#This Row],[Sub-Sector]],Table2[Sharpe Ratio],"&gt;=0.10")/Table3[[#This Row],[Count]]</f>
        <v>0.2857142857142857</v>
      </c>
      <c r="W10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484</v>
      </c>
      <c r="X100">
        <f>_xlfn.RANK.AVG(Table3[[#This Row],[Score]],Table3[Score],1)</f>
        <v>80</v>
      </c>
      <c r="Y10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</v>
      </c>
      <c r="Z100">
        <f>_xlfn.RANK.AVG(Table3[[#This Row],[Score 2 ]],Table3[[Score 2 ]],1)</f>
        <v>99</v>
      </c>
    </row>
    <row r="101" spans="1:26" x14ac:dyDescent="0.3">
      <c r="A101" t="s">
        <v>80</v>
      </c>
      <c r="B101">
        <f>COUNTIFS(Table2[Sub-Sector],Table3[[#This Row],[Sub-Sector]])</f>
        <v>19</v>
      </c>
      <c r="C101" s="1">
        <f>COUNTIFS(Table2[Sub-Sector],Table3[[#This Row],[Sub-Sector]],Table2[Uptrend],"Uptrend")/Table3[[#This Row],[Count]]</f>
        <v>0.42105263157894735</v>
      </c>
      <c r="D101" s="1">
        <f>COUNTIFS(Table2[Sub-Sector],Table3[[#This Row],[Sub-Sector]],Table2[1W Return vs Nifty],"&gt;=5")/Table3[[#This Row],[Count]]</f>
        <v>0</v>
      </c>
      <c r="E101" s="1">
        <f>COUNTIFS(Table2[Sub-Sector],Table3[[#This Row],[Sub-Sector]],Table2[1M Return vs Nifty],"&gt;=5")/Table3[[#This Row],[Count]]</f>
        <v>0.15789473684210525</v>
      </c>
      <c r="F101" s="1">
        <f>COUNTIFS(Table2[Sub-Sector],Table3[[#This Row],[Sub-Sector]],Table2[6M Return vs Nifty],"&gt;=10")/Table3[[#This Row],[Count]]</f>
        <v>0.10526315789473684</v>
      </c>
      <c r="G101" s="1">
        <f>COUNTIFS(Table2[Sub-Sector],Table3[[#This Row],[Sub-Sector]],Table2[1Y Return vs Nifty],"&gt;=10")/Table3[[#This Row],[Count]]</f>
        <v>0.42105263157894735</v>
      </c>
      <c r="H101" s="1">
        <f>COUNTIFS(Table2[Sub-Sector],Table3[[#This Row],[Sub-Sector]],Table2[RSI Exponential â€“ 14D],"&gt;=50")/Table3[[#This Row],[Count]]</f>
        <v>0.36842105263157893</v>
      </c>
      <c r="I101" s="1">
        <f>COUNTIFS(Table2[Sub-Sector],Table3[[#This Row],[Sub-Sector]],Table2[Relative Volume],"&gt;=1")/Table3[[#This Row],[Count]]</f>
        <v>0.26315789473684209</v>
      </c>
      <c r="J101" s="1">
        <f>COUNTIFS(Table2[Sub-Sector],Table3[[#This Row],[Sub-Sector]],Table2[% Away From Day Low],"&gt;=0.05")/Table3[[#This Row],[Count]]</f>
        <v>0</v>
      </c>
      <c r="K101" s="1">
        <f>COUNTIFS(Table2[Sub-Sector],Table3[[#This Row],[Sub-Sector]],Table2[% Away From Day High],"&lt;=0.05")/Table3[[#This Row],[Count]]</f>
        <v>0.94736842105263153</v>
      </c>
      <c r="L101" s="1">
        <f>COUNTIFS(Table2[Sub-Sector],Table3[[#This Row],[Sub-Sector]],Table2[% Away From Current Week Low],"&gt;=0.05")/Table3[[#This Row],[Count]]</f>
        <v>0</v>
      </c>
      <c r="M101" s="1">
        <f>COUNTIFS(Table2[Sub-Sector],Table3[[#This Row],[Sub-Sector]],Table2[% Away From Current Week High],"&lt;=0.05")/Table3[[#This Row],[Count]]</f>
        <v>0.73684210526315785</v>
      </c>
      <c r="N101" s="1">
        <f>COUNTIFS(Table2[Sub-Sector],Table3[[#This Row],[Sub-Sector]],Table2[% Away From Current Month Low],"&gt;=0.05")/Table3[[#This Row],[Count]]</f>
        <v>0.15789473684210525</v>
      </c>
      <c r="O101" s="1">
        <f>COUNTIFS(Table2[Sub-Sector],Table3[[#This Row],[Sub-Sector]],Table2[% Away From Current Month High],"&lt;=0.05")/Table3[[#This Row],[Count]]</f>
        <v>0.52631578947368418</v>
      </c>
      <c r="P101" s="1">
        <f>COUNTIFS(Table2[Sub-Sector],Table3[[#This Row],[Sub-Sector]],Table2[% Away From 52W High],"&lt;=10")/Table3[[#This Row],[Count]]</f>
        <v>0.26315789473684209</v>
      </c>
      <c r="Q101" s="1">
        <f>COUNTIFS(Table2[Sub-Sector],Table3[[#This Row],[Sub-Sector]],Table2[% Away From 52W Low],"&gt;=10")/Table3[[#This Row],[Count]]</f>
        <v>0.89473684210526316</v>
      </c>
      <c r="R101" s="1">
        <f>COUNTIFS(Table2[Sub-Sector],Table3[[#This Row],[Sub-Sector]],Table2[% Price above 20 EMA],"&gt;=0")/Table3[[#This Row],[Count]]</f>
        <v>0.36842105263157893</v>
      </c>
      <c r="S101" s="1">
        <f>COUNTIFS(Table2[Sub-Sector],Table3[[#This Row],[Sub-Sector]],Table2[% Price above 50 EMA],"&gt;=0")/Table3[[#This Row],[Count]]</f>
        <v>0.42105263157894735</v>
      </c>
      <c r="T101" s="1">
        <f>COUNTIFS(Table2[Sub-Sector],Table3[[#This Row],[Sub-Sector]],Table2[% Price above 200 EMA],"&gt;=0")/Table3[[#This Row],[Count]]</f>
        <v>0.57894736842105265</v>
      </c>
      <c r="U101" s="1">
        <f>COUNTIFS(Table2[Sub-Sector],Table3[[#This Row],[Sub-Sector]],Table2[Rate of Change - Zone],"Positive")/Table3[[#This Row],[Count]]</f>
        <v>0.31578947368421051</v>
      </c>
      <c r="V101" s="1">
        <f>COUNTIFS(Table2[Sub-Sector],Table3[[#This Row],[Sub-Sector]],Table2[Sharpe Ratio],"&gt;=0.10")/Table3[[#This Row],[Count]]</f>
        <v>0</v>
      </c>
      <c r="W10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556</v>
      </c>
      <c r="X101">
        <f>_xlfn.RANK.AVG(Table3[[#This Row],[Score]],Table3[Score],1)</f>
        <v>104</v>
      </c>
      <c r="Y10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314</v>
      </c>
      <c r="Z101">
        <f>_xlfn.RANK.AVG(Table3[[#This Row],[Score 2 ]],Table3[[Score 2 ]],1)</f>
        <v>100</v>
      </c>
    </row>
    <row r="102" spans="1:26" x14ac:dyDescent="0.3">
      <c r="A102" t="s">
        <v>106</v>
      </c>
      <c r="B102">
        <f>COUNTIFS(Table2[Sub-Sector],Table3[[#This Row],[Sub-Sector]])</f>
        <v>5</v>
      </c>
      <c r="C102" s="1">
        <f>COUNTIFS(Table2[Sub-Sector],Table3[[#This Row],[Sub-Sector]],Table2[Uptrend],"Uptrend")/Table3[[#This Row],[Count]]</f>
        <v>0</v>
      </c>
      <c r="D102" s="1">
        <f>COUNTIFS(Table2[Sub-Sector],Table3[[#This Row],[Sub-Sector]],Table2[1W Return vs Nifty],"&gt;=5")/Table3[[#This Row],[Count]]</f>
        <v>0</v>
      </c>
      <c r="E102" s="1">
        <f>COUNTIFS(Table2[Sub-Sector],Table3[[#This Row],[Sub-Sector]],Table2[1M Return vs Nifty],"&gt;=5")/Table3[[#This Row],[Count]]</f>
        <v>0</v>
      </c>
      <c r="F102" s="1">
        <f>COUNTIFS(Table2[Sub-Sector],Table3[[#This Row],[Sub-Sector]],Table2[6M Return vs Nifty],"&gt;=10")/Table3[[#This Row],[Count]]</f>
        <v>0.6</v>
      </c>
      <c r="G102" s="1">
        <f>COUNTIFS(Table2[Sub-Sector],Table3[[#This Row],[Sub-Sector]],Table2[1Y Return vs Nifty],"&gt;=10")/Table3[[#This Row],[Count]]</f>
        <v>0.6</v>
      </c>
      <c r="H102" s="1">
        <f>COUNTIFS(Table2[Sub-Sector],Table3[[#This Row],[Sub-Sector]],Table2[RSI Exponential â€“ 14D],"&gt;=50")/Table3[[#This Row],[Count]]</f>
        <v>0</v>
      </c>
      <c r="I102" s="1">
        <f>COUNTIFS(Table2[Sub-Sector],Table3[[#This Row],[Sub-Sector]],Table2[Relative Volume],"&gt;=1")/Table3[[#This Row],[Count]]</f>
        <v>0</v>
      </c>
      <c r="J102" s="1">
        <f>COUNTIFS(Table2[Sub-Sector],Table3[[#This Row],[Sub-Sector]],Table2[% Away From Day Low],"&gt;=0.05")/Table3[[#This Row],[Count]]</f>
        <v>0</v>
      </c>
      <c r="K102" s="1">
        <f>COUNTIFS(Table2[Sub-Sector],Table3[[#This Row],[Sub-Sector]],Table2[% Away From Day High],"&lt;=0.05")/Table3[[#This Row],[Count]]</f>
        <v>0.4</v>
      </c>
      <c r="L102" s="1">
        <f>COUNTIFS(Table2[Sub-Sector],Table3[[#This Row],[Sub-Sector]],Table2[% Away From Current Week Low],"&gt;=0.05")/Table3[[#This Row],[Count]]</f>
        <v>0</v>
      </c>
      <c r="M102" s="1">
        <f>COUNTIFS(Table2[Sub-Sector],Table3[[#This Row],[Sub-Sector]],Table2[% Away From Current Week High],"&lt;=0.05")/Table3[[#This Row],[Count]]</f>
        <v>0.2</v>
      </c>
      <c r="N102" s="1">
        <f>COUNTIFS(Table2[Sub-Sector],Table3[[#This Row],[Sub-Sector]],Table2[% Away From Current Month Low],"&gt;=0.05")/Table3[[#This Row],[Count]]</f>
        <v>0</v>
      </c>
      <c r="O102" s="1">
        <f>COUNTIFS(Table2[Sub-Sector],Table3[[#This Row],[Sub-Sector]],Table2[% Away From Current Month High],"&lt;=0.05")/Table3[[#This Row],[Count]]</f>
        <v>0.2</v>
      </c>
      <c r="P102" s="1">
        <f>COUNTIFS(Table2[Sub-Sector],Table3[[#This Row],[Sub-Sector]],Table2[% Away From 52W High],"&lt;=10")/Table3[[#This Row],[Count]]</f>
        <v>0</v>
      </c>
      <c r="Q102" s="1">
        <f>COUNTIFS(Table2[Sub-Sector],Table3[[#This Row],[Sub-Sector]],Table2[% Away From 52W Low],"&gt;=10")/Table3[[#This Row],[Count]]</f>
        <v>1</v>
      </c>
      <c r="R102" s="1">
        <f>COUNTIFS(Table2[Sub-Sector],Table3[[#This Row],[Sub-Sector]],Table2[% Price above 20 EMA],"&gt;=0")/Table3[[#This Row],[Count]]</f>
        <v>0</v>
      </c>
      <c r="S102" s="1">
        <f>COUNTIFS(Table2[Sub-Sector],Table3[[#This Row],[Sub-Sector]],Table2[% Price above 50 EMA],"&gt;=0")/Table3[[#This Row],[Count]]</f>
        <v>0</v>
      </c>
      <c r="T102" s="1">
        <f>COUNTIFS(Table2[Sub-Sector],Table3[[#This Row],[Sub-Sector]],Table2[% Price above 200 EMA],"&gt;=0")/Table3[[#This Row],[Count]]</f>
        <v>0.4</v>
      </c>
      <c r="U102" s="1">
        <f>COUNTIFS(Table2[Sub-Sector],Table3[[#This Row],[Sub-Sector]],Table2[Rate of Change - Zone],"Positive")/Table3[[#This Row],[Count]]</f>
        <v>0</v>
      </c>
      <c r="V102" s="1">
        <f>COUNTIFS(Table2[Sub-Sector],Table3[[#This Row],[Sub-Sector]],Table2[Sharpe Ratio],"&gt;=0.10")/Table3[[#This Row],[Count]]</f>
        <v>0.6</v>
      </c>
      <c r="W10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614.5</v>
      </c>
      <c r="X102">
        <f>_xlfn.RANK.AVG(Table3[[#This Row],[Score]],Table3[Score],1)</f>
        <v>110</v>
      </c>
      <c r="Y10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316</v>
      </c>
      <c r="Z102">
        <f>_xlfn.RANK.AVG(Table3[[#This Row],[Score 2 ]],Table3[[Score 2 ]],1)</f>
        <v>101</v>
      </c>
    </row>
    <row r="103" spans="1:26" x14ac:dyDescent="0.3">
      <c r="A103" t="s">
        <v>40</v>
      </c>
      <c r="B103">
        <f>COUNTIFS(Table2[Sub-Sector],Table3[[#This Row],[Sub-Sector]])</f>
        <v>10</v>
      </c>
      <c r="C103" s="1">
        <f>COUNTIFS(Table2[Sub-Sector],Table3[[#This Row],[Sub-Sector]],Table2[Uptrend],"Uptrend")/Table3[[#This Row],[Count]]</f>
        <v>0.8</v>
      </c>
      <c r="D103" s="1">
        <f>COUNTIFS(Table2[Sub-Sector],Table3[[#This Row],[Sub-Sector]],Table2[1W Return vs Nifty],"&gt;=5")/Table3[[#This Row],[Count]]</f>
        <v>0</v>
      </c>
      <c r="E103" s="1">
        <f>COUNTIFS(Table2[Sub-Sector],Table3[[#This Row],[Sub-Sector]],Table2[1M Return vs Nifty],"&gt;=5")/Table3[[#This Row],[Count]]</f>
        <v>0.3</v>
      </c>
      <c r="F103" s="1">
        <f>COUNTIFS(Table2[Sub-Sector],Table3[[#This Row],[Sub-Sector]],Table2[6M Return vs Nifty],"&gt;=10")/Table3[[#This Row],[Count]]</f>
        <v>0.2</v>
      </c>
      <c r="G103" s="1">
        <f>COUNTIFS(Table2[Sub-Sector],Table3[[#This Row],[Sub-Sector]],Table2[1Y Return vs Nifty],"&gt;=10")/Table3[[#This Row],[Count]]</f>
        <v>0.5</v>
      </c>
      <c r="H103" s="1">
        <f>COUNTIFS(Table2[Sub-Sector],Table3[[#This Row],[Sub-Sector]],Table2[RSI Exponential â€“ 14D],"&gt;=50")/Table3[[#This Row],[Count]]</f>
        <v>0.4</v>
      </c>
      <c r="I103" s="1">
        <f>COUNTIFS(Table2[Sub-Sector],Table3[[#This Row],[Sub-Sector]],Table2[Relative Volume],"&gt;=1")/Table3[[#This Row],[Count]]</f>
        <v>0.2</v>
      </c>
      <c r="J103" s="1">
        <f>COUNTIFS(Table2[Sub-Sector],Table3[[#This Row],[Sub-Sector]],Table2[% Away From Day Low],"&gt;=0.05")/Table3[[#This Row],[Count]]</f>
        <v>0</v>
      </c>
      <c r="K103" s="1">
        <f>COUNTIFS(Table2[Sub-Sector],Table3[[#This Row],[Sub-Sector]],Table2[% Away From Day High],"&lt;=0.05")/Table3[[#This Row],[Count]]</f>
        <v>1</v>
      </c>
      <c r="L103" s="1">
        <f>COUNTIFS(Table2[Sub-Sector],Table3[[#This Row],[Sub-Sector]],Table2[% Away From Current Week Low],"&gt;=0.05")/Table3[[#This Row],[Count]]</f>
        <v>0.1</v>
      </c>
      <c r="M103" s="1">
        <f>COUNTIFS(Table2[Sub-Sector],Table3[[#This Row],[Sub-Sector]],Table2[% Away From Current Week High],"&lt;=0.05")/Table3[[#This Row],[Count]]</f>
        <v>0.9</v>
      </c>
      <c r="N103" s="1">
        <f>COUNTIFS(Table2[Sub-Sector],Table3[[#This Row],[Sub-Sector]],Table2[% Away From Current Month Low],"&gt;=0.05")/Table3[[#This Row],[Count]]</f>
        <v>0.3</v>
      </c>
      <c r="O103" s="1">
        <f>COUNTIFS(Table2[Sub-Sector],Table3[[#This Row],[Sub-Sector]],Table2[% Away From Current Month High],"&lt;=0.05")/Table3[[#This Row],[Count]]</f>
        <v>0.4</v>
      </c>
      <c r="P103" s="1">
        <f>COUNTIFS(Table2[Sub-Sector],Table3[[#This Row],[Sub-Sector]],Table2[% Away From 52W High],"&lt;=10")/Table3[[#This Row],[Count]]</f>
        <v>0.7</v>
      </c>
      <c r="Q103" s="1">
        <f>COUNTIFS(Table2[Sub-Sector],Table3[[#This Row],[Sub-Sector]],Table2[% Away From 52W Low],"&gt;=10")/Table3[[#This Row],[Count]]</f>
        <v>1</v>
      </c>
      <c r="R103" s="1">
        <f>COUNTIFS(Table2[Sub-Sector],Table3[[#This Row],[Sub-Sector]],Table2[% Price above 20 EMA],"&gt;=0")/Table3[[#This Row],[Count]]</f>
        <v>0.5</v>
      </c>
      <c r="S103" s="1">
        <f>COUNTIFS(Table2[Sub-Sector],Table3[[#This Row],[Sub-Sector]],Table2[% Price above 50 EMA],"&gt;=0")/Table3[[#This Row],[Count]]</f>
        <v>0.7</v>
      </c>
      <c r="T103" s="1">
        <f>COUNTIFS(Table2[Sub-Sector],Table3[[#This Row],[Sub-Sector]],Table2[% Price above 200 EMA],"&gt;=0")/Table3[[#This Row],[Count]]</f>
        <v>1</v>
      </c>
      <c r="U103" s="1">
        <f>COUNTIFS(Table2[Sub-Sector],Table3[[#This Row],[Sub-Sector]],Table2[Rate of Change - Zone],"Positive")/Table3[[#This Row],[Count]]</f>
        <v>0.2</v>
      </c>
      <c r="V103" s="1">
        <f>COUNTIFS(Table2[Sub-Sector],Table3[[#This Row],[Sub-Sector]],Table2[Sharpe Ratio],"&gt;=0.10")/Table3[[#This Row],[Count]]</f>
        <v>0.1</v>
      </c>
      <c r="W10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496</v>
      </c>
      <c r="X103">
        <f>_xlfn.RANK.AVG(Table3[[#This Row],[Score]],Table3[Score],1)</f>
        <v>84</v>
      </c>
      <c r="Y10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317.5</v>
      </c>
      <c r="Z103">
        <f>_xlfn.RANK.AVG(Table3[[#This Row],[Score 2 ]],Table3[[Score 2 ]],1)</f>
        <v>102</v>
      </c>
    </row>
    <row r="104" spans="1:26" x14ac:dyDescent="0.3">
      <c r="A104" t="s">
        <v>27</v>
      </c>
      <c r="B104">
        <f>COUNTIFS(Table2[Sub-Sector],Table3[[#This Row],[Sub-Sector]])</f>
        <v>4</v>
      </c>
      <c r="C104" s="1">
        <f>COUNTIFS(Table2[Sub-Sector],Table3[[#This Row],[Sub-Sector]],Table2[Uptrend],"Uptrend")/Table3[[#This Row],[Count]]</f>
        <v>0.75</v>
      </c>
      <c r="D104" s="1">
        <f>COUNTIFS(Table2[Sub-Sector],Table3[[#This Row],[Sub-Sector]],Table2[1W Return vs Nifty],"&gt;=5")/Table3[[#This Row],[Count]]</f>
        <v>0</v>
      </c>
      <c r="E104" s="1">
        <f>COUNTIFS(Table2[Sub-Sector],Table3[[#This Row],[Sub-Sector]],Table2[1M Return vs Nifty],"&gt;=5")/Table3[[#This Row],[Count]]</f>
        <v>0.25</v>
      </c>
      <c r="F104" s="1">
        <f>COUNTIFS(Table2[Sub-Sector],Table3[[#This Row],[Sub-Sector]],Table2[6M Return vs Nifty],"&gt;=10")/Table3[[#This Row],[Count]]</f>
        <v>0.25</v>
      </c>
      <c r="G104" s="1">
        <f>COUNTIFS(Table2[Sub-Sector],Table3[[#This Row],[Sub-Sector]],Table2[1Y Return vs Nifty],"&gt;=10")/Table3[[#This Row],[Count]]</f>
        <v>0.25</v>
      </c>
      <c r="H104" s="1">
        <f>COUNTIFS(Table2[Sub-Sector],Table3[[#This Row],[Sub-Sector]],Table2[RSI Exponential â€“ 14D],"&gt;=50")/Table3[[#This Row],[Count]]</f>
        <v>0.5</v>
      </c>
      <c r="I104" s="1">
        <f>COUNTIFS(Table2[Sub-Sector],Table3[[#This Row],[Sub-Sector]],Table2[Relative Volume],"&gt;=1")/Table3[[#This Row],[Count]]</f>
        <v>0.25</v>
      </c>
      <c r="J104" s="1">
        <f>COUNTIFS(Table2[Sub-Sector],Table3[[#This Row],[Sub-Sector]],Table2[% Away From Day Low],"&gt;=0.05")/Table3[[#This Row],[Count]]</f>
        <v>0</v>
      </c>
      <c r="K104" s="1">
        <f>COUNTIFS(Table2[Sub-Sector],Table3[[#This Row],[Sub-Sector]],Table2[% Away From Day High],"&lt;=0.05")/Table3[[#This Row],[Count]]</f>
        <v>0.75</v>
      </c>
      <c r="L104" s="1">
        <f>COUNTIFS(Table2[Sub-Sector],Table3[[#This Row],[Sub-Sector]],Table2[% Away From Current Week Low],"&gt;=0.05")/Table3[[#This Row],[Count]]</f>
        <v>0</v>
      </c>
      <c r="M104" s="1">
        <f>COUNTIFS(Table2[Sub-Sector],Table3[[#This Row],[Sub-Sector]],Table2[% Away From Current Week High],"&lt;=0.05")/Table3[[#This Row],[Count]]</f>
        <v>0.25</v>
      </c>
      <c r="N104" s="1">
        <f>COUNTIFS(Table2[Sub-Sector],Table3[[#This Row],[Sub-Sector]],Table2[% Away From Current Month Low],"&gt;=0.05")/Table3[[#This Row],[Count]]</f>
        <v>0.25</v>
      </c>
      <c r="O104" s="1">
        <f>COUNTIFS(Table2[Sub-Sector],Table3[[#This Row],[Sub-Sector]],Table2[% Away From Current Month High],"&lt;=0.05")/Table3[[#This Row],[Count]]</f>
        <v>0.25</v>
      </c>
      <c r="P104" s="1">
        <f>COUNTIFS(Table2[Sub-Sector],Table3[[#This Row],[Sub-Sector]],Table2[% Away From 52W High],"&lt;=10")/Table3[[#This Row],[Count]]</f>
        <v>0.5</v>
      </c>
      <c r="Q104" s="1">
        <f>COUNTIFS(Table2[Sub-Sector],Table3[[#This Row],[Sub-Sector]],Table2[% Away From 52W Low],"&gt;=10")/Table3[[#This Row],[Count]]</f>
        <v>0.75</v>
      </c>
      <c r="R104" s="1">
        <f>COUNTIFS(Table2[Sub-Sector],Table3[[#This Row],[Sub-Sector]],Table2[% Price above 20 EMA],"&gt;=0")/Table3[[#This Row],[Count]]</f>
        <v>0.5</v>
      </c>
      <c r="S104" s="1">
        <f>COUNTIFS(Table2[Sub-Sector],Table3[[#This Row],[Sub-Sector]],Table2[% Price above 50 EMA],"&gt;=0")/Table3[[#This Row],[Count]]</f>
        <v>0.5</v>
      </c>
      <c r="T104" s="1">
        <f>COUNTIFS(Table2[Sub-Sector],Table3[[#This Row],[Sub-Sector]],Table2[% Price above 200 EMA],"&gt;=0")/Table3[[#This Row],[Count]]</f>
        <v>0.75</v>
      </c>
      <c r="U104" s="1">
        <f>COUNTIFS(Table2[Sub-Sector],Table3[[#This Row],[Sub-Sector]],Table2[Rate of Change - Zone],"Positive")/Table3[[#This Row],[Count]]</f>
        <v>0.25</v>
      </c>
      <c r="V104" s="1">
        <f>COUNTIFS(Table2[Sub-Sector],Table3[[#This Row],[Sub-Sector]],Table2[Sharpe Ratio],"&gt;=0.10")/Table3[[#This Row],[Count]]</f>
        <v>0.25</v>
      </c>
      <c r="W10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522.5</v>
      </c>
      <c r="X104">
        <f>_xlfn.RANK.AVG(Table3[[#This Row],[Score]],Table3[Score],1)</f>
        <v>93</v>
      </c>
      <c r="Y10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332.5</v>
      </c>
      <c r="Z104">
        <f>_xlfn.RANK.AVG(Table3[[#This Row],[Score 2 ]],Table3[[Score 2 ]],1)</f>
        <v>103.5</v>
      </c>
    </row>
    <row r="105" spans="1:26" x14ac:dyDescent="0.3">
      <c r="A105" t="s">
        <v>1780</v>
      </c>
      <c r="B105">
        <f>COUNTIFS(Table2[Sub-Sector],Table3[[#This Row],[Sub-Sector]])</f>
        <v>1</v>
      </c>
      <c r="C105" s="1">
        <f>COUNTIFS(Table2[Sub-Sector],Table3[[#This Row],[Sub-Sector]],Table2[Uptrend],"Uptrend")/Table3[[#This Row],[Count]]</f>
        <v>0</v>
      </c>
      <c r="D105" s="1">
        <f>COUNTIFS(Table2[Sub-Sector],Table3[[#This Row],[Sub-Sector]],Table2[1W Return vs Nifty],"&gt;=5")/Table3[[#This Row],[Count]]</f>
        <v>0</v>
      </c>
      <c r="E105" s="1">
        <f>COUNTIFS(Table2[Sub-Sector],Table3[[#This Row],[Sub-Sector]],Table2[1M Return vs Nifty],"&gt;=5")/Table3[[#This Row],[Count]]</f>
        <v>0</v>
      </c>
      <c r="F105" s="1">
        <f>COUNTIFS(Table2[Sub-Sector],Table3[[#This Row],[Sub-Sector]],Table2[6M Return vs Nifty],"&gt;=10")/Table3[[#This Row],[Count]]</f>
        <v>1</v>
      </c>
      <c r="G105" s="1">
        <f>COUNTIFS(Table2[Sub-Sector],Table3[[#This Row],[Sub-Sector]],Table2[1Y Return vs Nifty],"&gt;=10")/Table3[[#This Row],[Count]]</f>
        <v>0</v>
      </c>
      <c r="H105" s="1">
        <f>COUNTIFS(Table2[Sub-Sector],Table3[[#This Row],[Sub-Sector]],Table2[RSI Exponential â€“ 14D],"&gt;=50")/Table3[[#This Row],[Count]]</f>
        <v>0</v>
      </c>
      <c r="I105" s="1">
        <f>COUNTIFS(Table2[Sub-Sector],Table3[[#This Row],[Sub-Sector]],Table2[Relative Volume],"&gt;=1")/Table3[[#This Row],[Count]]</f>
        <v>0</v>
      </c>
      <c r="J105" s="1">
        <f>COUNTIFS(Table2[Sub-Sector],Table3[[#This Row],[Sub-Sector]],Table2[% Away From Day Low],"&gt;=0.05")/Table3[[#This Row],[Count]]</f>
        <v>0</v>
      </c>
      <c r="K105" s="1">
        <f>COUNTIFS(Table2[Sub-Sector],Table3[[#This Row],[Sub-Sector]],Table2[% Away From Day High],"&lt;=0.05")/Table3[[#This Row],[Count]]</f>
        <v>1</v>
      </c>
      <c r="L105" s="1">
        <f>COUNTIFS(Table2[Sub-Sector],Table3[[#This Row],[Sub-Sector]],Table2[% Away From Current Week Low],"&gt;=0.05")/Table3[[#This Row],[Count]]</f>
        <v>0</v>
      </c>
      <c r="M105" s="1">
        <f>COUNTIFS(Table2[Sub-Sector],Table3[[#This Row],[Sub-Sector]],Table2[% Away From Current Week High],"&lt;=0.05")/Table3[[#This Row],[Count]]</f>
        <v>0</v>
      </c>
      <c r="N105" s="1">
        <f>COUNTIFS(Table2[Sub-Sector],Table3[[#This Row],[Sub-Sector]],Table2[% Away From Current Month Low],"&gt;=0.05")/Table3[[#This Row],[Count]]</f>
        <v>0</v>
      </c>
      <c r="O105" s="1">
        <f>COUNTIFS(Table2[Sub-Sector],Table3[[#This Row],[Sub-Sector]],Table2[% Away From Current Month High],"&lt;=0.05")/Table3[[#This Row],[Count]]</f>
        <v>0</v>
      </c>
      <c r="P105" s="1">
        <f>COUNTIFS(Table2[Sub-Sector],Table3[[#This Row],[Sub-Sector]],Table2[% Away From 52W High],"&lt;=10")/Table3[[#This Row],[Count]]</f>
        <v>0</v>
      </c>
      <c r="Q105" s="1">
        <f>COUNTIFS(Table2[Sub-Sector],Table3[[#This Row],[Sub-Sector]],Table2[% Away From 52W Low],"&gt;=10")/Table3[[#This Row],[Count]]</f>
        <v>1</v>
      </c>
      <c r="R105" s="1">
        <f>COUNTIFS(Table2[Sub-Sector],Table3[[#This Row],[Sub-Sector]],Table2[% Price above 20 EMA],"&gt;=0")/Table3[[#This Row],[Count]]</f>
        <v>0</v>
      </c>
      <c r="S105" s="1">
        <f>COUNTIFS(Table2[Sub-Sector],Table3[[#This Row],[Sub-Sector]],Table2[% Price above 50 EMA],"&gt;=0")/Table3[[#This Row],[Count]]</f>
        <v>0</v>
      </c>
      <c r="T105" s="1">
        <f>COUNTIFS(Table2[Sub-Sector],Table3[[#This Row],[Sub-Sector]],Table2[% Price above 200 EMA],"&gt;=0")/Table3[[#This Row],[Count]]</f>
        <v>1</v>
      </c>
      <c r="U105" s="1">
        <f>COUNTIFS(Table2[Sub-Sector],Table3[[#This Row],[Sub-Sector]],Table2[Rate of Change - Zone],"Positive")/Table3[[#This Row],[Count]]</f>
        <v>0</v>
      </c>
      <c r="V105" s="1">
        <f>COUNTIFS(Table2[Sub-Sector],Table3[[#This Row],[Sub-Sector]],Table2[Sharpe Ratio],"&gt;=0.10")/Table3[[#This Row],[Count]]</f>
        <v>0</v>
      </c>
      <c r="W10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631</v>
      </c>
      <c r="X105">
        <f>_xlfn.RANK.AVG(Table3[[#This Row],[Score]],Table3[Score],1)</f>
        <v>112</v>
      </c>
      <c r="Y10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332.5</v>
      </c>
      <c r="Z105">
        <f>_xlfn.RANK.AVG(Table3[[#This Row],[Score 2 ]],Table3[[Score 2 ]],1)</f>
        <v>103.5</v>
      </c>
    </row>
    <row r="106" spans="1:26" x14ac:dyDescent="0.3">
      <c r="A106" t="s">
        <v>1495</v>
      </c>
      <c r="B106">
        <f>COUNTIFS(Table2[Sub-Sector],Table3[[#This Row],[Sub-Sector]])</f>
        <v>1</v>
      </c>
      <c r="C106" s="1">
        <f>COUNTIFS(Table2[Sub-Sector],Table3[[#This Row],[Sub-Sector]],Table2[Uptrend],"Uptrend")/Table3[[#This Row],[Count]]</f>
        <v>1</v>
      </c>
      <c r="D106" s="1">
        <f>COUNTIFS(Table2[Sub-Sector],Table3[[#This Row],[Sub-Sector]],Table2[1W Return vs Nifty],"&gt;=5")/Table3[[#This Row],[Count]]</f>
        <v>0</v>
      </c>
      <c r="E106" s="1">
        <f>COUNTIFS(Table2[Sub-Sector],Table3[[#This Row],[Sub-Sector]],Table2[1M Return vs Nifty],"&gt;=5")/Table3[[#This Row],[Count]]</f>
        <v>1</v>
      </c>
      <c r="F106" s="1">
        <f>COUNTIFS(Table2[Sub-Sector],Table3[[#This Row],[Sub-Sector]],Table2[6M Return vs Nifty],"&gt;=10")/Table3[[#This Row],[Count]]</f>
        <v>0</v>
      </c>
      <c r="G106" s="1">
        <f>COUNTIFS(Table2[Sub-Sector],Table3[[#This Row],[Sub-Sector]],Table2[1Y Return vs Nifty],"&gt;=10")/Table3[[#This Row],[Count]]</f>
        <v>0</v>
      </c>
      <c r="H106" s="1">
        <f>COUNTIFS(Table2[Sub-Sector],Table3[[#This Row],[Sub-Sector]],Table2[RSI Exponential â€“ 14D],"&gt;=50")/Table3[[#This Row],[Count]]</f>
        <v>1</v>
      </c>
      <c r="I106" s="1">
        <f>COUNTIFS(Table2[Sub-Sector],Table3[[#This Row],[Sub-Sector]],Table2[Relative Volume],"&gt;=1")/Table3[[#This Row],[Count]]</f>
        <v>0</v>
      </c>
      <c r="J106" s="1">
        <f>COUNTIFS(Table2[Sub-Sector],Table3[[#This Row],[Sub-Sector]],Table2[% Away From Day Low],"&gt;=0.05")/Table3[[#This Row],[Count]]</f>
        <v>0</v>
      </c>
      <c r="K106" s="1">
        <f>COUNTIFS(Table2[Sub-Sector],Table3[[#This Row],[Sub-Sector]],Table2[% Away From Day High],"&lt;=0.05")/Table3[[#This Row],[Count]]</f>
        <v>1</v>
      </c>
      <c r="L106" s="1">
        <f>COUNTIFS(Table2[Sub-Sector],Table3[[#This Row],[Sub-Sector]],Table2[% Away From Current Week Low],"&gt;=0.05")/Table3[[#This Row],[Count]]</f>
        <v>0</v>
      </c>
      <c r="M106" s="1">
        <f>COUNTIFS(Table2[Sub-Sector],Table3[[#This Row],[Sub-Sector]],Table2[% Away From Current Week High],"&lt;=0.05")/Table3[[#This Row],[Count]]</f>
        <v>1</v>
      </c>
      <c r="N106" s="1">
        <f>COUNTIFS(Table2[Sub-Sector],Table3[[#This Row],[Sub-Sector]],Table2[% Away From Current Month Low],"&gt;=0.05")/Table3[[#This Row],[Count]]</f>
        <v>1</v>
      </c>
      <c r="O106" s="1">
        <f>COUNTIFS(Table2[Sub-Sector],Table3[[#This Row],[Sub-Sector]],Table2[% Away From Current Month High],"&lt;=0.05")/Table3[[#This Row],[Count]]</f>
        <v>1</v>
      </c>
      <c r="P106" s="1">
        <f>COUNTIFS(Table2[Sub-Sector],Table3[[#This Row],[Sub-Sector]],Table2[% Away From 52W High],"&lt;=10")/Table3[[#This Row],[Count]]</f>
        <v>1</v>
      </c>
      <c r="Q106" s="1">
        <f>COUNTIFS(Table2[Sub-Sector],Table3[[#This Row],[Sub-Sector]],Table2[% Away From 52W Low],"&gt;=10")/Table3[[#This Row],[Count]]</f>
        <v>1</v>
      </c>
      <c r="R106" s="1">
        <f>COUNTIFS(Table2[Sub-Sector],Table3[[#This Row],[Sub-Sector]],Table2[% Price above 20 EMA],"&gt;=0")/Table3[[#This Row],[Count]]</f>
        <v>1</v>
      </c>
      <c r="S106" s="1">
        <f>COUNTIFS(Table2[Sub-Sector],Table3[[#This Row],[Sub-Sector]],Table2[% Price above 50 EMA],"&gt;=0")/Table3[[#This Row],[Count]]</f>
        <v>1</v>
      </c>
      <c r="T106" s="1">
        <f>COUNTIFS(Table2[Sub-Sector],Table3[[#This Row],[Sub-Sector]],Table2[% Price above 200 EMA],"&gt;=0")/Table3[[#This Row],[Count]]</f>
        <v>1</v>
      </c>
      <c r="U106" s="1">
        <f>COUNTIFS(Table2[Sub-Sector],Table3[[#This Row],[Sub-Sector]],Table2[Rate of Change - Zone],"Positive")/Table3[[#This Row],[Count]]</f>
        <v>1</v>
      </c>
      <c r="V106" s="1">
        <f>COUNTIFS(Table2[Sub-Sector],Table3[[#This Row],[Sub-Sector]],Table2[Sharpe Ratio],"&gt;=0.10")/Table3[[#This Row],[Count]]</f>
        <v>0</v>
      </c>
      <c r="W10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440</v>
      </c>
      <c r="X106">
        <f>_xlfn.RANK.AVG(Table3[[#This Row],[Score]],Table3[Score],1)</f>
        <v>64</v>
      </c>
      <c r="Y10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333</v>
      </c>
      <c r="Z106">
        <f>_xlfn.RANK.AVG(Table3[[#This Row],[Score 2 ]],Table3[[Score 2 ]],1)</f>
        <v>106</v>
      </c>
    </row>
    <row r="107" spans="1:26" x14ac:dyDescent="0.3">
      <c r="A107" t="s">
        <v>1437</v>
      </c>
      <c r="B107">
        <f>COUNTIFS(Table2[Sub-Sector],Table3[[#This Row],[Sub-Sector]])</f>
        <v>1</v>
      </c>
      <c r="C107" s="1">
        <f>COUNTIFS(Table2[Sub-Sector],Table3[[#This Row],[Sub-Sector]],Table2[Uptrend],"Uptrend")/Table3[[#This Row],[Count]]</f>
        <v>0</v>
      </c>
      <c r="D107" s="1">
        <f>COUNTIFS(Table2[Sub-Sector],Table3[[#This Row],[Sub-Sector]],Table2[1W Return vs Nifty],"&gt;=5")/Table3[[#This Row],[Count]]</f>
        <v>0</v>
      </c>
      <c r="E107" s="1">
        <f>COUNTIFS(Table2[Sub-Sector],Table3[[#This Row],[Sub-Sector]],Table2[1M Return vs Nifty],"&gt;=5")/Table3[[#This Row],[Count]]</f>
        <v>0</v>
      </c>
      <c r="F107" s="1">
        <f>COUNTIFS(Table2[Sub-Sector],Table3[[#This Row],[Sub-Sector]],Table2[6M Return vs Nifty],"&gt;=10")/Table3[[#This Row],[Count]]</f>
        <v>0</v>
      </c>
      <c r="G107" s="1">
        <f>COUNTIFS(Table2[Sub-Sector],Table3[[#This Row],[Sub-Sector]],Table2[1Y Return vs Nifty],"&gt;=10")/Table3[[#This Row],[Count]]</f>
        <v>0</v>
      </c>
      <c r="H107" s="1">
        <f>COUNTIFS(Table2[Sub-Sector],Table3[[#This Row],[Sub-Sector]],Table2[RSI Exponential â€“ 14D],"&gt;=50")/Table3[[#This Row],[Count]]</f>
        <v>1</v>
      </c>
      <c r="I107" s="1">
        <f>COUNTIFS(Table2[Sub-Sector],Table3[[#This Row],[Sub-Sector]],Table2[Relative Volume],"&gt;=1")/Table3[[#This Row],[Count]]</f>
        <v>0</v>
      </c>
      <c r="J107" s="1">
        <f>COUNTIFS(Table2[Sub-Sector],Table3[[#This Row],[Sub-Sector]],Table2[% Away From Day Low],"&gt;=0.05")/Table3[[#This Row],[Count]]</f>
        <v>0</v>
      </c>
      <c r="K107" s="1">
        <f>COUNTIFS(Table2[Sub-Sector],Table3[[#This Row],[Sub-Sector]],Table2[% Away From Day High],"&lt;=0.05")/Table3[[#This Row],[Count]]</f>
        <v>0</v>
      </c>
      <c r="L107" s="1">
        <f>COUNTIFS(Table2[Sub-Sector],Table3[[#This Row],[Sub-Sector]],Table2[% Away From Current Week Low],"&gt;=0.05")/Table3[[#This Row],[Count]]</f>
        <v>0</v>
      </c>
      <c r="M107" s="1">
        <f>COUNTIFS(Table2[Sub-Sector],Table3[[#This Row],[Sub-Sector]],Table2[% Away From Current Week High],"&lt;=0.05")/Table3[[#This Row],[Count]]</f>
        <v>0</v>
      </c>
      <c r="N107" s="1">
        <f>COUNTIFS(Table2[Sub-Sector],Table3[[#This Row],[Sub-Sector]],Table2[% Away From Current Month Low],"&gt;=0.05")/Table3[[#This Row],[Count]]</f>
        <v>1</v>
      </c>
      <c r="O107" s="1">
        <f>COUNTIFS(Table2[Sub-Sector],Table3[[#This Row],[Sub-Sector]],Table2[% Away From Current Month High],"&lt;=0.05")/Table3[[#This Row],[Count]]</f>
        <v>0</v>
      </c>
      <c r="P107" s="1">
        <f>COUNTIFS(Table2[Sub-Sector],Table3[[#This Row],[Sub-Sector]],Table2[% Away From 52W High],"&lt;=10")/Table3[[#This Row],[Count]]</f>
        <v>0</v>
      </c>
      <c r="Q107" s="1">
        <f>COUNTIFS(Table2[Sub-Sector],Table3[[#This Row],[Sub-Sector]],Table2[% Away From 52W Low],"&gt;=10")/Table3[[#This Row],[Count]]</f>
        <v>1</v>
      </c>
      <c r="R107" s="1">
        <f>COUNTIFS(Table2[Sub-Sector],Table3[[#This Row],[Sub-Sector]],Table2[% Price above 20 EMA],"&gt;=0")/Table3[[#This Row],[Count]]</f>
        <v>1</v>
      </c>
      <c r="S107" s="1">
        <f>COUNTIFS(Table2[Sub-Sector],Table3[[#This Row],[Sub-Sector]],Table2[% Price above 50 EMA],"&gt;=0")/Table3[[#This Row],[Count]]</f>
        <v>0</v>
      </c>
      <c r="T107" s="1">
        <f>COUNTIFS(Table2[Sub-Sector],Table3[[#This Row],[Sub-Sector]],Table2[% Price above 200 EMA],"&gt;=0")/Table3[[#This Row],[Count]]</f>
        <v>0</v>
      </c>
      <c r="U107" s="1">
        <f>COUNTIFS(Table2[Sub-Sector],Table3[[#This Row],[Sub-Sector]],Table2[Rate of Change - Zone],"Positive")/Table3[[#This Row],[Count]]</f>
        <v>1</v>
      </c>
      <c r="V107" s="1">
        <f>COUNTIFS(Table2[Sub-Sector],Table3[[#This Row],[Sub-Sector]],Table2[Sharpe Ratio],"&gt;=0.10")/Table3[[#This Row],[Count]]</f>
        <v>0</v>
      </c>
      <c r="W10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631.5</v>
      </c>
      <c r="X107">
        <f>_xlfn.RANK.AVG(Table3[[#This Row],[Score]],Table3[Score],1)</f>
        <v>113</v>
      </c>
      <c r="Y10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333</v>
      </c>
      <c r="Z107">
        <f>_xlfn.RANK.AVG(Table3[[#This Row],[Score 2 ]],Table3[[Score 2 ]],1)</f>
        <v>106</v>
      </c>
    </row>
    <row r="108" spans="1:26" x14ac:dyDescent="0.3">
      <c r="A108" t="s">
        <v>1568</v>
      </c>
      <c r="B108">
        <f>COUNTIFS(Table2[Sub-Sector],Table3[[#This Row],[Sub-Sector]])</f>
        <v>1</v>
      </c>
      <c r="C108" s="1">
        <f>COUNTIFS(Table2[Sub-Sector],Table3[[#This Row],[Sub-Sector]],Table2[Uptrend],"Uptrend")/Table3[[#This Row],[Count]]</f>
        <v>0</v>
      </c>
      <c r="D108" s="1">
        <f>COUNTIFS(Table2[Sub-Sector],Table3[[#This Row],[Sub-Sector]],Table2[1W Return vs Nifty],"&gt;=5")/Table3[[#This Row],[Count]]</f>
        <v>0</v>
      </c>
      <c r="E108" s="1">
        <f>COUNTIFS(Table2[Sub-Sector],Table3[[#This Row],[Sub-Sector]],Table2[1M Return vs Nifty],"&gt;=5")/Table3[[#This Row],[Count]]</f>
        <v>1</v>
      </c>
      <c r="F108" s="1">
        <f>COUNTIFS(Table2[Sub-Sector],Table3[[#This Row],[Sub-Sector]],Table2[6M Return vs Nifty],"&gt;=10")/Table3[[#This Row],[Count]]</f>
        <v>0</v>
      </c>
      <c r="G108" s="1">
        <f>COUNTIFS(Table2[Sub-Sector],Table3[[#This Row],[Sub-Sector]],Table2[1Y Return vs Nifty],"&gt;=10")/Table3[[#This Row],[Count]]</f>
        <v>0</v>
      </c>
      <c r="H108" s="1">
        <f>COUNTIFS(Table2[Sub-Sector],Table3[[#This Row],[Sub-Sector]],Table2[RSI Exponential â€“ 14D],"&gt;=50")/Table3[[#This Row],[Count]]</f>
        <v>1</v>
      </c>
      <c r="I108" s="1">
        <f>COUNTIFS(Table2[Sub-Sector],Table3[[#This Row],[Sub-Sector]],Table2[Relative Volume],"&gt;=1")/Table3[[#This Row],[Count]]</f>
        <v>0</v>
      </c>
      <c r="J108" s="1">
        <f>COUNTIFS(Table2[Sub-Sector],Table3[[#This Row],[Sub-Sector]],Table2[% Away From Day Low],"&gt;=0.05")/Table3[[#This Row],[Count]]</f>
        <v>0</v>
      </c>
      <c r="K108" s="1">
        <f>COUNTIFS(Table2[Sub-Sector],Table3[[#This Row],[Sub-Sector]],Table2[% Away From Day High],"&lt;=0.05")/Table3[[#This Row],[Count]]</f>
        <v>1</v>
      </c>
      <c r="L108" s="1">
        <f>COUNTIFS(Table2[Sub-Sector],Table3[[#This Row],[Sub-Sector]],Table2[% Away From Current Week Low],"&gt;=0.05")/Table3[[#This Row],[Count]]</f>
        <v>0</v>
      </c>
      <c r="M108" s="1">
        <f>COUNTIFS(Table2[Sub-Sector],Table3[[#This Row],[Sub-Sector]],Table2[% Away From Current Week High],"&lt;=0.05")/Table3[[#This Row],[Count]]</f>
        <v>1</v>
      </c>
      <c r="N108" s="1">
        <f>COUNTIFS(Table2[Sub-Sector],Table3[[#This Row],[Sub-Sector]],Table2[% Away From Current Month Low],"&gt;=0.05")/Table3[[#This Row],[Count]]</f>
        <v>1</v>
      </c>
      <c r="O108" s="1">
        <f>COUNTIFS(Table2[Sub-Sector],Table3[[#This Row],[Sub-Sector]],Table2[% Away From Current Month High],"&lt;=0.05")/Table3[[#This Row],[Count]]</f>
        <v>1</v>
      </c>
      <c r="P108" s="1">
        <f>COUNTIFS(Table2[Sub-Sector],Table3[[#This Row],[Sub-Sector]],Table2[% Away From 52W High],"&lt;=10")/Table3[[#This Row],[Count]]</f>
        <v>0</v>
      </c>
      <c r="Q108" s="1">
        <f>COUNTIFS(Table2[Sub-Sector],Table3[[#This Row],[Sub-Sector]],Table2[% Away From 52W Low],"&gt;=10")/Table3[[#This Row],[Count]]</f>
        <v>1</v>
      </c>
      <c r="R108" s="1">
        <f>COUNTIFS(Table2[Sub-Sector],Table3[[#This Row],[Sub-Sector]],Table2[% Price above 20 EMA],"&gt;=0")/Table3[[#This Row],[Count]]</f>
        <v>1</v>
      </c>
      <c r="S108" s="1">
        <f>COUNTIFS(Table2[Sub-Sector],Table3[[#This Row],[Sub-Sector]],Table2[% Price above 50 EMA],"&gt;=0")/Table3[[#This Row],[Count]]</f>
        <v>0</v>
      </c>
      <c r="T108" s="1">
        <f>COUNTIFS(Table2[Sub-Sector],Table3[[#This Row],[Sub-Sector]],Table2[% Price above 200 EMA],"&gt;=0")/Table3[[#This Row],[Count]]</f>
        <v>0</v>
      </c>
      <c r="U108" s="1">
        <f>COUNTIFS(Table2[Sub-Sector],Table3[[#This Row],[Sub-Sector]],Table2[Rate of Change - Zone],"Positive")/Table3[[#This Row],[Count]]</f>
        <v>1</v>
      </c>
      <c r="V108" s="1">
        <f>COUNTIFS(Table2[Sub-Sector],Table3[[#This Row],[Sub-Sector]],Table2[Sharpe Ratio],"&gt;=0.10")/Table3[[#This Row],[Count]]</f>
        <v>0</v>
      </c>
      <c r="W10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536</v>
      </c>
      <c r="X108">
        <f>_xlfn.RANK.AVG(Table3[[#This Row],[Score]],Table3[Score],1)</f>
        <v>99</v>
      </c>
      <c r="Y10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333</v>
      </c>
      <c r="Z108">
        <f>_xlfn.RANK.AVG(Table3[[#This Row],[Score 2 ]],Table3[[Score 2 ]],1)</f>
        <v>106</v>
      </c>
    </row>
    <row r="109" spans="1:26" x14ac:dyDescent="0.3">
      <c r="A109" t="s">
        <v>103</v>
      </c>
      <c r="B109">
        <f>COUNTIFS(Table2[Sub-Sector],Table3[[#This Row],[Sub-Sector]])</f>
        <v>1</v>
      </c>
      <c r="C109" s="1">
        <f>COUNTIFS(Table2[Sub-Sector],Table3[[#This Row],[Sub-Sector]],Table2[Uptrend],"Uptrend")/Table3[[#This Row],[Count]]</f>
        <v>0</v>
      </c>
      <c r="D109" s="1">
        <f>COUNTIFS(Table2[Sub-Sector],Table3[[#This Row],[Sub-Sector]],Table2[1W Return vs Nifty],"&gt;=5")/Table3[[#This Row],[Count]]</f>
        <v>0</v>
      </c>
      <c r="E109" s="1">
        <f>COUNTIFS(Table2[Sub-Sector],Table3[[#This Row],[Sub-Sector]],Table2[1M Return vs Nifty],"&gt;=5")/Table3[[#This Row],[Count]]</f>
        <v>0</v>
      </c>
      <c r="F109" s="1">
        <f>COUNTIFS(Table2[Sub-Sector],Table3[[#This Row],[Sub-Sector]],Table2[6M Return vs Nifty],"&gt;=10")/Table3[[#This Row],[Count]]</f>
        <v>0</v>
      </c>
      <c r="G109" s="1">
        <f>COUNTIFS(Table2[Sub-Sector],Table3[[#This Row],[Sub-Sector]],Table2[1Y Return vs Nifty],"&gt;=10")/Table3[[#This Row],[Count]]</f>
        <v>1</v>
      </c>
      <c r="H109" s="1">
        <f>COUNTIFS(Table2[Sub-Sector],Table3[[#This Row],[Sub-Sector]],Table2[RSI Exponential â€“ 14D],"&gt;=50")/Table3[[#This Row],[Count]]</f>
        <v>0</v>
      </c>
      <c r="I109" s="1">
        <f>COUNTIFS(Table2[Sub-Sector],Table3[[#This Row],[Sub-Sector]],Table2[Relative Volume],"&gt;=1")/Table3[[#This Row],[Count]]</f>
        <v>0</v>
      </c>
      <c r="J109" s="1">
        <f>COUNTIFS(Table2[Sub-Sector],Table3[[#This Row],[Sub-Sector]],Table2[% Away From Day Low],"&gt;=0.05")/Table3[[#This Row],[Count]]</f>
        <v>0</v>
      </c>
      <c r="K109" s="1">
        <f>COUNTIFS(Table2[Sub-Sector],Table3[[#This Row],[Sub-Sector]],Table2[% Away From Day High],"&lt;=0.05")/Table3[[#This Row],[Count]]</f>
        <v>1</v>
      </c>
      <c r="L109" s="1">
        <f>COUNTIFS(Table2[Sub-Sector],Table3[[#This Row],[Sub-Sector]],Table2[% Away From Current Week Low],"&gt;=0.05")/Table3[[#This Row],[Count]]</f>
        <v>0</v>
      </c>
      <c r="M109" s="1">
        <f>COUNTIFS(Table2[Sub-Sector],Table3[[#This Row],[Sub-Sector]],Table2[% Away From Current Week High],"&lt;=0.05")/Table3[[#This Row],[Count]]</f>
        <v>1</v>
      </c>
      <c r="N109" s="1">
        <f>COUNTIFS(Table2[Sub-Sector],Table3[[#This Row],[Sub-Sector]],Table2[% Away From Current Month Low],"&gt;=0.05")/Table3[[#This Row],[Count]]</f>
        <v>0</v>
      </c>
      <c r="O109" s="1">
        <f>COUNTIFS(Table2[Sub-Sector],Table3[[#This Row],[Sub-Sector]],Table2[% Away From Current Month High],"&lt;=0.05")/Table3[[#This Row],[Count]]</f>
        <v>0</v>
      </c>
      <c r="P109" s="1">
        <f>COUNTIFS(Table2[Sub-Sector],Table3[[#This Row],[Sub-Sector]],Table2[% Away From 52W High],"&lt;=10")/Table3[[#This Row],[Count]]</f>
        <v>0</v>
      </c>
      <c r="Q109" s="1">
        <f>COUNTIFS(Table2[Sub-Sector],Table3[[#This Row],[Sub-Sector]],Table2[% Away From 52W Low],"&gt;=10")/Table3[[#This Row],[Count]]</f>
        <v>1</v>
      </c>
      <c r="R109" s="1">
        <f>COUNTIFS(Table2[Sub-Sector],Table3[[#This Row],[Sub-Sector]],Table2[% Price above 20 EMA],"&gt;=0")/Table3[[#This Row],[Count]]</f>
        <v>0</v>
      </c>
      <c r="S109" s="1">
        <f>COUNTIFS(Table2[Sub-Sector],Table3[[#This Row],[Sub-Sector]],Table2[% Price above 50 EMA],"&gt;=0")/Table3[[#This Row],[Count]]</f>
        <v>0</v>
      </c>
      <c r="T109" s="1">
        <f>COUNTIFS(Table2[Sub-Sector],Table3[[#This Row],[Sub-Sector]],Table2[% Price above 200 EMA],"&gt;=0")/Table3[[#This Row],[Count]]</f>
        <v>1</v>
      </c>
      <c r="U109" s="1">
        <f>COUNTIFS(Table2[Sub-Sector],Table3[[#This Row],[Sub-Sector]],Table2[Rate of Change - Zone],"Positive")/Table3[[#This Row],[Count]]</f>
        <v>0</v>
      </c>
      <c r="V109" s="1">
        <f>COUNTIFS(Table2[Sub-Sector],Table3[[#This Row],[Sub-Sector]],Table2[Sharpe Ratio],"&gt;=0.10")/Table3[[#This Row],[Count]]</f>
        <v>1</v>
      </c>
      <c r="W10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634</v>
      </c>
      <c r="X109">
        <f>_xlfn.RANK.AVG(Table3[[#This Row],[Score]],Table3[Score],1)</f>
        <v>114.5</v>
      </c>
      <c r="Y10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335.5</v>
      </c>
      <c r="Z109">
        <f>_xlfn.RANK.AVG(Table3[[#This Row],[Score 2 ]],Table3[[Score 2 ]],1)</f>
        <v>108.5</v>
      </c>
    </row>
    <row r="110" spans="1:26" x14ac:dyDescent="0.3">
      <c r="A110" t="s">
        <v>387</v>
      </c>
      <c r="B110">
        <f>COUNTIFS(Table2[Sub-Sector],Table3[[#This Row],[Sub-Sector]])</f>
        <v>1</v>
      </c>
      <c r="C110" s="1">
        <f>COUNTIFS(Table2[Sub-Sector],Table3[[#This Row],[Sub-Sector]],Table2[Uptrend],"Uptrend")/Table3[[#This Row],[Count]]</f>
        <v>0</v>
      </c>
      <c r="D110" s="1">
        <f>COUNTIFS(Table2[Sub-Sector],Table3[[#This Row],[Sub-Sector]],Table2[1W Return vs Nifty],"&gt;=5")/Table3[[#This Row],[Count]]</f>
        <v>0</v>
      </c>
      <c r="E110" s="1">
        <f>COUNTIFS(Table2[Sub-Sector],Table3[[#This Row],[Sub-Sector]],Table2[1M Return vs Nifty],"&gt;=5")/Table3[[#This Row],[Count]]</f>
        <v>0</v>
      </c>
      <c r="F110" s="1">
        <f>COUNTIFS(Table2[Sub-Sector],Table3[[#This Row],[Sub-Sector]],Table2[6M Return vs Nifty],"&gt;=10")/Table3[[#This Row],[Count]]</f>
        <v>0</v>
      </c>
      <c r="G110" s="1">
        <f>COUNTIFS(Table2[Sub-Sector],Table3[[#This Row],[Sub-Sector]],Table2[1Y Return vs Nifty],"&gt;=10")/Table3[[#This Row],[Count]]</f>
        <v>1</v>
      </c>
      <c r="H110" s="1">
        <f>COUNTIFS(Table2[Sub-Sector],Table3[[#This Row],[Sub-Sector]],Table2[RSI Exponential â€“ 14D],"&gt;=50")/Table3[[#This Row],[Count]]</f>
        <v>0</v>
      </c>
      <c r="I110" s="1">
        <f>COUNTIFS(Table2[Sub-Sector],Table3[[#This Row],[Sub-Sector]],Table2[Relative Volume],"&gt;=1")/Table3[[#This Row],[Count]]</f>
        <v>0</v>
      </c>
      <c r="J110" s="1">
        <f>COUNTIFS(Table2[Sub-Sector],Table3[[#This Row],[Sub-Sector]],Table2[% Away From Day Low],"&gt;=0.05")/Table3[[#This Row],[Count]]</f>
        <v>0</v>
      </c>
      <c r="K110" s="1">
        <f>COUNTIFS(Table2[Sub-Sector],Table3[[#This Row],[Sub-Sector]],Table2[% Away From Day High],"&lt;=0.05")/Table3[[#This Row],[Count]]</f>
        <v>1</v>
      </c>
      <c r="L110" s="1">
        <f>COUNTIFS(Table2[Sub-Sector],Table3[[#This Row],[Sub-Sector]],Table2[% Away From Current Week Low],"&gt;=0.05")/Table3[[#This Row],[Count]]</f>
        <v>0</v>
      </c>
      <c r="M110" s="1">
        <f>COUNTIFS(Table2[Sub-Sector],Table3[[#This Row],[Sub-Sector]],Table2[% Away From Current Week High],"&lt;=0.05")/Table3[[#This Row],[Count]]</f>
        <v>0</v>
      </c>
      <c r="N110" s="1">
        <f>COUNTIFS(Table2[Sub-Sector],Table3[[#This Row],[Sub-Sector]],Table2[% Away From Current Month Low],"&gt;=0.05")/Table3[[#This Row],[Count]]</f>
        <v>0</v>
      </c>
      <c r="O110" s="1">
        <f>COUNTIFS(Table2[Sub-Sector],Table3[[#This Row],[Sub-Sector]],Table2[% Away From Current Month High],"&lt;=0.05")/Table3[[#This Row],[Count]]</f>
        <v>0</v>
      </c>
      <c r="P110" s="1">
        <f>COUNTIFS(Table2[Sub-Sector],Table3[[#This Row],[Sub-Sector]],Table2[% Away From 52W High],"&lt;=10")/Table3[[#This Row],[Count]]</f>
        <v>0</v>
      </c>
      <c r="Q110" s="1">
        <f>COUNTIFS(Table2[Sub-Sector],Table3[[#This Row],[Sub-Sector]],Table2[% Away From 52W Low],"&gt;=10")/Table3[[#This Row],[Count]]</f>
        <v>1</v>
      </c>
      <c r="R110" s="1">
        <f>COUNTIFS(Table2[Sub-Sector],Table3[[#This Row],[Sub-Sector]],Table2[% Price above 20 EMA],"&gt;=0")/Table3[[#This Row],[Count]]</f>
        <v>0</v>
      </c>
      <c r="S110" s="1">
        <f>COUNTIFS(Table2[Sub-Sector],Table3[[#This Row],[Sub-Sector]],Table2[% Price above 50 EMA],"&gt;=0")/Table3[[#This Row],[Count]]</f>
        <v>0</v>
      </c>
      <c r="T110" s="1">
        <f>COUNTIFS(Table2[Sub-Sector],Table3[[#This Row],[Sub-Sector]],Table2[% Price above 200 EMA],"&gt;=0")/Table3[[#This Row],[Count]]</f>
        <v>0</v>
      </c>
      <c r="U110" s="1">
        <f>COUNTIFS(Table2[Sub-Sector],Table3[[#This Row],[Sub-Sector]],Table2[Rate of Change - Zone],"Positive")/Table3[[#This Row],[Count]]</f>
        <v>0</v>
      </c>
      <c r="V110" s="1">
        <f>COUNTIFS(Table2[Sub-Sector],Table3[[#This Row],[Sub-Sector]],Table2[Sharpe Ratio],"&gt;=0.10")/Table3[[#This Row],[Count]]</f>
        <v>0</v>
      </c>
      <c r="W1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634</v>
      </c>
      <c r="X110">
        <f>_xlfn.RANK.AVG(Table3[[#This Row],[Score]],Table3[Score],1)</f>
        <v>114.5</v>
      </c>
      <c r="Y1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335.5</v>
      </c>
      <c r="Z110">
        <f>_xlfn.RANK.AVG(Table3[[#This Row],[Score 2 ]],Table3[[Score 2 ]],1)</f>
        <v>108.5</v>
      </c>
    </row>
    <row r="111" spans="1:26" x14ac:dyDescent="0.3">
      <c r="A111" t="s">
        <v>75</v>
      </c>
      <c r="B111">
        <f>COUNTIFS(Table2[Sub-Sector],Table3[[#This Row],[Sub-Sector]])</f>
        <v>3</v>
      </c>
      <c r="C111" s="1">
        <f>COUNTIFS(Table2[Sub-Sector],Table3[[#This Row],[Sub-Sector]],Table2[Uptrend],"Uptrend")/Table3[[#This Row],[Count]]</f>
        <v>0.33333333333333331</v>
      </c>
      <c r="D111" s="1">
        <f>COUNTIFS(Table2[Sub-Sector],Table3[[#This Row],[Sub-Sector]],Table2[1W Return vs Nifty],"&gt;=5")/Table3[[#This Row],[Count]]</f>
        <v>0</v>
      </c>
      <c r="E111" s="1">
        <f>COUNTIFS(Table2[Sub-Sector],Table3[[#This Row],[Sub-Sector]],Table2[1M Return vs Nifty],"&gt;=5")/Table3[[#This Row],[Count]]</f>
        <v>0</v>
      </c>
      <c r="F111" s="1">
        <f>COUNTIFS(Table2[Sub-Sector],Table3[[#This Row],[Sub-Sector]],Table2[6M Return vs Nifty],"&gt;=10")/Table3[[#This Row],[Count]]</f>
        <v>0.33333333333333331</v>
      </c>
      <c r="G111" s="1">
        <f>COUNTIFS(Table2[Sub-Sector],Table3[[#This Row],[Sub-Sector]],Table2[1Y Return vs Nifty],"&gt;=10")/Table3[[#This Row],[Count]]</f>
        <v>0.66666666666666663</v>
      </c>
      <c r="H111" s="1">
        <f>COUNTIFS(Table2[Sub-Sector],Table3[[#This Row],[Sub-Sector]],Table2[RSI Exponential â€“ 14D],"&gt;=50")/Table3[[#This Row],[Count]]</f>
        <v>0</v>
      </c>
      <c r="I111" s="1">
        <f>COUNTIFS(Table2[Sub-Sector],Table3[[#This Row],[Sub-Sector]],Table2[Relative Volume],"&gt;=1")/Table3[[#This Row],[Count]]</f>
        <v>0</v>
      </c>
      <c r="J111" s="1">
        <f>COUNTIFS(Table2[Sub-Sector],Table3[[#This Row],[Sub-Sector]],Table2[% Away From Day Low],"&gt;=0.05")/Table3[[#This Row],[Count]]</f>
        <v>0</v>
      </c>
      <c r="K111" s="1">
        <f>COUNTIFS(Table2[Sub-Sector],Table3[[#This Row],[Sub-Sector]],Table2[% Away From Day High],"&lt;=0.05")/Table3[[#This Row],[Count]]</f>
        <v>1</v>
      </c>
      <c r="L111" s="1">
        <f>COUNTIFS(Table2[Sub-Sector],Table3[[#This Row],[Sub-Sector]],Table2[% Away From Current Week Low],"&gt;=0.05")/Table3[[#This Row],[Count]]</f>
        <v>0</v>
      </c>
      <c r="M111" s="1">
        <f>COUNTIFS(Table2[Sub-Sector],Table3[[#This Row],[Sub-Sector]],Table2[% Away From Current Week High],"&lt;=0.05")/Table3[[#This Row],[Count]]</f>
        <v>0.66666666666666663</v>
      </c>
      <c r="N111" s="1">
        <f>COUNTIFS(Table2[Sub-Sector],Table3[[#This Row],[Sub-Sector]],Table2[% Away From Current Month Low],"&gt;=0.05")/Table3[[#This Row],[Count]]</f>
        <v>0</v>
      </c>
      <c r="O111" s="1">
        <f>COUNTIFS(Table2[Sub-Sector],Table3[[#This Row],[Sub-Sector]],Table2[% Away From Current Month High],"&lt;=0.05")/Table3[[#This Row],[Count]]</f>
        <v>0.33333333333333331</v>
      </c>
      <c r="P111" s="1">
        <f>COUNTIFS(Table2[Sub-Sector],Table3[[#This Row],[Sub-Sector]],Table2[% Away From 52W High],"&lt;=10")/Table3[[#This Row],[Count]]</f>
        <v>0</v>
      </c>
      <c r="Q111" s="1">
        <f>COUNTIFS(Table2[Sub-Sector],Table3[[#This Row],[Sub-Sector]],Table2[% Away From 52W Low],"&gt;=10")/Table3[[#This Row],[Count]]</f>
        <v>1</v>
      </c>
      <c r="R111" s="1">
        <f>COUNTIFS(Table2[Sub-Sector],Table3[[#This Row],[Sub-Sector]],Table2[% Price above 20 EMA],"&gt;=0")/Table3[[#This Row],[Count]]</f>
        <v>0</v>
      </c>
      <c r="S111" s="1">
        <f>COUNTIFS(Table2[Sub-Sector],Table3[[#This Row],[Sub-Sector]],Table2[% Price above 50 EMA],"&gt;=0")/Table3[[#This Row],[Count]]</f>
        <v>0</v>
      </c>
      <c r="T111" s="1">
        <f>COUNTIFS(Table2[Sub-Sector],Table3[[#This Row],[Sub-Sector]],Table2[% Price above 200 EMA],"&gt;=0")/Table3[[#This Row],[Count]]</f>
        <v>0.33333333333333331</v>
      </c>
      <c r="U111" s="1">
        <f>COUNTIFS(Table2[Sub-Sector],Table3[[#This Row],[Sub-Sector]],Table2[Rate of Change - Zone],"Positive")/Table3[[#This Row],[Count]]</f>
        <v>0</v>
      </c>
      <c r="V111" s="1">
        <f>COUNTIFS(Table2[Sub-Sector],Table3[[#This Row],[Sub-Sector]],Table2[Sharpe Ratio],"&gt;=0.10")/Table3[[#This Row],[Count]]</f>
        <v>0</v>
      </c>
      <c r="W1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615.5</v>
      </c>
      <c r="X111">
        <f>_xlfn.RANK.AVG(Table3[[#This Row],[Score]],Table3[Score],1)</f>
        <v>111</v>
      </c>
      <c r="Y1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336</v>
      </c>
      <c r="Z111">
        <f>_xlfn.RANK.AVG(Table3[[#This Row],[Score 2 ]],Table3[[Score 2 ]],1)</f>
        <v>110</v>
      </c>
    </row>
    <row r="112" spans="1:26" x14ac:dyDescent="0.3">
      <c r="A112" t="s">
        <v>18</v>
      </c>
      <c r="B112">
        <f>COUNTIFS(Table2[Sub-Sector],Table3[[#This Row],[Sub-Sector]])</f>
        <v>6</v>
      </c>
      <c r="C112" s="1">
        <f>COUNTIFS(Table2[Sub-Sector],Table3[[#This Row],[Sub-Sector]],Table2[Uptrend],"Uptrend")/Table3[[#This Row],[Count]]</f>
        <v>0.5</v>
      </c>
      <c r="D112" s="1">
        <f>COUNTIFS(Table2[Sub-Sector],Table3[[#This Row],[Sub-Sector]],Table2[1W Return vs Nifty],"&gt;=5")/Table3[[#This Row],[Count]]</f>
        <v>0</v>
      </c>
      <c r="E112" s="1">
        <f>COUNTIFS(Table2[Sub-Sector],Table3[[#This Row],[Sub-Sector]],Table2[1M Return vs Nifty],"&gt;=5")/Table3[[#This Row],[Count]]</f>
        <v>0</v>
      </c>
      <c r="F112" s="1">
        <f>COUNTIFS(Table2[Sub-Sector],Table3[[#This Row],[Sub-Sector]],Table2[6M Return vs Nifty],"&gt;=10")/Table3[[#This Row],[Count]]</f>
        <v>0.16666666666666666</v>
      </c>
      <c r="G112" s="1">
        <f>COUNTIFS(Table2[Sub-Sector],Table3[[#This Row],[Sub-Sector]],Table2[1Y Return vs Nifty],"&gt;=10")/Table3[[#This Row],[Count]]</f>
        <v>0.83333333333333337</v>
      </c>
      <c r="H112" s="1">
        <f>COUNTIFS(Table2[Sub-Sector],Table3[[#This Row],[Sub-Sector]],Table2[RSI Exponential â€“ 14D],"&gt;=50")/Table3[[#This Row],[Count]]</f>
        <v>0</v>
      </c>
      <c r="I112" s="1">
        <f>COUNTIFS(Table2[Sub-Sector],Table3[[#This Row],[Sub-Sector]],Table2[Relative Volume],"&gt;=1")/Table3[[#This Row],[Count]]</f>
        <v>0</v>
      </c>
      <c r="J112" s="1">
        <f>COUNTIFS(Table2[Sub-Sector],Table3[[#This Row],[Sub-Sector]],Table2[% Away From Day Low],"&gt;=0.05")/Table3[[#This Row],[Count]]</f>
        <v>0</v>
      </c>
      <c r="K112" s="1">
        <f>COUNTIFS(Table2[Sub-Sector],Table3[[#This Row],[Sub-Sector]],Table2[% Away From Day High],"&lt;=0.05")/Table3[[#This Row],[Count]]</f>
        <v>1</v>
      </c>
      <c r="L112" s="1">
        <f>COUNTIFS(Table2[Sub-Sector],Table3[[#This Row],[Sub-Sector]],Table2[% Away From Current Week Low],"&gt;=0.05")/Table3[[#This Row],[Count]]</f>
        <v>0</v>
      </c>
      <c r="M112" s="1">
        <f>COUNTIFS(Table2[Sub-Sector],Table3[[#This Row],[Sub-Sector]],Table2[% Away From Current Week High],"&lt;=0.05")/Table3[[#This Row],[Count]]</f>
        <v>0.5</v>
      </c>
      <c r="N112" s="1">
        <f>COUNTIFS(Table2[Sub-Sector],Table3[[#This Row],[Sub-Sector]],Table2[% Away From Current Month Low],"&gt;=0.05")/Table3[[#This Row],[Count]]</f>
        <v>0</v>
      </c>
      <c r="O112" s="1">
        <f>COUNTIFS(Table2[Sub-Sector],Table3[[#This Row],[Sub-Sector]],Table2[% Away From Current Month High],"&lt;=0.05")/Table3[[#This Row],[Count]]</f>
        <v>0.16666666666666666</v>
      </c>
      <c r="P112" s="1">
        <f>COUNTIFS(Table2[Sub-Sector],Table3[[#This Row],[Sub-Sector]],Table2[% Away From 52W High],"&lt;=10")/Table3[[#This Row],[Count]]</f>
        <v>0.16666666666666666</v>
      </c>
      <c r="Q112" s="1">
        <f>COUNTIFS(Table2[Sub-Sector],Table3[[#This Row],[Sub-Sector]],Table2[% Away From 52W Low],"&gt;=10")/Table3[[#This Row],[Count]]</f>
        <v>1</v>
      </c>
      <c r="R112" s="1">
        <f>COUNTIFS(Table2[Sub-Sector],Table3[[#This Row],[Sub-Sector]],Table2[% Price above 20 EMA],"&gt;=0")/Table3[[#This Row],[Count]]</f>
        <v>0</v>
      </c>
      <c r="S112" s="1">
        <f>COUNTIFS(Table2[Sub-Sector],Table3[[#This Row],[Sub-Sector]],Table2[% Price above 50 EMA],"&gt;=0")/Table3[[#This Row],[Count]]</f>
        <v>0.16666666666666666</v>
      </c>
      <c r="T112" s="1">
        <f>COUNTIFS(Table2[Sub-Sector],Table3[[#This Row],[Sub-Sector]],Table2[% Price above 200 EMA],"&gt;=0")/Table3[[#This Row],[Count]]</f>
        <v>0.83333333333333337</v>
      </c>
      <c r="U112" s="1">
        <f>COUNTIFS(Table2[Sub-Sector],Table3[[#This Row],[Sub-Sector]],Table2[Rate of Change - Zone],"Positive")/Table3[[#This Row],[Count]]</f>
        <v>0</v>
      </c>
      <c r="V112" s="1">
        <f>COUNTIFS(Table2[Sub-Sector],Table3[[#This Row],[Sub-Sector]],Table2[Sharpe Ratio],"&gt;=0.10")/Table3[[#This Row],[Count]]</f>
        <v>0.33333333333333331</v>
      </c>
      <c r="W1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601.5</v>
      </c>
      <c r="X112">
        <f>_xlfn.RANK.AVG(Table3[[#This Row],[Score]],Table3[Score],1)</f>
        <v>109</v>
      </c>
      <c r="Y1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338</v>
      </c>
      <c r="Z112">
        <f>_xlfn.RANK.AVG(Table3[[#This Row],[Score 2 ]],Table3[[Score 2 ]],1)</f>
        <v>111</v>
      </c>
    </row>
    <row r="113" spans="1:26" x14ac:dyDescent="0.3">
      <c r="A113" t="s">
        <v>340</v>
      </c>
      <c r="B113">
        <f>COUNTIFS(Table2[Sub-Sector],Table3[[#This Row],[Sub-Sector]])</f>
        <v>1</v>
      </c>
      <c r="C113" s="1">
        <f>COUNTIFS(Table2[Sub-Sector],Table3[[#This Row],[Sub-Sector]],Table2[Uptrend],"Uptrend")/Table3[[#This Row],[Count]]</f>
        <v>0</v>
      </c>
      <c r="D113" s="1">
        <f>COUNTIFS(Table2[Sub-Sector],Table3[[#This Row],[Sub-Sector]],Table2[1W Return vs Nifty],"&gt;=5")/Table3[[#This Row],[Count]]</f>
        <v>0</v>
      </c>
      <c r="E113" s="1">
        <f>COUNTIFS(Table2[Sub-Sector],Table3[[#This Row],[Sub-Sector]],Table2[1M Return vs Nifty],"&gt;=5")/Table3[[#This Row],[Count]]</f>
        <v>0</v>
      </c>
      <c r="F113" s="1">
        <f>COUNTIFS(Table2[Sub-Sector],Table3[[#This Row],[Sub-Sector]],Table2[6M Return vs Nifty],"&gt;=10")/Table3[[#This Row],[Count]]</f>
        <v>0</v>
      </c>
      <c r="G113" s="1">
        <f>COUNTIFS(Table2[Sub-Sector],Table3[[#This Row],[Sub-Sector]],Table2[1Y Return vs Nifty],"&gt;=10")/Table3[[#This Row],[Count]]</f>
        <v>0</v>
      </c>
      <c r="H113" s="1">
        <f>COUNTIFS(Table2[Sub-Sector],Table3[[#This Row],[Sub-Sector]],Table2[RSI Exponential â€“ 14D],"&gt;=50")/Table3[[#This Row],[Count]]</f>
        <v>0</v>
      </c>
      <c r="I113" s="1">
        <f>COUNTIFS(Table2[Sub-Sector],Table3[[#This Row],[Sub-Sector]],Table2[Relative Volume],"&gt;=1")/Table3[[#This Row],[Count]]</f>
        <v>1</v>
      </c>
      <c r="J113" s="1">
        <f>COUNTIFS(Table2[Sub-Sector],Table3[[#This Row],[Sub-Sector]],Table2[% Away From Day Low],"&gt;=0.05")/Table3[[#This Row],[Count]]</f>
        <v>0</v>
      </c>
      <c r="K113" s="1">
        <f>COUNTIFS(Table2[Sub-Sector],Table3[[#This Row],[Sub-Sector]],Table2[% Away From Day High],"&lt;=0.05")/Table3[[#This Row],[Count]]</f>
        <v>1</v>
      </c>
      <c r="L113" s="1">
        <f>COUNTIFS(Table2[Sub-Sector],Table3[[#This Row],[Sub-Sector]],Table2[% Away From Current Week Low],"&gt;=0.05")/Table3[[#This Row],[Count]]</f>
        <v>0</v>
      </c>
      <c r="M113" s="1">
        <f>COUNTIFS(Table2[Sub-Sector],Table3[[#This Row],[Sub-Sector]],Table2[% Away From Current Week High],"&lt;=0.05")/Table3[[#This Row],[Count]]</f>
        <v>1</v>
      </c>
      <c r="N113" s="1">
        <f>COUNTIFS(Table2[Sub-Sector],Table3[[#This Row],[Sub-Sector]],Table2[% Away From Current Month Low],"&gt;=0.05")/Table3[[#This Row],[Count]]</f>
        <v>0</v>
      </c>
      <c r="O113" s="1">
        <f>COUNTIFS(Table2[Sub-Sector],Table3[[#This Row],[Sub-Sector]],Table2[% Away From Current Month High],"&lt;=0.05")/Table3[[#This Row],[Count]]</f>
        <v>1</v>
      </c>
      <c r="P113" s="1">
        <f>COUNTIFS(Table2[Sub-Sector],Table3[[#This Row],[Sub-Sector]],Table2[% Away From 52W High],"&lt;=10")/Table3[[#This Row],[Count]]</f>
        <v>0</v>
      </c>
      <c r="Q113" s="1">
        <f>COUNTIFS(Table2[Sub-Sector],Table3[[#This Row],[Sub-Sector]],Table2[% Away From 52W Low],"&gt;=10")/Table3[[#This Row],[Count]]</f>
        <v>1</v>
      </c>
      <c r="R113" s="1">
        <f>COUNTIFS(Table2[Sub-Sector],Table3[[#This Row],[Sub-Sector]],Table2[% Price above 20 EMA],"&gt;=0")/Table3[[#This Row],[Count]]</f>
        <v>0</v>
      </c>
      <c r="S113" s="1">
        <f>COUNTIFS(Table2[Sub-Sector],Table3[[#This Row],[Sub-Sector]],Table2[% Price above 50 EMA],"&gt;=0")/Table3[[#This Row],[Count]]</f>
        <v>0</v>
      </c>
      <c r="T113" s="1">
        <f>COUNTIFS(Table2[Sub-Sector],Table3[[#This Row],[Sub-Sector]],Table2[% Price above 200 EMA],"&gt;=0")/Table3[[#This Row],[Count]]</f>
        <v>1</v>
      </c>
      <c r="U113" s="1">
        <f>COUNTIFS(Table2[Sub-Sector],Table3[[#This Row],[Sub-Sector]],Table2[Rate of Change - Zone],"Positive")/Table3[[#This Row],[Count]]</f>
        <v>0</v>
      </c>
      <c r="V113" s="1">
        <f>COUNTIFS(Table2[Sub-Sector],Table3[[#This Row],[Sub-Sector]],Table2[Sharpe Ratio],"&gt;=0.10")/Table3[[#This Row],[Count]]</f>
        <v>1</v>
      </c>
      <c r="W1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637.5</v>
      </c>
      <c r="X113">
        <f>_xlfn.RANK.AVG(Table3[[#This Row],[Score]],Table3[Score],1)</f>
        <v>116.5</v>
      </c>
      <c r="Y1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339</v>
      </c>
      <c r="Z113">
        <f>_xlfn.RANK.AVG(Table3[[#This Row],[Score 2 ]],Table3[[Score 2 ]],1)</f>
        <v>112</v>
      </c>
    </row>
    <row r="114" spans="1:26" x14ac:dyDescent="0.3">
      <c r="A114" t="s">
        <v>1935</v>
      </c>
      <c r="B114">
        <f>COUNTIFS(Table2[Sub-Sector],Table3[[#This Row],[Sub-Sector]])</f>
        <v>3</v>
      </c>
      <c r="C114" s="1">
        <f>COUNTIFS(Table2[Sub-Sector],Table3[[#This Row],[Sub-Sector]],Table2[Uptrend],"Uptrend")/Table3[[#This Row],[Count]]</f>
        <v>0</v>
      </c>
      <c r="D114" s="1">
        <f>COUNTIFS(Table2[Sub-Sector],Table3[[#This Row],[Sub-Sector]],Table2[1W Return vs Nifty],"&gt;=5")/Table3[[#This Row],[Count]]</f>
        <v>0.33333333333333331</v>
      </c>
      <c r="E114" s="1">
        <f>COUNTIFS(Table2[Sub-Sector],Table3[[#This Row],[Sub-Sector]],Table2[1M Return vs Nifty],"&gt;=5")/Table3[[#This Row],[Count]]</f>
        <v>0.33333333333333331</v>
      </c>
      <c r="F114" s="1">
        <f>COUNTIFS(Table2[Sub-Sector],Table3[[#This Row],[Sub-Sector]],Table2[6M Return vs Nifty],"&gt;=10")/Table3[[#This Row],[Count]]</f>
        <v>0</v>
      </c>
      <c r="G114" s="1">
        <f>COUNTIFS(Table2[Sub-Sector],Table3[[#This Row],[Sub-Sector]],Table2[1Y Return vs Nifty],"&gt;=10")/Table3[[#This Row],[Count]]</f>
        <v>0</v>
      </c>
      <c r="H114" s="1">
        <f>COUNTIFS(Table2[Sub-Sector],Table3[[#This Row],[Sub-Sector]],Table2[RSI Exponential â€“ 14D],"&gt;=50")/Table3[[#This Row],[Count]]</f>
        <v>0.33333333333333331</v>
      </c>
      <c r="I114" s="1">
        <f>COUNTIFS(Table2[Sub-Sector],Table3[[#This Row],[Sub-Sector]],Table2[Relative Volume],"&gt;=1")/Table3[[#This Row],[Count]]</f>
        <v>0.33333333333333331</v>
      </c>
      <c r="J114" s="1">
        <f>COUNTIFS(Table2[Sub-Sector],Table3[[#This Row],[Sub-Sector]],Table2[% Away From Day Low],"&gt;=0.05")/Table3[[#This Row],[Count]]</f>
        <v>0</v>
      </c>
      <c r="K114" s="1">
        <f>COUNTIFS(Table2[Sub-Sector],Table3[[#This Row],[Sub-Sector]],Table2[% Away From Day High],"&lt;=0.05")/Table3[[#This Row],[Count]]</f>
        <v>0.66666666666666663</v>
      </c>
      <c r="L114" s="1">
        <f>COUNTIFS(Table2[Sub-Sector],Table3[[#This Row],[Sub-Sector]],Table2[% Away From Current Week Low],"&gt;=0.05")/Table3[[#This Row],[Count]]</f>
        <v>0</v>
      </c>
      <c r="M114" s="1">
        <f>COUNTIFS(Table2[Sub-Sector],Table3[[#This Row],[Sub-Sector]],Table2[% Away From Current Week High],"&lt;=0.05")/Table3[[#This Row],[Count]]</f>
        <v>0.33333333333333331</v>
      </c>
      <c r="N114" s="1">
        <f>COUNTIFS(Table2[Sub-Sector],Table3[[#This Row],[Sub-Sector]],Table2[% Away From Current Month Low],"&gt;=0.05")/Table3[[#This Row],[Count]]</f>
        <v>0.33333333333333331</v>
      </c>
      <c r="O114" s="1">
        <f>COUNTIFS(Table2[Sub-Sector],Table3[[#This Row],[Sub-Sector]],Table2[% Away From Current Month High],"&lt;=0.05")/Table3[[#This Row],[Count]]</f>
        <v>0</v>
      </c>
      <c r="P114" s="1">
        <f>COUNTIFS(Table2[Sub-Sector],Table3[[#This Row],[Sub-Sector]],Table2[% Away From 52W High],"&lt;=10")/Table3[[#This Row],[Count]]</f>
        <v>0</v>
      </c>
      <c r="Q114" s="1">
        <f>COUNTIFS(Table2[Sub-Sector],Table3[[#This Row],[Sub-Sector]],Table2[% Away From 52W Low],"&gt;=10")/Table3[[#This Row],[Count]]</f>
        <v>0.66666666666666663</v>
      </c>
      <c r="R114" s="1">
        <f>COUNTIFS(Table2[Sub-Sector],Table3[[#This Row],[Sub-Sector]],Table2[% Price above 20 EMA],"&gt;=0")/Table3[[#This Row],[Count]]</f>
        <v>0</v>
      </c>
      <c r="S114" s="1">
        <f>COUNTIFS(Table2[Sub-Sector],Table3[[#This Row],[Sub-Sector]],Table2[% Price above 50 EMA],"&gt;=0")/Table3[[#This Row],[Count]]</f>
        <v>0</v>
      </c>
      <c r="T114" s="1">
        <f>COUNTIFS(Table2[Sub-Sector],Table3[[#This Row],[Sub-Sector]],Table2[% Price above 200 EMA],"&gt;=0")/Table3[[#This Row],[Count]]</f>
        <v>0.33333333333333331</v>
      </c>
      <c r="U114" s="1">
        <f>COUNTIFS(Table2[Sub-Sector],Table3[[#This Row],[Sub-Sector]],Table2[Rate of Change - Zone],"Positive")/Table3[[#This Row],[Count]]</f>
        <v>0.33333333333333331</v>
      </c>
      <c r="V114" s="1">
        <f>COUNTIFS(Table2[Sub-Sector],Table3[[#This Row],[Sub-Sector]],Table2[Sharpe Ratio],"&gt;=0.10")/Table3[[#This Row],[Count]]</f>
        <v>0</v>
      </c>
      <c r="W1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512</v>
      </c>
      <c r="X114">
        <f>_xlfn.RANK.AVG(Table3[[#This Row],[Score]],Table3[Score],1)</f>
        <v>90</v>
      </c>
      <c r="Y1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339.5</v>
      </c>
      <c r="Z114">
        <f>_xlfn.RANK.AVG(Table3[[#This Row],[Score 2 ]],Table3[[Score 2 ]],1)</f>
        <v>113</v>
      </c>
    </row>
    <row r="115" spans="1:26" x14ac:dyDescent="0.3">
      <c r="A115" t="s">
        <v>609</v>
      </c>
      <c r="B115">
        <f>COUNTIFS(Table2[Sub-Sector],Table3[[#This Row],[Sub-Sector]])</f>
        <v>3</v>
      </c>
      <c r="C115" s="1">
        <f>COUNTIFS(Table2[Sub-Sector],Table3[[#This Row],[Sub-Sector]],Table2[Uptrend],"Uptrend")/Table3[[#This Row],[Count]]</f>
        <v>0.66666666666666663</v>
      </c>
      <c r="D115" s="1">
        <f>COUNTIFS(Table2[Sub-Sector],Table3[[#This Row],[Sub-Sector]],Table2[1W Return vs Nifty],"&gt;=5")/Table3[[#This Row],[Count]]</f>
        <v>0</v>
      </c>
      <c r="E115" s="1">
        <f>COUNTIFS(Table2[Sub-Sector],Table3[[#This Row],[Sub-Sector]],Table2[1M Return vs Nifty],"&gt;=5")/Table3[[#This Row],[Count]]</f>
        <v>0</v>
      </c>
      <c r="F115" s="1">
        <f>COUNTIFS(Table2[Sub-Sector],Table3[[#This Row],[Sub-Sector]],Table2[6M Return vs Nifty],"&gt;=10")/Table3[[#This Row],[Count]]</f>
        <v>0.33333333333333331</v>
      </c>
      <c r="G115" s="1">
        <f>COUNTIFS(Table2[Sub-Sector],Table3[[#This Row],[Sub-Sector]],Table2[1Y Return vs Nifty],"&gt;=10")/Table3[[#This Row],[Count]]</f>
        <v>0.33333333333333331</v>
      </c>
      <c r="H115" s="1">
        <f>COUNTIFS(Table2[Sub-Sector],Table3[[#This Row],[Sub-Sector]],Table2[RSI Exponential â€“ 14D],"&gt;=50")/Table3[[#This Row],[Count]]</f>
        <v>0.33333333333333331</v>
      </c>
      <c r="I115" s="1">
        <f>COUNTIFS(Table2[Sub-Sector],Table3[[#This Row],[Sub-Sector]],Table2[Relative Volume],"&gt;=1")/Table3[[#This Row],[Count]]</f>
        <v>0</v>
      </c>
      <c r="J115" s="1">
        <f>COUNTIFS(Table2[Sub-Sector],Table3[[#This Row],[Sub-Sector]],Table2[% Away From Day Low],"&gt;=0.05")/Table3[[#This Row],[Count]]</f>
        <v>0</v>
      </c>
      <c r="K115" s="1">
        <f>COUNTIFS(Table2[Sub-Sector],Table3[[#This Row],[Sub-Sector]],Table2[% Away From Day High],"&lt;=0.05")/Table3[[#This Row],[Count]]</f>
        <v>0.66666666666666663</v>
      </c>
      <c r="L115" s="1">
        <f>COUNTIFS(Table2[Sub-Sector],Table3[[#This Row],[Sub-Sector]],Table2[% Away From Current Week Low],"&gt;=0.05")/Table3[[#This Row],[Count]]</f>
        <v>0</v>
      </c>
      <c r="M115" s="1">
        <f>COUNTIFS(Table2[Sub-Sector],Table3[[#This Row],[Sub-Sector]],Table2[% Away From Current Week High],"&lt;=0.05")/Table3[[#This Row],[Count]]</f>
        <v>0.33333333333333331</v>
      </c>
      <c r="N115" s="1">
        <f>COUNTIFS(Table2[Sub-Sector],Table3[[#This Row],[Sub-Sector]],Table2[% Away From Current Month Low],"&gt;=0.05")/Table3[[#This Row],[Count]]</f>
        <v>0</v>
      </c>
      <c r="O115" s="1">
        <f>COUNTIFS(Table2[Sub-Sector],Table3[[#This Row],[Sub-Sector]],Table2[% Away From Current Month High],"&lt;=0.05")/Table3[[#This Row],[Count]]</f>
        <v>0.33333333333333331</v>
      </c>
      <c r="P115" s="1">
        <f>COUNTIFS(Table2[Sub-Sector],Table3[[#This Row],[Sub-Sector]],Table2[% Away From 52W High],"&lt;=10")/Table3[[#This Row],[Count]]</f>
        <v>0</v>
      </c>
      <c r="Q115" s="1">
        <f>COUNTIFS(Table2[Sub-Sector],Table3[[#This Row],[Sub-Sector]],Table2[% Away From 52W Low],"&gt;=10")/Table3[[#This Row],[Count]]</f>
        <v>0.66666666666666663</v>
      </c>
      <c r="R115" s="1">
        <f>COUNTIFS(Table2[Sub-Sector],Table3[[#This Row],[Sub-Sector]],Table2[% Price above 20 EMA],"&gt;=0")/Table3[[#This Row],[Count]]</f>
        <v>0</v>
      </c>
      <c r="S115" s="1">
        <f>COUNTIFS(Table2[Sub-Sector],Table3[[#This Row],[Sub-Sector]],Table2[% Price above 50 EMA],"&gt;=0")/Table3[[#This Row],[Count]]</f>
        <v>0.33333333333333331</v>
      </c>
      <c r="T115" s="1">
        <f>COUNTIFS(Table2[Sub-Sector],Table3[[#This Row],[Sub-Sector]],Table2[% Price above 200 EMA],"&gt;=0")/Table3[[#This Row],[Count]]</f>
        <v>0.33333333333333331</v>
      </c>
      <c r="U115" s="1">
        <f>COUNTIFS(Table2[Sub-Sector],Table3[[#This Row],[Sub-Sector]],Table2[Rate of Change - Zone],"Positive")/Table3[[#This Row],[Count]]</f>
        <v>0.33333333333333331</v>
      </c>
      <c r="V115" s="1">
        <f>COUNTIFS(Table2[Sub-Sector],Table3[[#This Row],[Sub-Sector]],Table2[Sharpe Ratio],"&gt;=0.10")/Table3[[#This Row],[Count]]</f>
        <v>0</v>
      </c>
      <c r="W1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590.5</v>
      </c>
      <c r="X115">
        <f>_xlfn.RANK.AVG(Table3[[#This Row],[Score]],Table3[Score],1)</f>
        <v>108</v>
      </c>
      <c r="Y1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347</v>
      </c>
      <c r="Z115">
        <f>_xlfn.RANK.AVG(Table3[[#This Row],[Score 2 ]],Table3[[Score 2 ]],1)</f>
        <v>114</v>
      </c>
    </row>
    <row r="116" spans="1:26" x14ac:dyDescent="0.3">
      <c r="A116" t="s">
        <v>21</v>
      </c>
      <c r="B116">
        <f>COUNTIFS(Table2[Sub-Sector],Table3[[#This Row],[Sub-Sector]])</f>
        <v>21</v>
      </c>
      <c r="C116" s="1">
        <f>COUNTIFS(Table2[Sub-Sector],Table3[[#This Row],[Sub-Sector]],Table2[Uptrend],"Uptrend")/Table3[[#This Row],[Count]]</f>
        <v>0.76190476190476186</v>
      </c>
      <c r="D116" s="1">
        <f>COUNTIFS(Table2[Sub-Sector],Table3[[#This Row],[Sub-Sector]],Table2[1W Return vs Nifty],"&gt;=5")/Table3[[#This Row],[Count]]</f>
        <v>0</v>
      </c>
      <c r="E116" s="1">
        <f>COUNTIFS(Table2[Sub-Sector],Table3[[#This Row],[Sub-Sector]],Table2[1M Return vs Nifty],"&gt;=5")/Table3[[#This Row],[Count]]</f>
        <v>0.23809523809523808</v>
      </c>
      <c r="F116" s="1">
        <f>COUNTIFS(Table2[Sub-Sector],Table3[[#This Row],[Sub-Sector]],Table2[6M Return vs Nifty],"&gt;=10")/Table3[[#This Row],[Count]]</f>
        <v>0.14285714285714285</v>
      </c>
      <c r="G116" s="1">
        <f>COUNTIFS(Table2[Sub-Sector],Table3[[#This Row],[Sub-Sector]],Table2[1Y Return vs Nifty],"&gt;=10")/Table3[[#This Row],[Count]]</f>
        <v>0.23809523809523808</v>
      </c>
      <c r="H116" s="1">
        <f>COUNTIFS(Table2[Sub-Sector],Table3[[#This Row],[Sub-Sector]],Table2[RSI Exponential â€“ 14D],"&gt;=50")/Table3[[#This Row],[Count]]</f>
        <v>0.23809523809523808</v>
      </c>
      <c r="I116" s="1">
        <f>COUNTIFS(Table2[Sub-Sector],Table3[[#This Row],[Sub-Sector]],Table2[Relative Volume],"&gt;=1")/Table3[[#This Row],[Count]]</f>
        <v>0.23809523809523808</v>
      </c>
      <c r="J116" s="1">
        <f>COUNTIFS(Table2[Sub-Sector],Table3[[#This Row],[Sub-Sector]],Table2[% Away From Day Low],"&gt;=0.05")/Table3[[#This Row],[Count]]</f>
        <v>0</v>
      </c>
      <c r="K116" s="1">
        <f>COUNTIFS(Table2[Sub-Sector],Table3[[#This Row],[Sub-Sector]],Table2[% Away From Day High],"&lt;=0.05")/Table3[[#This Row],[Count]]</f>
        <v>0.95238095238095233</v>
      </c>
      <c r="L116" s="1">
        <f>COUNTIFS(Table2[Sub-Sector],Table3[[#This Row],[Sub-Sector]],Table2[% Away From Current Week Low],"&gt;=0.05")/Table3[[#This Row],[Count]]</f>
        <v>0</v>
      </c>
      <c r="M116" s="1">
        <f>COUNTIFS(Table2[Sub-Sector],Table3[[#This Row],[Sub-Sector]],Table2[% Away From Current Week High],"&lt;=0.05")/Table3[[#This Row],[Count]]</f>
        <v>0.42857142857142855</v>
      </c>
      <c r="N116" s="1">
        <f>COUNTIFS(Table2[Sub-Sector],Table3[[#This Row],[Sub-Sector]],Table2[% Away From Current Month Low],"&gt;=0.05")/Table3[[#This Row],[Count]]</f>
        <v>0.19047619047619047</v>
      </c>
      <c r="O116" s="1">
        <f>COUNTIFS(Table2[Sub-Sector],Table3[[#This Row],[Sub-Sector]],Table2[% Away From Current Month High],"&lt;=0.05")/Table3[[#This Row],[Count]]</f>
        <v>0.33333333333333331</v>
      </c>
      <c r="P116" s="1">
        <f>COUNTIFS(Table2[Sub-Sector],Table3[[#This Row],[Sub-Sector]],Table2[% Away From 52W High],"&lt;=10")/Table3[[#This Row],[Count]]</f>
        <v>0.47619047619047616</v>
      </c>
      <c r="Q116" s="1">
        <f>COUNTIFS(Table2[Sub-Sector],Table3[[#This Row],[Sub-Sector]],Table2[% Away From 52W Low],"&gt;=10")/Table3[[#This Row],[Count]]</f>
        <v>0.90476190476190477</v>
      </c>
      <c r="R116" s="1">
        <f>COUNTIFS(Table2[Sub-Sector],Table3[[#This Row],[Sub-Sector]],Table2[% Price above 20 EMA],"&gt;=0")/Table3[[#This Row],[Count]]</f>
        <v>0.23809523809523808</v>
      </c>
      <c r="S116" s="1">
        <f>COUNTIFS(Table2[Sub-Sector],Table3[[#This Row],[Sub-Sector]],Table2[% Price above 50 EMA],"&gt;=0")/Table3[[#This Row],[Count]]</f>
        <v>0.47619047619047616</v>
      </c>
      <c r="T116" s="1">
        <f>COUNTIFS(Table2[Sub-Sector],Table3[[#This Row],[Sub-Sector]],Table2[% Price above 200 EMA],"&gt;=0")/Table3[[#This Row],[Count]]</f>
        <v>0.7142857142857143</v>
      </c>
      <c r="U116" s="1">
        <f>COUNTIFS(Table2[Sub-Sector],Table3[[#This Row],[Sub-Sector]],Table2[Rate of Change - Zone],"Positive")/Table3[[#This Row],[Count]]</f>
        <v>0.19047619047619047</v>
      </c>
      <c r="V116" s="1">
        <f>COUNTIFS(Table2[Sub-Sector],Table3[[#This Row],[Sub-Sector]],Table2[Sharpe Ratio],"&gt;=0.10")/Table3[[#This Row],[Count]]</f>
        <v>9.5238095238095233E-2</v>
      </c>
      <c r="W1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539</v>
      </c>
      <c r="X116">
        <f>_xlfn.RANK.AVG(Table3[[#This Row],[Score]],Table3[Score],1)</f>
        <v>100.5</v>
      </c>
      <c r="Y1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348</v>
      </c>
      <c r="Z116">
        <f>_xlfn.RANK.AVG(Table3[[#This Row],[Score 2 ]],Table3[[Score 2 ]],1)</f>
        <v>115</v>
      </c>
    </row>
    <row r="117" spans="1:26" x14ac:dyDescent="0.3">
      <c r="A117" t="s">
        <v>24</v>
      </c>
      <c r="B117">
        <f>COUNTIFS(Table2[Sub-Sector],Table3[[#This Row],[Sub-Sector]])</f>
        <v>21</v>
      </c>
      <c r="C117" s="1">
        <f>COUNTIFS(Table2[Sub-Sector],Table3[[#This Row],[Sub-Sector]],Table2[Uptrend],"Uptrend")/Table3[[#This Row],[Count]]</f>
        <v>0.33333333333333331</v>
      </c>
      <c r="D117" s="1">
        <f>COUNTIFS(Table2[Sub-Sector],Table3[[#This Row],[Sub-Sector]],Table2[1W Return vs Nifty],"&gt;=5")/Table3[[#This Row],[Count]]</f>
        <v>4.7619047619047616E-2</v>
      </c>
      <c r="E117" s="1">
        <f>COUNTIFS(Table2[Sub-Sector],Table3[[#This Row],[Sub-Sector]],Table2[1M Return vs Nifty],"&gt;=5")/Table3[[#This Row],[Count]]</f>
        <v>4.7619047619047616E-2</v>
      </c>
      <c r="F117" s="1">
        <f>COUNTIFS(Table2[Sub-Sector],Table3[[#This Row],[Sub-Sector]],Table2[6M Return vs Nifty],"&gt;=10")/Table3[[#This Row],[Count]]</f>
        <v>4.7619047619047616E-2</v>
      </c>
      <c r="G117" s="1">
        <f>COUNTIFS(Table2[Sub-Sector],Table3[[#This Row],[Sub-Sector]],Table2[1Y Return vs Nifty],"&gt;=10")/Table3[[#This Row],[Count]]</f>
        <v>4.7619047619047616E-2</v>
      </c>
      <c r="H117" s="1">
        <f>COUNTIFS(Table2[Sub-Sector],Table3[[#This Row],[Sub-Sector]],Table2[RSI Exponential â€“ 14D],"&gt;=50")/Table3[[#This Row],[Count]]</f>
        <v>0.38095238095238093</v>
      </c>
      <c r="I117" s="1">
        <f>COUNTIFS(Table2[Sub-Sector],Table3[[#This Row],[Sub-Sector]],Table2[Relative Volume],"&gt;=1")/Table3[[#This Row],[Count]]</f>
        <v>0</v>
      </c>
      <c r="J117" s="1">
        <f>COUNTIFS(Table2[Sub-Sector],Table3[[#This Row],[Sub-Sector]],Table2[% Away From Day Low],"&gt;=0.05")/Table3[[#This Row],[Count]]</f>
        <v>0</v>
      </c>
      <c r="K117" s="1">
        <f>COUNTIFS(Table2[Sub-Sector],Table3[[#This Row],[Sub-Sector]],Table2[% Away From Day High],"&lt;=0.05")/Table3[[#This Row],[Count]]</f>
        <v>1</v>
      </c>
      <c r="L117" s="1">
        <f>COUNTIFS(Table2[Sub-Sector],Table3[[#This Row],[Sub-Sector]],Table2[% Away From Current Week Low],"&gt;=0.05")/Table3[[#This Row],[Count]]</f>
        <v>0</v>
      </c>
      <c r="M117" s="1">
        <f>COUNTIFS(Table2[Sub-Sector],Table3[[#This Row],[Sub-Sector]],Table2[% Away From Current Week High],"&lt;=0.05")/Table3[[#This Row],[Count]]</f>
        <v>0.95238095238095233</v>
      </c>
      <c r="N117" s="1">
        <f>COUNTIFS(Table2[Sub-Sector],Table3[[#This Row],[Sub-Sector]],Table2[% Away From Current Month Low],"&gt;=0.05")/Table3[[#This Row],[Count]]</f>
        <v>0.38095238095238093</v>
      </c>
      <c r="O117" s="1">
        <f>COUNTIFS(Table2[Sub-Sector],Table3[[#This Row],[Sub-Sector]],Table2[% Away From Current Month High],"&lt;=0.05")/Table3[[#This Row],[Count]]</f>
        <v>0.66666666666666663</v>
      </c>
      <c r="P117" s="1">
        <f>COUNTIFS(Table2[Sub-Sector],Table3[[#This Row],[Sub-Sector]],Table2[% Away From 52W High],"&lt;=10")/Table3[[#This Row],[Count]]</f>
        <v>0.23809523809523808</v>
      </c>
      <c r="Q117" s="1">
        <f>COUNTIFS(Table2[Sub-Sector],Table3[[#This Row],[Sub-Sector]],Table2[% Away From 52W Low],"&gt;=10")/Table3[[#This Row],[Count]]</f>
        <v>0.66666666666666663</v>
      </c>
      <c r="R117" s="1">
        <f>COUNTIFS(Table2[Sub-Sector],Table3[[#This Row],[Sub-Sector]],Table2[% Price above 20 EMA],"&gt;=0")/Table3[[#This Row],[Count]]</f>
        <v>0.42857142857142855</v>
      </c>
      <c r="S117" s="1">
        <f>COUNTIFS(Table2[Sub-Sector],Table3[[#This Row],[Sub-Sector]],Table2[% Price above 50 EMA],"&gt;=0")/Table3[[#This Row],[Count]]</f>
        <v>0.42857142857142855</v>
      </c>
      <c r="T117" s="1">
        <f>COUNTIFS(Table2[Sub-Sector],Table3[[#This Row],[Sub-Sector]],Table2[% Price above 200 EMA],"&gt;=0")/Table3[[#This Row],[Count]]</f>
        <v>0.52380952380952384</v>
      </c>
      <c r="U117" s="1">
        <f>COUNTIFS(Table2[Sub-Sector],Table3[[#This Row],[Sub-Sector]],Table2[Rate of Change - Zone],"Positive")/Table3[[#This Row],[Count]]</f>
        <v>0.38095238095238093</v>
      </c>
      <c r="V117" s="1">
        <f>COUNTIFS(Table2[Sub-Sector],Table3[[#This Row],[Sub-Sector]],Table2[Sharpe Ratio],"&gt;=0.10")/Table3[[#This Row],[Count]]</f>
        <v>0.23809523809523808</v>
      </c>
      <c r="W1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588</v>
      </c>
      <c r="X117">
        <f>_xlfn.RANK.AVG(Table3[[#This Row],[Score]],Table3[Score],1)</f>
        <v>107</v>
      </c>
      <c r="Y1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368.5</v>
      </c>
      <c r="Z117">
        <f>_xlfn.RANK.AVG(Table3[[#This Row],[Score 2 ]],Table3[[Score 2 ]],1)</f>
        <v>116</v>
      </c>
    </row>
    <row r="118" spans="1:26" x14ac:dyDescent="0.3">
      <c r="A118" t="s">
        <v>740</v>
      </c>
      <c r="B118">
        <f>COUNTIFS(Table2[Sub-Sector],Table3[[#This Row],[Sub-Sector]])</f>
        <v>2</v>
      </c>
      <c r="C118" s="1">
        <f>COUNTIFS(Table2[Sub-Sector],Table3[[#This Row],[Sub-Sector]],Table2[Uptrend],"Uptrend")/Table3[[#This Row],[Count]]</f>
        <v>0.5</v>
      </c>
      <c r="D118" s="1">
        <f>COUNTIFS(Table2[Sub-Sector],Table3[[#This Row],[Sub-Sector]],Table2[1W Return vs Nifty],"&gt;=5")/Table3[[#This Row],[Count]]</f>
        <v>0</v>
      </c>
      <c r="E118" s="1">
        <f>COUNTIFS(Table2[Sub-Sector],Table3[[#This Row],[Sub-Sector]],Table2[1M Return vs Nifty],"&gt;=5")/Table3[[#This Row],[Count]]</f>
        <v>0</v>
      </c>
      <c r="F118" s="1">
        <f>COUNTIFS(Table2[Sub-Sector],Table3[[#This Row],[Sub-Sector]],Table2[6M Return vs Nifty],"&gt;=10")/Table3[[#This Row],[Count]]</f>
        <v>0</v>
      </c>
      <c r="G118" s="1">
        <f>COUNTIFS(Table2[Sub-Sector],Table3[[#This Row],[Sub-Sector]],Table2[1Y Return vs Nifty],"&gt;=10")/Table3[[#This Row],[Count]]</f>
        <v>0</v>
      </c>
      <c r="H118" s="1">
        <f>COUNTIFS(Table2[Sub-Sector],Table3[[#This Row],[Sub-Sector]],Table2[RSI Exponential â€“ 14D],"&gt;=50")/Table3[[#This Row],[Count]]</f>
        <v>0.5</v>
      </c>
      <c r="I118" s="1">
        <f>COUNTIFS(Table2[Sub-Sector],Table3[[#This Row],[Sub-Sector]],Table2[Relative Volume],"&gt;=1")/Table3[[#This Row],[Count]]</f>
        <v>0</v>
      </c>
      <c r="J118" s="1">
        <f>COUNTIFS(Table2[Sub-Sector],Table3[[#This Row],[Sub-Sector]],Table2[% Away From Day Low],"&gt;=0.05")/Table3[[#This Row],[Count]]</f>
        <v>0</v>
      </c>
      <c r="K118" s="1">
        <f>COUNTIFS(Table2[Sub-Sector],Table3[[#This Row],[Sub-Sector]],Table2[% Away From Day High],"&lt;=0.05")/Table3[[#This Row],[Count]]</f>
        <v>1</v>
      </c>
      <c r="L118" s="1">
        <f>COUNTIFS(Table2[Sub-Sector],Table3[[#This Row],[Sub-Sector]],Table2[% Away From Current Week Low],"&gt;=0.05")/Table3[[#This Row],[Count]]</f>
        <v>0</v>
      </c>
      <c r="M118" s="1">
        <f>COUNTIFS(Table2[Sub-Sector],Table3[[#This Row],[Sub-Sector]],Table2[% Away From Current Week High],"&lt;=0.05")/Table3[[#This Row],[Count]]</f>
        <v>1</v>
      </c>
      <c r="N118" s="1">
        <f>COUNTIFS(Table2[Sub-Sector],Table3[[#This Row],[Sub-Sector]],Table2[% Away From Current Month Low],"&gt;=0.05")/Table3[[#This Row],[Count]]</f>
        <v>0.5</v>
      </c>
      <c r="O118" s="1">
        <f>COUNTIFS(Table2[Sub-Sector],Table3[[#This Row],[Sub-Sector]],Table2[% Away From Current Month High],"&lt;=0.05")/Table3[[#This Row],[Count]]</f>
        <v>0.5</v>
      </c>
      <c r="P118" s="1">
        <f>COUNTIFS(Table2[Sub-Sector],Table3[[#This Row],[Sub-Sector]],Table2[% Away From 52W High],"&lt;=10")/Table3[[#This Row],[Count]]</f>
        <v>0.5</v>
      </c>
      <c r="Q118" s="1">
        <f>COUNTIFS(Table2[Sub-Sector],Table3[[#This Row],[Sub-Sector]],Table2[% Away From 52W Low],"&gt;=10")/Table3[[#This Row],[Count]]</f>
        <v>1</v>
      </c>
      <c r="R118" s="1">
        <f>COUNTIFS(Table2[Sub-Sector],Table3[[#This Row],[Sub-Sector]],Table2[% Price above 20 EMA],"&gt;=0")/Table3[[#This Row],[Count]]</f>
        <v>0.5</v>
      </c>
      <c r="S118" s="1">
        <f>COUNTIFS(Table2[Sub-Sector],Table3[[#This Row],[Sub-Sector]],Table2[% Price above 50 EMA],"&gt;=0")/Table3[[#This Row],[Count]]</f>
        <v>0.5</v>
      </c>
      <c r="T118" s="1">
        <f>COUNTIFS(Table2[Sub-Sector],Table3[[#This Row],[Sub-Sector]],Table2[% Price above 200 EMA],"&gt;=0")/Table3[[#This Row],[Count]]</f>
        <v>0.5</v>
      </c>
      <c r="U118" s="1">
        <f>COUNTIFS(Table2[Sub-Sector],Table3[[#This Row],[Sub-Sector]],Table2[Rate of Change - Zone],"Positive")/Table3[[#This Row],[Count]]</f>
        <v>0.5</v>
      </c>
      <c r="V118" s="1">
        <f>COUNTIFS(Table2[Sub-Sector],Table3[[#This Row],[Sub-Sector]],Table2[Sharpe Ratio],"&gt;=0.10")/Table3[[#This Row],[Count]]</f>
        <v>0</v>
      </c>
      <c r="W1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637.5</v>
      </c>
      <c r="X118">
        <f>_xlfn.RANK.AVG(Table3[[#This Row],[Score]],Table3[Score],1)</f>
        <v>116.5</v>
      </c>
      <c r="Y1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374</v>
      </c>
      <c r="Z118">
        <f>_xlfn.RANK.AVG(Table3[[#This Row],[Score 2 ]],Table3[[Score 2 ]],1)</f>
        <v>117.5</v>
      </c>
    </row>
    <row r="119" spans="1:26" x14ac:dyDescent="0.3">
      <c r="A119" t="s">
        <v>1221</v>
      </c>
      <c r="B119">
        <f>COUNTIFS(Table2[Sub-Sector],Table3[[#This Row],[Sub-Sector]])</f>
        <v>2</v>
      </c>
      <c r="C119" s="1">
        <f>COUNTIFS(Table2[Sub-Sector],Table3[[#This Row],[Sub-Sector]],Table2[Uptrend],"Uptrend")/Table3[[#This Row],[Count]]</f>
        <v>0</v>
      </c>
      <c r="D119" s="1">
        <f>COUNTIFS(Table2[Sub-Sector],Table3[[#This Row],[Sub-Sector]],Table2[1W Return vs Nifty],"&gt;=5")/Table3[[#This Row],[Count]]</f>
        <v>0</v>
      </c>
      <c r="E119" s="1">
        <f>COUNTIFS(Table2[Sub-Sector],Table3[[#This Row],[Sub-Sector]],Table2[1M Return vs Nifty],"&gt;=5")/Table3[[#This Row],[Count]]</f>
        <v>0</v>
      </c>
      <c r="F119" s="1">
        <f>COUNTIFS(Table2[Sub-Sector],Table3[[#This Row],[Sub-Sector]],Table2[6M Return vs Nifty],"&gt;=10")/Table3[[#This Row],[Count]]</f>
        <v>0</v>
      </c>
      <c r="G119" s="1">
        <f>COUNTIFS(Table2[Sub-Sector],Table3[[#This Row],[Sub-Sector]],Table2[1Y Return vs Nifty],"&gt;=10")/Table3[[#This Row],[Count]]</f>
        <v>0</v>
      </c>
      <c r="H119" s="1">
        <f>COUNTIFS(Table2[Sub-Sector],Table3[[#This Row],[Sub-Sector]],Table2[RSI Exponential â€“ 14D],"&gt;=50")/Table3[[#This Row],[Count]]</f>
        <v>0</v>
      </c>
      <c r="I119" s="1">
        <f>COUNTIFS(Table2[Sub-Sector],Table3[[#This Row],[Sub-Sector]],Table2[Relative Volume],"&gt;=1")/Table3[[#This Row],[Count]]</f>
        <v>0</v>
      </c>
      <c r="J119" s="1">
        <f>COUNTIFS(Table2[Sub-Sector],Table3[[#This Row],[Sub-Sector]],Table2[% Away From Day Low],"&gt;=0.05")/Table3[[#This Row],[Count]]</f>
        <v>0</v>
      </c>
      <c r="K119" s="1">
        <f>COUNTIFS(Table2[Sub-Sector],Table3[[#This Row],[Sub-Sector]],Table2[% Away From Day High],"&lt;=0.05")/Table3[[#This Row],[Count]]</f>
        <v>1</v>
      </c>
      <c r="L119" s="1">
        <f>COUNTIFS(Table2[Sub-Sector],Table3[[#This Row],[Sub-Sector]],Table2[% Away From Current Week Low],"&gt;=0.05")/Table3[[#This Row],[Count]]</f>
        <v>0</v>
      </c>
      <c r="M119" s="1">
        <f>COUNTIFS(Table2[Sub-Sector],Table3[[#This Row],[Sub-Sector]],Table2[% Away From Current Week High],"&lt;=0.05")/Table3[[#This Row],[Count]]</f>
        <v>0.5</v>
      </c>
      <c r="N119" s="1">
        <f>COUNTIFS(Table2[Sub-Sector],Table3[[#This Row],[Sub-Sector]],Table2[% Away From Current Month Low],"&gt;=0.05")/Table3[[#This Row],[Count]]</f>
        <v>0</v>
      </c>
      <c r="O119" s="1">
        <f>COUNTIFS(Table2[Sub-Sector],Table3[[#This Row],[Sub-Sector]],Table2[% Away From Current Month High],"&lt;=0.05")/Table3[[#This Row],[Count]]</f>
        <v>0.5</v>
      </c>
      <c r="P119" s="1">
        <f>COUNTIFS(Table2[Sub-Sector],Table3[[#This Row],[Sub-Sector]],Table2[% Away From 52W High],"&lt;=10")/Table3[[#This Row],[Count]]</f>
        <v>0</v>
      </c>
      <c r="Q119" s="1">
        <f>COUNTIFS(Table2[Sub-Sector],Table3[[#This Row],[Sub-Sector]],Table2[% Away From 52W Low],"&gt;=10")/Table3[[#This Row],[Count]]</f>
        <v>0</v>
      </c>
      <c r="R119" s="1">
        <f>COUNTIFS(Table2[Sub-Sector],Table3[[#This Row],[Sub-Sector]],Table2[% Price above 20 EMA],"&gt;=0")/Table3[[#This Row],[Count]]</f>
        <v>0</v>
      </c>
      <c r="S119" s="1">
        <f>COUNTIFS(Table2[Sub-Sector],Table3[[#This Row],[Sub-Sector]],Table2[% Price above 50 EMA],"&gt;=0")/Table3[[#This Row],[Count]]</f>
        <v>0</v>
      </c>
      <c r="T119" s="1">
        <f>COUNTIFS(Table2[Sub-Sector],Table3[[#This Row],[Sub-Sector]],Table2[% Price above 200 EMA],"&gt;=0")/Table3[[#This Row],[Count]]</f>
        <v>0</v>
      </c>
      <c r="U119" s="1">
        <f>COUNTIFS(Table2[Sub-Sector],Table3[[#This Row],[Sub-Sector]],Table2[Rate of Change - Zone],"Positive")/Table3[[#This Row],[Count]]</f>
        <v>0.5</v>
      </c>
      <c r="V119" s="1">
        <f>COUNTIFS(Table2[Sub-Sector],Table3[[#This Row],[Sub-Sector]],Table2[Sharpe Ratio],"&gt;=0.10")/Table3[[#This Row],[Count]]</f>
        <v>0</v>
      </c>
      <c r="W1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672.5</v>
      </c>
      <c r="X119">
        <f>_xlfn.RANK.AVG(Table3[[#This Row],[Score]],Table3[Score],1)</f>
        <v>118</v>
      </c>
      <c r="Y1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374</v>
      </c>
      <c r="Z119">
        <f>_xlfn.RANK.AVG(Table3[[#This Row],[Score 2 ]],Table3[[Score 2 ]],1)</f>
        <v>117.5</v>
      </c>
    </row>
    <row r="120" spans="1:26" x14ac:dyDescent="0.3">
      <c r="A120" t="s">
        <v>34</v>
      </c>
      <c r="B120">
        <f>COUNTIFS(Table2[Sub-Sector],Table3[[#This Row],[Sub-Sector]])</f>
        <v>11</v>
      </c>
      <c r="C120" s="1">
        <f>COUNTIFS(Table2[Sub-Sector],Table3[[#This Row],[Sub-Sector]],Table2[Uptrend],"Uptrend")/Table3[[#This Row],[Count]]</f>
        <v>0</v>
      </c>
      <c r="D120" s="1">
        <f>COUNTIFS(Table2[Sub-Sector],Table3[[#This Row],[Sub-Sector]],Table2[1W Return vs Nifty],"&gt;=5")/Table3[[#This Row],[Count]]</f>
        <v>0</v>
      </c>
      <c r="E120" s="1">
        <f>COUNTIFS(Table2[Sub-Sector],Table3[[#This Row],[Sub-Sector]],Table2[1M Return vs Nifty],"&gt;=5")/Table3[[#This Row],[Count]]</f>
        <v>0</v>
      </c>
      <c r="F120" s="1">
        <f>COUNTIFS(Table2[Sub-Sector],Table3[[#This Row],[Sub-Sector]],Table2[6M Return vs Nifty],"&gt;=10")/Table3[[#This Row],[Count]]</f>
        <v>0</v>
      </c>
      <c r="G120" s="1">
        <f>COUNTIFS(Table2[Sub-Sector],Table3[[#This Row],[Sub-Sector]],Table2[1Y Return vs Nifty],"&gt;=10")/Table3[[#This Row],[Count]]</f>
        <v>0.18181818181818182</v>
      </c>
      <c r="H120" s="1">
        <f>COUNTIFS(Table2[Sub-Sector],Table3[[#This Row],[Sub-Sector]],Table2[RSI Exponential â€“ 14D],"&gt;=50")/Table3[[#This Row],[Count]]</f>
        <v>9.0909090909090912E-2</v>
      </c>
      <c r="I120" s="1">
        <f>COUNTIFS(Table2[Sub-Sector],Table3[[#This Row],[Sub-Sector]],Table2[Relative Volume],"&gt;=1")/Table3[[#This Row],[Count]]</f>
        <v>0.18181818181818182</v>
      </c>
      <c r="J120" s="1">
        <f>COUNTIFS(Table2[Sub-Sector],Table3[[#This Row],[Sub-Sector]],Table2[% Away From Day Low],"&gt;=0.05")/Table3[[#This Row],[Count]]</f>
        <v>0</v>
      </c>
      <c r="K120" s="1">
        <f>COUNTIFS(Table2[Sub-Sector],Table3[[#This Row],[Sub-Sector]],Table2[% Away From Day High],"&lt;=0.05")/Table3[[#This Row],[Count]]</f>
        <v>1</v>
      </c>
      <c r="L120" s="1">
        <f>COUNTIFS(Table2[Sub-Sector],Table3[[#This Row],[Sub-Sector]],Table2[% Away From Current Week Low],"&gt;=0.05")/Table3[[#This Row],[Count]]</f>
        <v>0</v>
      </c>
      <c r="M120" s="1">
        <f>COUNTIFS(Table2[Sub-Sector],Table3[[#This Row],[Sub-Sector]],Table2[% Away From Current Week High],"&lt;=0.05")/Table3[[#This Row],[Count]]</f>
        <v>0.63636363636363635</v>
      </c>
      <c r="N120" s="1">
        <f>COUNTIFS(Table2[Sub-Sector],Table3[[#This Row],[Sub-Sector]],Table2[% Away From Current Month Low],"&gt;=0.05")/Table3[[#This Row],[Count]]</f>
        <v>0</v>
      </c>
      <c r="O120" s="1">
        <f>COUNTIFS(Table2[Sub-Sector],Table3[[#This Row],[Sub-Sector]],Table2[% Away From Current Month High],"&lt;=0.05")/Table3[[#This Row],[Count]]</f>
        <v>0.18181818181818182</v>
      </c>
      <c r="P120" s="1">
        <f>COUNTIFS(Table2[Sub-Sector],Table3[[#This Row],[Sub-Sector]],Table2[% Away From 52W High],"&lt;=10")/Table3[[#This Row],[Count]]</f>
        <v>0</v>
      </c>
      <c r="Q120" s="1">
        <f>COUNTIFS(Table2[Sub-Sector],Table3[[#This Row],[Sub-Sector]],Table2[% Away From 52W Low],"&gt;=10")/Table3[[#This Row],[Count]]</f>
        <v>1</v>
      </c>
      <c r="R120" s="1">
        <f>COUNTIFS(Table2[Sub-Sector],Table3[[#This Row],[Sub-Sector]],Table2[% Price above 20 EMA],"&gt;=0")/Table3[[#This Row],[Count]]</f>
        <v>9.0909090909090912E-2</v>
      </c>
      <c r="S120" s="1">
        <f>COUNTIFS(Table2[Sub-Sector],Table3[[#This Row],[Sub-Sector]],Table2[% Price above 50 EMA],"&gt;=0")/Table3[[#This Row],[Count]]</f>
        <v>0</v>
      </c>
      <c r="T120" s="1">
        <f>COUNTIFS(Table2[Sub-Sector],Table3[[#This Row],[Sub-Sector]],Table2[% Price above 200 EMA],"&gt;=0")/Table3[[#This Row],[Count]]</f>
        <v>0.18181818181818182</v>
      </c>
      <c r="U120" s="1">
        <f>COUNTIFS(Table2[Sub-Sector],Table3[[#This Row],[Sub-Sector]],Table2[Rate of Change - Zone],"Positive")/Table3[[#This Row],[Count]]</f>
        <v>9.0909090909090912E-2</v>
      </c>
      <c r="V120" s="1">
        <f>COUNTIFS(Table2[Sub-Sector],Table3[[#This Row],[Sub-Sector]],Table2[Sharpe Ratio],"&gt;=0.10")/Table3[[#This Row],[Count]]</f>
        <v>0.81818181818181823</v>
      </c>
      <c r="W1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676</v>
      </c>
      <c r="X120">
        <f>_xlfn.RANK.AVG(Table3[[#This Row],[Score]],Table3[Score],1)</f>
        <v>119</v>
      </c>
      <c r="Y1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377.5</v>
      </c>
      <c r="Z120">
        <f>_xlfn.RANK.AVG(Table3[[#This Row],[Score 2 ]],Table3[[Score 2 ]],1)</f>
        <v>119</v>
      </c>
    </row>
    <row r="121" spans="1:26" x14ac:dyDescent="0.3">
      <c r="A121" t="s">
        <v>596</v>
      </c>
      <c r="B121">
        <f>COUNTIFS(Table2[Sub-Sector],Table3[[#This Row],[Sub-Sector]])</f>
        <v>2</v>
      </c>
      <c r="C121" s="1">
        <f>COUNTIFS(Table2[Sub-Sector],Table3[[#This Row],[Sub-Sector]],Table2[Uptrend],"Uptrend")/Table3[[#This Row],[Count]]</f>
        <v>0</v>
      </c>
      <c r="D121" s="1">
        <f>COUNTIFS(Table2[Sub-Sector],Table3[[#This Row],[Sub-Sector]],Table2[1W Return vs Nifty],"&gt;=5")/Table3[[#This Row],[Count]]</f>
        <v>0</v>
      </c>
      <c r="E121" s="1">
        <f>COUNTIFS(Table2[Sub-Sector],Table3[[#This Row],[Sub-Sector]],Table2[1M Return vs Nifty],"&gt;=5")/Table3[[#This Row],[Count]]</f>
        <v>0</v>
      </c>
      <c r="F121" s="1">
        <f>COUNTIFS(Table2[Sub-Sector],Table3[[#This Row],[Sub-Sector]],Table2[6M Return vs Nifty],"&gt;=10")/Table3[[#This Row],[Count]]</f>
        <v>0</v>
      </c>
      <c r="G121" s="1">
        <f>COUNTIFS(Table2[Sub-Sector],Table3[[#This Row],[Sub-Sector]],Table2[1Y Return vs Nifty],"&gt;=10")/Table3[[#This Row],[Count]]</f>
        <v>0</v>
      </c>
      <c r="H121" s="1">
        <f>COUNTIFS(Table2[Sub-Sector],Table3[[#This Row],[Sub-Sector]],Table2[RSI Exponential â€“ 14D],"&gt;=50")/Table3[[#This Row],[Count]]</f>
        <v>0</v>
      </c>
      <c r="I121" s="1">
        <f>COUNTIFS(Table2[Sub-Sector],Table3[[#This Row],[Sub-Sector]],Table2[Relative Volume],"&gt;=1")/Table3[[#This Row],[Count]]</f>
        <v>0</v>
      </c>
      <c r="J121" s="1">
        <f>COUNTIFS(Table2[Sub-Sector],Table3[[#This Row],[Sub-Sector]],Table2[% Away From Day Low],"&gt;=0.05")/Table3[[#This Row],[Count]]</f>
        <v>0</v>
      </c>
      <c r="K121" s="1">
        <f>COUNTIFS(Table2[Sub-Sector],Table3[[#This Row],[Sub-Sector]],Table2[% Away From Day High],"&lt;=0.05")/Table3[[#This Row],[Count]]</f>
        <v>1</v>
      </c>
      <c r="L121" s="1">
        <f>COUNTIFS(Table2[Sub-Sector],Table3[[#This Row],[Sub-Sector]],Table2[% Away From Current Week Low],"&gt;=0.05")/Table3[[#This Row],[Count]]</f>
        <v>0</v>
      </c>
      <c r="M121" s="1">
        <f>COUNTIFS(Table2[Sub-Sector],Table3[[#This Row],[Sub-Sector]],Table2[% Away From Current Week High],"&lt;=0.05")/Table3[[#This Row],[Count]]</f>
        <v>1</v>
      </c>
      <c r="N121" s="1">
        <f>COUNTIFS(Table2[Sub-Sector],Table3[[#This Row],[Sub-Sector]],Table2[% Away From Current Month Low],"&gt;=0.05")/Table3[[#This Row],[Count]]</f>
        <v>0</v>
      </c>
      <c r="O121" s="1">
        <f>COUNTIFS(Table2[Sub-Sector],Table3[[#This Row],[Sub-Sector]],Table2[% Away From Current Month High],"&lt;=0.05")/Table3[[#This Row],[Count]]</f>
        <v>0.5</v>
      </c>
      <c r="P121" s="1">
        <f>COUNTIFS(Table2[Sub-Sector],Table3[[#This Row],[Sub-Sector]],Table2[% Away From 52W High],"&lt;=10")/Table3[[#This Row],[Count]]</f>
        <v>0</v>
      </c>
      <c r="Q121" s="1">
        <f>COUNTIFS(Table2[Sub-Sector],Table3[[#This Row],[Sub-Sector]],Table2[% Away From 52W Low],"&gt;=10")/Table3[[#This Row],[Count]]</f>
        <v>1</v>
      </c>
      <c r="R121" s="1">
        <f>COUNTIFS(Table2[Sub-Sector],Table3[[#This Row],[Sub-Sector]],Table2[% Price above 20 EMA],"&gt;=0")/Table3[[#This Row],[Count]]</f>
        <v>0</v>
      </c>
      <c r="S121" s="1">
        <f>COUNTIFS(Table2[Sub-Sector],Table3[[#This Row],[Sub-Sector]],Table2[% Price above 50 EMA],"&gt;=0")/Table3[[#This Row],[Count]]</f>
        <v>0</v>
      </c>
      <c r="T121" s="1">
        <f>COUNTIFS(Table2[Sub-Sector],Table3[[#This Row],[Sub-Sector]],Table2[% Price above 200 EMA],"&gt;=0")/Table3[[#This Row],[Count]]</f>
        <v>0.5</v>
      </c>
      <c r="U121" s="1">
        <f>COUNTIFS(Table2[Sub-Sector],Table3[[#This Row],[Sub-Sector]],Table2[Rate of Change - Zone],"Positive")/Table3[[#This Row],[Count]]</f>
        <v>0</v>
      </c>
      <c r="V121" s="1">
        <f>COUNTIFS(Table2[Sub-Sector],Table3[[#This Row],[Sub-Sector]],Table2[Sharpe Ratio],"&gt;=0.10")/Table3[[#This Row],[Count]]</f>
        <v>0.5</v>
      </c>
      <c r="W1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731</v>
      </c>
      <c r="X121">
        <f>_xlfn.RANK.AVG(Table3[[#This Row],[Score]],Table3[Score],1)</f>
        <v>120.5</v>
      </c>
      <c r="Y1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432.5</v>
      </c>
      <c r="Z121">
        <f>_xlfn.RANK.AVG(Table3[[#This Row],[Score 2 ]],Table3[[Score 2 ]],1)</f>
        <v>120.5</v>
      </c>
    </row>
    <row r="122" spans="1:26" x14ac:dyDescent="0.3">
      <c r="A122" t="s">
        <v>293</v>
      </c>
      <c r="B122">
        <f>COUNTIFS(Table2[Sub-Sector],Table3[[#This Row],[Sub-Sector]])</f>
        <v>1</v>
      </c>
      <c r="C122" s="1">
        <f>COUNTIFS(Table2[Sub-Sector],Table3[[#This Row],[Sub-Sector]],Table2[Uptrend],"Uptrend")/Table3[[#This Row],[Count]]</f>
        <v>0</v>
      </c>
      <c r="D122" s="1">
        <f>COUNTIFS(Table2[Sub-Sector],Table3[[#This Row],[Sub-Sector]],Table2[1W Return vs Nifty],"&gt;=5")/Table3[[#This Row],[Count]]</f>
        <v>0</v>
      </c>
      <c r="E122" s="1">
        <f>COUNTIFS(Table2[Sub-Sector],Table3[[#This Row],[Sub-Sector]],Table2[1M Return vs Nifty],"&gt;=5")/Table3[[#This Row],[Count]]</f>
        <v>0</v>
      </c>
      <c r="F122" s="1">
        <f>COUNTIFS(Table2[Sub-Sector],Table3[[#This Row],[Sub-Sector]],Table2[6M Return vs Nifty],"&gt;=10")/Table3[[#This Row],[Count]]</f>
        <v>0</v>
      </c>
      <c r="G122" s="1">
        <f>COUNTIFS(Table2[Sub-Sector],Table3[[#This Row],[Sub-Sector]],Table2[1Y Return vs Nifty],"&gt;=10")/Table3[[#This Row],[Count]]</f>
        <v>0</v>
      </c>
      <c r="H122" s="1">
        <f>COUNTIFS(Table2[Sub-Sector],Table3[[#This Row],[Sub-Sector]],Table2[RSI Exponential â€“ 14D],"&gt;=50")/Table3[[#This Row],[Count]]</f>
        <v>0</v>
      </c>
      <c r="I122" s="1">
        <f>COUNTIFS(Table2[Sub-Sector],Table3[[#This Row],[Sub-Sector]],Table2[Relative Volume],"&gt;=1")/Table3[[#This Row],[Count]]</f>
        <v>0</v>
      </c>
      <c r="J122" s="1">
        <f>COUNTIFS(Table2[Sub-Sector],Table3[[#This Row],[Sub-Sector]],Table2[% Away From Day Low],"&gt;=0.05")/Table3[[#This Row],[Count]]</f>
        <v>0</v>
      </c>
      <c r="K122" s="1">
        <f>COUNTIFS(Table2[Sub-Sector],Table3[[#This Row],[Sub-Sector]],Table2[% Away From Day High],"&lt;=0.05")/Table3[[#This Row],[Count]]</f>
        <v>1</v>
      </c>
      <c r="L122" s="1">
        <f>COUNTIFS(Table2[Sub-Sector],Table3[[#This Row],[Sub-Sector]],Table2[% Away From Current Week Low],"&gt;=0.05")/Table3[[#This Row],[Count]]</f>
        <v>0</v>
      </c>
      <c r="M122" s="1">
        <f>COUNTIFS(Table2[Sub-Sector],Table3[[#This Row],[Sub-Sector]],Table2[% Away From Current Week High],"&lt;=0.05")/Table3[[#This Row],[Count]]</f>
        <v>0</v>
      </c>
      <c r="N122" s="1">
        <f>COUNTIFS(Table2[Sub-Sector],Table3[[#This Row],[Sub-Sector]],Table2[% Away From Current Month Low],"&gt;=0.05")/Table3[[#This Row],[Count]]</f>
        <v>0</v>
      </c>
      <c r="O122" s="1">
        <f>COUNTIFS(Table2[Sub-Sector],Table3[[#This Row],[Sub-Sector]],Table2[% Away From Current Month High],"&lt;=0.05")/Table3[[#This Row],[Count]]</f>
        <v>0</v>
      </c>
      <c r="P122" s="1">
        <f>COUNTIFS(Table2[Sub-Sector],Table3[[#This Row],[Sub-Sector]],Table2[% Away From 52W High],"&lt;=10")/Table3[[#This Row],[Count]]</f>
        <v>0</v>
      </c>
      <c r="Q122" s="1">
        <f>COUNTIFS(Table2[Sub-Sector],Table3[[#This Row],[Sub-Sector]],Table2[% Away From 52W Low],"&gt;=10")/Table3[[#This Row],[Count]]</f>
        <v>1</v>
      </c>
      <c r="R122" s="1">
        <f>COUNTIFS(Table2[Sub-Sector],Table3[[#This Row],[Sub-Sector]],Table2[% Price above 20 EMA],"&gt;=0")/Table3[[#This Row],[Count]]</f>
        <v>0</v>
      </c>
      <c r="S122" s="1">
        <f>COUNTIFS(Table2[Sub-Sector],Table3[[#This Row],[Sub-Sector]],Table2[% Price above 50 EMA],"&gt;=0")/Table3[[#This Row],[Count]]</f>
        <v>0</v>
      </c>
      <c r="T122" s="1">
        <f>COUNTIFS(Table2[Sub-Sector],Table3[[#This Row],[Sub-Sector]],Table2[% Price above 200 EMA],"&gt;=0")/Table3[[#This Row],[Count]]</f>
        <v>1</v>
      </c>
      <c r="U122" s="1">
        <f>COUNTIFS(Table2[Sub-Sector],Table3[[#This Row],[Sub-Sector]],Table2[Rate of Change - Zone],"Positive")/Table3[[#This Row],[Count]]</f>
        <v>0</v>
      </c>
      <c r="V122" s="1">
        <f>COUNTIFS(Table2[Sub-Sector],Table3[[#This Row],[Sub-Sector]],Table2[Sharpe Ratio],"&gt;=0.10")/Table3[[#This Row],[Count]]</f>
        <v>0</v>
      </c>
      <c r="W1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731</v>
      </c>
      <c r="X122">
        <f>_xlfn.RANK.AVG(Table3[[#This Row],[Score]],Table3[Score],1)</f>
        <v>120.5</v>
      </c>
      <c r="Y1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432.5</v>
      </c>
      <c r="Z122">
        <f>_xlfn.RANK.AVG(Table3[[#This Row],[Score 2 ]],Table3[[Score 2 ]],1)</f>
        <v>120.5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AE0A-EC2B-4F5D-8B14-CF3817F57B78}">
  <dimension ref="A1:AV742"/>
  <sheetViews>
    <sheetView tabSelected="1" topLeftCell="AJ1" workbookViewId="0">
      <selection activeCell="AK1" sqref="AK1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37.109375" bestFit="1" customWidth="1"/>
    <col min="5" max="5" width="13" bestFit="1" customWidth="1"/>
    <col min="6" max="6" width="12.6640625" bestFit="1" customWidth="1"/>
    <col min="7" max="7" width="18.5546875" bestFit="1" customWidth="1"/>
    <col min="8" max="8" width="25.6640625" bestFit="1" customWidth="1"/>
    <col min="9" max="9" width="19.44140625" bestFit="1" customWidth="1"/>
    <col min="10" max="10" width="26.33203125" bestFit="1" customWidth="1"/>
    <col min="11" max="11" width="19.44140625" bestFit="1" customWidth="1"/>
    <col min="12" max="12" width="26.33203125" bestFit="1" customWidth="1"/>
    <col min="13" max="13" width="19.5546875" bestFit="1" customWidth="1"/>
    <col min="14" max="14" width="26.5546875" bestFit="1" customWidth="1"/>
    <col min="15" max="15" width="10.88671875" bestFit="1" customWidth="1"/>
    <col min="16" max="17" width="12" bestFit="1" customWidth="1"/>
    <col min="18" max="18" width="23.88671875" bestFit="1" customWidth="1"/>
    <col min="19" max="20" width="22.21875" bestFit="1" customWidth="1"/>
    <col min="21" max="21" width="23.33203125" bestFit="1" customWidth="1"/>
    <col min="22" max="22" width="17.6640625" bestFit="1" customWidth="1"/>
    <col min="23" max="23" width="10.33203125" bestFit="1" customWidth="1"/>
    <col min="24" max="24" width="10.6640625" bestFit="1" customWidth="1"/>
    <col min="25" max="25" width="19.44140625" bestFit="1" customWidth="1"/>
    <col min="26" max="26" width="19.88671875" bestFit="1" customWidth="1"/>
    <col min="27" max="27" width="20.109375" bestFit="1" customWidth="1"/>
    <col min="28" max="28" width="20.5546875" bestFit="1" customWidth="1"/>
    <col min="29" max="29" width="22.44140625" bestFit="1" customWidth="1"/>
    <col min="30" max="30" width="23" bestFit="1" customWidth="1"/>
    <col min="31" max="31" width="31.77734375" bestFit="1" customWidth="1"/>
    <col min="32" max="32" width="32.21875" bestFit="1" customWidth="1"/>
    <col min="33" max="33" width="32.44140625" bestFit="1" customWidth="1"/>
    <col min="34" max="34" width="32.88671875" bestFit="1" customWidth="1"/>
    <col min="35" max="35" width="23.77734375" bestFit="1" customWidth="1"/>
    <col min="36" max="36" width="23.33203125" bestFit="1" customWidth="1"/>
    <col min="37" max="37" width="19.33203125" bestFit="1" customWidth="1"/>
    <col min="38" max="38" width="29.6640625" bestFit="1" customWidth="1"/>
    <col min="39" max="39" width="35.77734375" bestFit="1" customWidth="1"/>
    <col min="40" max="40" width="16.21875" bestFit="1" customWidth="1"/>
    <col min="41" max="41" width="22.21875" bestFit="1" customWidth="1"/>
    <col min="42" max="42" width="14" bestFit="1" customWidth="1"/>
    <col min="43" max="43" width="21.109375" bestFit="1" customWidth="1"/>
    <col min="44" max="44" width="12.6640625" bestFit="1" customWidth="1"/>
    <col min="45" max="45" width="9.88671875" bestFit="1" customWidth="1"/>
    <col min="46" max="46" width="10.6640625" bestFit="1" customWidth="1"/>
    <col min="47" max="47" width="13.77734375" bestFit="1" customWidth="1"/>
    <col min="48" max="48" width="12" bestFit="1" customWidth="1"/>
  </cols>
  <sheetData>
    <row r="1" spans="1:48" x14ac:dyDescent="0.3">
      <c r="A1" t="s">
        <v>0</v>
      </c>
      <c r="B1" t="s">
        <v>1</v>
      </c>
      <c r="C1" t="s">
        <v>3168</v>
      </c>
      <c r="D1" t="s">
        <v>2</v>
      </c>
      <c r="E1" t="s">
        <v>3</v>
      </c>
      <c r="F1" t="s">
        <v>4</v>
      </c>
      <c r="G1" t="s">
        <v>5</v>
      </c>
      <c r="H1" t="s">
        <v>3191</v>
      </c>
      <c r="I1" t="s">
        <v>6</v>
      </c>
      <c r="J1" t="s">
        <v>3192</v>
      </c>
      <c r="K1" t="s">
        <v>7</v>
      </c>
      <c r="L1" t="s">
        <v>3193</v>
      </c>
      <c r="M1" t="s">
        <v>8</v>
      </c>
      <c r="N1" t="s">
        <v>3194</v>
      </c>
      <c r="O1" t="s">
        <v>3195</v>
      </c>
      <c r="P1" t="s">
        <v>9</v>
      </c>
      <c r="Q1" t="s">
        <v>10</v>
      </c>
      <c r="R1" t="s">
        <v>11</v>
      </c>
      <c r="S1" s="1" t="s">
        <v>3196</v>
      </c>
      <c r="T1" s="1" t="s">
        <v>3197</v>
      </c>
      <c r="U1" s="1" t="s">
        <v>3198</v>
      </c>
      <c r="V1" t="s">
        <v>12</v>
      </c>
      <c r="W1" t="s">
        <v>3199</v>
      </c>
      <c r="X1" t="s">
        <v>3200</v>
      </c>
      <c r="Y1" t="s">
        <v>3201</v>
      </c>
      <c r="Z1" t="s">
        <v>3202</v>
      </c>
      <c r="AA1" t="s">
        <v>3203</v>
      </c>
      <c r="AB1" t="s">
        <v>3204</v>
      </c>
      <c r="AC1" s="1" t="s">
        <v>3205</v>
      </c>
      <c r="AD1" s="1" t="s">
        <v>3206</v>
      </c>
      <c r="AE1" s="1" t="s">
        <v>3207</v>
      </c>
      <c r="AF1" s="1" t="s">
        <v>3208</v>
      </c>
      <c r="AG1" s="1" t="s">
        <v>3209</v>
      </c>
      <c r="AH1" s="1" t="s">
        <v>3210</v>
      </c>
      <c r="AI1" t="s">
        <v>13</v>
      </c>
      <c r="AJ1" t="s">
        <v>14</v>
      </c>
      <c r="AK1" t="s">
        <v>3211</v>
      </c>
      <c r="AL1" t="s">
        <v>3212</v>
      </c>
      <c r="AM1" t="s">
        <v>3213</v>
      </c>
      <c r="AN1" t="s">
        <v>3214</v>
      </c>
      <c r="AO1" t="s">
        <v>3215</v>
      </c>
      <c r="AP1" t="s">
        <v>15</v>
      </c>
      <c r="AQ1" s="2" t="s">
        <v>3219</v>
      </c>
      <c r="AR1" s="2" t="s">
        <v>3220</v>
      </c>
      <c r="AS1" s="2" t="s">
        <v>3221</v>
      </c>
      <c r="AT1" s="2" t="s">
        <v>3222</v>
      </c>
      <c r="AU1" s="2" t="s">
        <v>3223</v>
      </c>
      <c r="AV1" s="2" t="s">
        <v>3224</v>
      </c>
    </row>
    <row r="2" spans="1:48" x14ac:dyDescent="0.3">
      <c r="A2" t="s">
        <v>930</v>
      </c>
      <c r="B2" t="s">
        <v>931</v>
      </c>
      <c r="C2" t="s">
        <v>3181</v>
      </c>
      <c r="D2" t="s">
        <v>141</v>
      </c>
      <c r="E2">
        <v>16728.649694200001</v>
      </c>
      <c r="F2">
        <v>616.54999999999995</v>
      </c>
      <c r="G2">
        <v>214.11567215027901</v>
      </c>
      <c r="H2">
        <f>(Table2[[#This Row],[1Y Return vs Nifty]]-AVERAGE(Table2[1Y Return vs Nifty]))/_xlfn.STDEV.P(Table2[1Y Return vs Nifty])</f>
        <v>3.1917152486209397</v>
      </c>
      <c r="I2">
        <v>20.555560185800498</v>
      </c>
      <c r="J2">
        <f>(Table2[[#This Row],[1M Return vs Nifty]]-AVERAGE(Table2[1M Return vs Nifty]))/_xlfn.STDEV.P(Table2[1M Return vs Nifty])</f>
        <v>1.8017084193971509</v>
      </c>
      <c r="K2">
        <v>238.969678654766</v>
      </c>
      <c r="L2">
        <f>(Table2[[#This Row],[6M Return vs Nifty]]-AVERAGE(Table2[6M Return vs Nifty]))/_xlfn.STDEV.P(Table2[6M Return vs Nifty])</f>
        <v>6.6876868747200851</v>
      </c>
      <c r="M2">
        <v>3.4322232329671198</v>
      </c>
      <c r="N2">
        <f>(Table2[[#This Row],[1W Return vs Nifty]]-AVERAGE(Table2[1W Return vs Nifty]))/_xlfn.STDEV.P(Table2[1W Return vs Nifty])</f>
        <v>0.66052594394955277</v>
      </c>
      <c r="O2">
        <v>578.14</v>
      </c>
      <c r="P2">
        <v>501.04573693319003</v>
      </c>
      <c r="Q2">
        <v>332.64820468985499</v>
      </c>
      <c r="R2">
        <v>82.240212652601599</v>
      </c>
      <c r="S2" s="1">
        <f>(Table2[[#This Row],[Close Price]]-Table2[[#This Row],[20D EMA]])/Table2[[#This Row],[20D EMA]]</f>
        <v>6.6437195143044886E-2</v>
      </c>
      <c r="T2" s="1">
        <f>(Table2[[#This Row],[Close Price]]-Table2[[#This Row],[50D EMA]])/Table2[[#This Row],[50D EMA]]</f>
        <v>0.2305263862213269</v>
      </c>
      <c r="U2" s="1">
        <f>(Table2[[#This Row],[Close Price]]-Table2[[#This Row],[200D EMA]])/Table2[[#This Row],[200D EMA]]</f>
        <v>0.8534595747325352</v>
      </c>
      <c r="V2">
        <v>0.93866379020266599</v>
      </c>
      <c r="W2">
        <v>604</v>
      </c>
      <c r="X2">
        <v>642.70000000000005</v>
      </c>
      <c r="Y2">
        <v>594.1</v>
      </c>
      <c r="Z2">
        <v>648</v>
      </c>
      <c r="AA2">
        <v>511</v>
      </c>
      <c r="AB2">
        <v>648</v>
      </c>
      <c r="AC2" s="1">
        <f>(Table2[[#This Row],[Close Price]]/Table2[[#This Row],[Day Low]])-1</f>
        <v>2.0778145695364181E-2</v>
      </c>
      <c r="AD2" s="1">
        <f>(Table2[[#This Row],[Day High]]/Table2[[#This Row],[Close Price]])-1</f>
        <v>4.2413429567756289E-2</v>
      </c>
      <c r="AE2" s="1">
        <f>(Table2[[#This Row],[Close Price]]/Table2[[#This Row],[Current Week Low]])-1</f>
        <v>3.7788251136172235E-2</v>
      </c>
      <c r="AF2" s="1">
        <f>(Table2[[#This Row],[Current Week High]]/Table2[[#This Row],[Close Price]])-1</f>
        <v>5.1009650474414192E-2</v>
      </c>
      <c r="AG2" s="1">
        <f>(Table2[[#This Row],[Close Price]]/Table2[[#This Row],[Current Month Low]])-1</f>
        <v>0.20655577299412897</v>
      </c>
      <c r="AH2" s="1">
        <f>(Table2[[#This Row],[Current Month High]]/Table2[[#This Row],[Close Price]])-1</f>
        <v>5.1009650474414192E-2</v>
      </c>
      <c r="AI2">
        <v>5.1009650474414103</v>
      </c>
      <c r="AJ2">
        <v>320.26515797007499</v>
      </c>
      <c r="AK2" t="str">
        <f>IF(AND(Table2[[#This Row],[20D EMA]]&gt;Table2[[#This Row],[50D EMA]],Table2[[#This Row],[50D EMA]]&gt;Table2[[#This Row],[200D EMA]]),"Uptrend","Downtrend/NoTrend")</f>
        <v>Uptrend</v>
      </c>
      <c r="AL2">
        <v>0.41</v>
      </c>
      <c r="AM2" t="s">
        <v>3217</v>
      </c>
      <c r="AN2">
        <v>13.82</v>
      </c>
      <c r="AO2" t="s">
        <v>3217</v>
      </c>
      <c r="AP2">
        <v>0.27808920345502403</v>
      </c>
      <c r="AQ2">
        <f>(Table2[[#This Row],[Sharpe Ratio]]-AVERAGE(Table2[Sharpe Ratio]))/_xlfn.STDEV.P(Table2[Sharpe Ratio])</f>
        <v>2.4817438333369832</v>
      </c>
      <c r="AR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14.823380320024713</v>
      </c>
      <c r="AS2">
        <f>_xlfn.RANK.AVG(Table2[[#This Row],[1Y Return vs Nifty Z-Score]],Table2[1Y Return vs Nifty Z-Score])</f>
        <v>9</v>
      </c>
      <c r="AT2">
        <f>_xlfn.RANK.AVG(Table2[[#This Row],[6M Return vs Nifty Z-Score]],Table2[6M Return vs Nifty Z-Score])</f>
        <v>1</v>
      </c>
      <c r="AU2">
        <f>_xlfn.RANK.AVG(Table2[[#This Row],[Sharpe Ratio Z-Score]],Table2[Sharpe Ratio Z-Score])</f>
        <v>5</v>
      </c>
      <c r="AV2">
        <f>(Table2[[#This Row],[Rank 1Y]]+Table2[[#This Row],[Rank 6M]]+Table2[[#This Row],[Rank Sharpe]])/3</f>
        <v>5</v>
      </c>
    </row>
    <row r="3" spans="1:48" x14ac:dyDescent="0.3">
      <c r="A3" t="s">
        <v>900</v>
      </c>
      <c r="B3" t="s">
        <v>901</v>
      </c>
      <c r="C3" t="s">
        <v>3179</v>
      </c>
      <c r="D3" t="s">
        <v>902</v>
      </c>
      <c r="E3">
        <v>17388.789870550001</v>
      </c>
      <c r="F3">
        <v>2512.35</v>
      </c>
      <c r="G3">
        <v>180.239958408224</v>
      </c>
      <c r="H3">
        <f>(Table2[[#This Row],[1Y Return vs Nifty]]-AVERAGE(Table2[1Y Return vs Nifty]))/_xlfn.STDEV.P(Table2[1Y Return vs Nifty])</f>
        <v>2.6180831162335663</v>
      </c>
      <c r="I3">
        <v>11.178939200286401</v>
      </c>
      <c r="J3">
        <f>(Table2[[#This Row],[1M Return vs Nifty]]-AVERAGE(Table2[1M Return vs Nifty]))/_xlfn.STDEV.P(Table2[1M Return vs Nifty])</f>
        <v>0.94986279018968878</v>
      </c>
      <c r="K3">
        <v>199.06940331883001</v>
      </c>
      <c r="L3">
        <f>(Table2[[#This Row],[6M Return vs Nifty]]-AVERAGE(Table2[6M Return vs Nifty]))/_xlfn.STDEV.P(Table2[6M Return vs Nifty])</f>
        <v>5.4962567164572196</v>
      </c>
      <c r="M3">
        <v>12.728201957852001</v>
      </c>
      <c r="N3">
        <f>(Table2[[#This Row],[1W Return vs Nifty]]-AVERAGE(Table2[1W Return vs Nifty]))/_xlfn.STDEV.P(Table2[1W Return vs Nifty])</f>
        <v>2.679503305106596</v>
      </c>
      <c r="O3">
        <v>2324.4499999999998</v>
      </c>
      <c r="P3">
        <v>2022.9371207730201</v>
      </c>
      <c r="Q3">
        <v>1400.23245450939</v>
      </c>
      <c r="R3">
        <v>65.0708218703341</v>
      </c>
      <c r="S3" s="1">
        <f>(Table2[[#This Row],[Close Price]]-Table2[[#This Row],[20D EMA]])/Table2[[#This Row],[20D EMA]]</f>
        <v>8.0836326873023778E-2</v>
      </c>
      <c r="T3" s="1">
        <f>(Table2[[#This Row],[Close Price]]-Table2[[#This Row],[50D EMA]])/Table2[[#This Row],[50D EMA]]</f>
        <v>0.24193182981385089</v>
      </c>
      <c r="U3" s="1">
        <f>(Table2[[#This Row],[Close Price]]-Table2[[#This Row],[200D EMA]])/Table2[[#This Row],[200D EMA]]</f>
        <v>0.79423780095160768</v>
      </c>
      <c r="V3">
        <v>0.63940806035437203</v>
      </c>
      <c r="W3">
        <v>2431.15</v>
      </c>
      <c r="X3">
        <v>2596.8000000000002</v>
      </c>
      <c r="Y3">
        <v>2431.15</v>
      </c>
      <c r="Z3">
        <v>2700</v>
      </c>
      <c r="AA3">
        <v>2157</v>
      </c>
      <c r="AB3">
        <v>2700</v>
      </c>
      <c r="AC3" s="1">
        <f>(Table2[[#This Row],[Close Price]]/Table2[[#This Row],[Day Low]])-1</f>
        <v>3.3399831355531262E-2</v>
      </c>
      <c r="AD3" s="1">
        <f>(Table2[[#This Row],[Day High]]/Table2[[#This Row],[Close Price]])-1</f>
        <v>3.3613947101319486E-2</v>
      </c>
      <c r="AE3" s="1">
        <f>(Table2[[#This Row],[Close Price]]/Table2[[#This Row],[Current Week Low]])-1</f>
        <v>3.3399831355531262E-2</v>
      </c>
      <c r="AF3" s="1">
        <f>(Table2[[#This Row],[Current Week High]]/Table2[[#This Row],[Close Price]])-1</f>
        <v>7.4691026329930077E-2</v>
      </c>
      <c r="AG3" s="1">
        <f>(Table2[[#This Row],[Close Price]]/Table2[[#This Row],[Current Month Low]])-1</f>
        <v>0.1647426981919331</v>
      </c>
      <c r="AH3" s="1">
        <f>(Table2[[#This Row],[Current Month High]]/Table2[[#This Row],[Close Price]])-1</f>
        <v>7.4691026329930077E-2</v>
      </c>
      <c r="AI3">
        <v>7.4691026329929997</v>
      </c>
      <c r="AJ3">
        <v>244.15753424657501</v>
      </c>
      <c r="AK3" t="str">
        <f>IF(AND(Table2[[#This Row],[20D EMA]]&gt;Table2[[#This Row],[50D EMA]],Table2[[#This Row],[50D EMA]]&gt;Table2[[#This Row],[200D EMA]]),"Uptrend","Downtrend/NoTrend")</f>
        <v>Uptrend</v>
      </c>
      <c r="AL3">
        <v>0.86</v>
      </c>
      <c r="AM3" t="s">
        <v>3217</v>
      </c>
      <c r="AN3">
        <v>11.11</v>
      </c>
      <c r="AO3" t="s">
        <v>3217</v>
      </c>
      <c r="AP3">
        <v>0.26088382801833199</v>
      </c>
      <c r="AQ3">
        <f>(Table2[[#This Row],[Sharpe Ratio]]-AVERAGE(Table2[Sharpe Ratio]))/_xlfn.STDEV.P(Table2[Sharpe Ratio])</f>
        <v>2.2819192687301135</v>
      </c>
      <c r="AR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14.025625196717185</v>
      </c>
      <c r="AS3">
        <f>_xlfn.RANK.AVG(Table2[[#This Row],[1Y Return vs Nifty Z-Score]],Table2[1Y Return vs Nifty Z-Score])</f>
        <v>24</v>
      </c>
      <c r="AT3">
        <f>_xlfn.RANK.AVG(Table2[[#This Row],[6M Return vs Nifty Z-Score]],Table2[6M Return vs Nifty Z-Score])</f>
        <v>2</v>
      </c>
      <c r="AU3">
        <f>_xlfn.RANK.AVG(Table2[[#This Row],[Sharpe Ratio Z-Score]],Table2[Sharpe Ratio Z-Score])</f>
        <v>8</v>
      </c>
      <c r="AV3">
        <f>(Table2[[#This Row],[Rank 1Y]]+Table2[[#This Row],[Rank 6M]]+Table2[[#This Row],[Rank Sharpe]])/3</f>
        <v>11.333333333333334</v>
      </c>
    </row>
    <row r="4" spans="1:48" x14ac:dyDescent="0.3">
      <c r="A4" t="s">
        <v>614</v>
      </c>
      <c r="B4" t="s">
        <v>615</v>
      </c>
      <c r="C4" t="s">
        <v>3183</v>
      </c>
      <c r="D4" t="s">
        <v>161</v>
      </c>
      <c r="E4">
        <v>32418.837412159999</v>
      </c>
      <c r="F4">
        <v>241.53</v>
      </c>
      <c r="G4">
        <v>359.860486986311</v>
      </c>
      <c r="H4">
        <f>(Table2[[#This Row],[1Y Return vs Nifty]]-AVERAGE(Table2[1Y Return vs Nifty]))/_xlfn.STDEV.P(Table2[1Y Return vs Nifty])</f>
        <v>5.6596753204114219</v>
      </c>
      <c r="I4">
        <v>11.791174320865901</v>
      </c>
      <c r="J4">
        <f>(Table2[[#This Row],[1M Return vs Nifty]]-AVERAGE(Table2[1M Return vs Nifty]))/_xlfn.STDEV.P(Table2[1M Return vs Nifty])</f>
        <v>1.0054830197285236</v>
      </c>
      <c r="K4">
        <v>95.3196901710578</v>
      </c>
      <c r="L4">
        <f>(Table2[[#This Row],[6M Return vs Nifty]]-AVERAGE(Table2[6M Return vs Nifty]))/_xlfn.STDEV.P(Table2[6M Return vs Nifty])</f>
        <v>2.3982696445723302</v>
      </c>
      <c r="M4">
        <v>2.81209454402808</v>
      </c>
      <c r="N4">
        <f>(Table2[[#This Row],[1W Return vs Nifty]]-AVERAGE(Table2[1W Return vs Nifty]))/_xlfn.STDEV.P(Table2[1W Return vs Nifty])</f>
        <v>0.52584127856619645</v>
      </c>
      <c r="O4">
        <v>231.3</v>
      </c>
      <c r="P4">
        <v>207.31152177628601</v>
      </c>
      <c r="Q4">
        <v>151.92409706876401</v>
      </c>
      <c r="R4">
        <v>68.746132737320494</v>
      </c>
      <c r="S4" s="1">
        <f>(Table2[[#This Row],[Close Price]]-Table2[[#This Row],[20D EMA]])/Table2[[#This Row],[20D EMA]]</f>
        <v>4.4228274967574532E-2</v>
      </c>
      <c r="T4" s="1">
        <f>(Table2[[#This Row],[Close Price]]-Table2[[#This Row],[50D EMA]])/Table2[[#This Row],[50D EMA]]</f>
        <v>0.16505825595472609</v>
      </c>
      <c r="U4" s="1">
        <f>(Table2[[#This Row],[Close Price]]-Table2[[#This Row],[200D EMA]])/Table2[[#This Row],[200D EMA]]</f>
        <v>0.58980704615067414</v>
      </c>
      <c r="V4">
        <v>0.93564426852485205</v>
      </c>
      <c r="W4">
        <v>230.49</v>
      </c>
      <c r="X4">
        <v>251</v>
      </c>
      <c r="Y4">
        <v>230.49</v>
      </c>
      <c r="Z4">
        <v>258.39999999999998</v>
      </c>
      <c r="AA4">
        <v>214.75</v>
      </c>
      <c r="AB4">
        <v>258.39999999999998</v>
      </c>
      <c r="AC4" s="1">
        <f>(Table2[[#This Row],[Close Price]]/Table2[[#This Row],[Day Low]])-1</f>
        <v>4.7897956527398033E-2</v>
      </c>
      <c r="AD4" s="1">
        <f>(Table2[[#This Row],[Day High]]/Table2[[#This Row],[Close Price]])-1</f>
        <v>3.920837991139825E-2</v>
      </c>
      <c r="AE4" s="1">
        <f>(Table2[[#This Row],[Close Price]]/Table2[[#This Row],[Current Week Low]])-1</f>
        <v>4.7897956527398033E-2</v>
      </c>
      <c r="AF4" s="1">
        <f>(Table2[[#This Row],[Current Week High]]/Table2[[#This Row],[Close Price]])-1</f>
        <v>6.9846395892849689E-2</v>
      </c>
      <c r="AG4" s="1">
        <f>(Table2[[#This Row],[Close Price]]/Table2[[#This Row],[Current Month Low]])-1</f>
        <v>0.12470314318975562</v>
      </c>
      <c r="AH4" s="1">
        <f>(Table2[[#This Row],[Current Month High]]/Table2[[#This Row],[Close Price]])-1</f>
        <v>6.9846395892849689E-2</v>
      </c>
      <c r="AI4">
        <v>6.98463958928496</v>
      </c>
      <c r="AJ4">
        <v>413.34750265674802</v>
      </c>
      <c r="AK4" t="str">
        <f>IF(AND(Table2[[#This Row],[20D EMA]]&gt;Table2[[#This Row],[50D EMA]],Table2[[#This Row],[50D EMA]]&gt;Table2[[#This Row],[200D EMA]]),"Uptrend","Downtrend/NoTrend")</f>
        <v>Uptrend</v>
      </c>
      <c r="AL4">
        <v>0.65</v>
      </c>
      <c r="AM4" t="s">
        <v>3217</v>
      </c>
      <c r="AN4">
        <v>8.35</v>
      </c>
      <c r="AO4" t="s">
        <v>3217</v>
      </c>
      <c r="AP4">
        <v>0.209099338582904</v>
      </c>
      <c r="AQ4">
        <f>(Table2[[#This Row],[Sharpe Ratio]]-AVERAGE(Table2[Sharpe Ratio]))/_xlfn.STDEV.P(Table2[Sharpe Ratio])</f>
        <v>1.6804901925150262</v>
      </c>
      <c r="AR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11.269759455793498</v>
      </c>
      <c r="AS4">
        <f>_xlfn.RANK.AVG(Table2[[#This Row],[1Y Return vs Nifty Z-Score]],Table2[1Y Return vs Nifty Z-Score])</f>
        <v>1</v>
      </c>
      <c r="AT4">
        <f>_xlfn.RANK.AVG(Table2[[#This Row],[6M Return vs Nifty Z-Score]],Table2[6M Return vs Nifty Z-Score])</f>
        <v>15</v>
      </c>
      <c r="AU4">
        <f>_xlfn.RANK.AVG(Table2[[#This Row],[Sharpe Ratio Z-Score]],Table2[Sharpe Ratio Z-Score])</f>
        <v>31</v>
      </c>
      <c r="AV4">
        <f>(Table2[[#This Row],[Rank 1Y]]+Table2[[#This Row],[Rank 6M]]+Table2[[#This Row],[Rank Sharpe]])/3</f>
        <v>15.666666666666666</v>
      </c>
    </row>
    <row r="5" spans="1:48" x14ac:dyDescent="0.3">
      <c r="A5" t="s">
        <v>758</v>
      </c>
      <c r="B5" t="s">
        <v>759</v>
      </c>
      <c r="C5" t="s">
        <v>3184</v>
      </c>
      <c r="D5" t="s">
        <v>132</v>
      </c>
      <c r="E5">
        <v>22694.70818414</v>
      </c>
      <c r="F5">
        <v>679.1</v>
      </c>
      <c r="G5">
        <v>183.64145203566599</v>
      </c>
      <c r="H5">
        <f>(Table2[[#This Row],[1Y Return vs Nifty]]-AVERAGE(Table2[1Y Return vs Nifty]))/_xlfn.STDEV.P(Table2[1Y Return vs Nifty])</f>
        <v>2.6756820810160939</v>
      </c>
      <c r="I5">
        <v>8.8868510535678897</v>
      </c>
      <c r="J5">
        <f>(Table2[[#This Row],[1M Return vs Nifty]]-AVERAGE(Table2[1M Return vs Nifty]))/_xlfn.STDEV.P(Table2[1M Return vs Nifty])</f>
        <v>0.74163156568388733</v>
      </c>
      <c r="K5">
        <v>118.44906084577801</v>
      </c>
      <c r="L5">
        <f>(Table2[[#This Row],[6M Return vs Nifty]]-AVERAGE(Table2[6M Return vs Nifty]))/_xlfn.STDEV.P(Table2[6M Return vs Nifty])</f>
        <v>3.088917253680012</v>
      </c>
      <c r="M5">
        <v>6.1190441857720703</v>
      </c>
      <c r="N5">
        <f>(Table2[[#This Row],[1W Return vs Nifty]]-AVERAGE(Table2[1W Return vs Nifty]))/_xlfn.STDEV.P(Table2[1W Return vs Nifty])</f>
        <v>1.2440718876030294</v>
      </c>
      <c r="O5">
        <v>621.58000000000004</v>
      </c>
      <c r="P5">
        <v>569.62920114714302</v>
      </c>
      <c r="Q5">
        <v>425.00767369562402</v>
      </c>
      <c r="R5">
        <v>83.501333201890603</v>
      </c>
      <c r="S5" s="1">
        <f>(Table2[[#This Row],[Close Price]]-Table2[[#This Row],[20D EMA]])/Table2[[#This Row],[20D EMA]]</f>
        <v>9.2538369960423403E-2</v>
      </c>
      <c r="T5" s="1">
        <f>(Table2[[#This Row],[Close Price]]-Table2[[#This Row],[50D EMA]])/Table2[[#This Row],[50D EMA]]</f>
        <v>0.1921790502179315</v>
      </c>
      <c r="U5" s="1">
        <f>(Table2[[#This Row],[Close Price]]-Table2[[#This Row],[200D EMA]])/Table2[[#This Row],[200D EMA]]</f>
        <v>0.59785350249075331</v>
      </c>
      <c r="V5">
        <v>0.830787538611649</v>
      </c>
      <c r="W5">
        <v>651.04999999999995</v>
      </c>
      <c r="X5">
        <v>685</v>
      </c>
      <c r="Y5">
        <v>640.75</v>
      </c>
      <c r="Z5">
        <v>685</v>
      </c>
      <c r="AA5">
        <v>591.20000000000005</v>
      </c>
      <c r="AB5">
        <v>685</v>
      </c>
      <c r="AC5" s="1">
        <f>(Table2[[#This Row],[Close Price]]/Table2[[#This Row],[Day Low]])-1</f>
        <v>4.3084248521618962E-2</v>
      </c>
      <c r="AD5" s="1">
        <f>(Table2[[#This Row],[Day High]]/Table2[[#This Row],[Close Price]])-1</f>
        <v>8.6879693712265116E-3</v>
      </c>
      <c r="AE5" s="1">
        <f>(Table2[[#This Row],[Close Price]]/Table2[[#This Row],[Current Week Low]])-1</f>
        <v>5.9851736246586018E-2</v>
      </c>
      <c r="AF5" s="1">
        <f>(Table2[[#This Row],[Current Week High]]/Table2[[#This Row],[Close Price]])-1</f>
        <v>8.6879693712265116E-3</v>
      </c>
      <c r="AG5" s="1">
        <f>(Table2[[#This Row],[Close Price]]/Table2[[#This Row],[Current Month Low]])-1</f>
        <v>0.14868064952638704</v>
      </c>
      <c r="AH5" s="1">
        <f>(Table2[[#This Row],[Current Month High]]/Table2[[#This Row],[Close Price]])-1</f>
        <v>8.6879693712265116E-3</v>
      </c>
      <c r="AI5">
        <v>0.86879693712265105</v>
      </c>
      <c r="AJ5">
        <v>223.30397524398899</v>
      </c>
      <c r="AK5" t="str">
        <f>IF(AND(Table2[[#This Row],[20D EMA]]&gt;Table2[[#This Row],[50D EMA]],Table2[[#This Row],[50D EMA]]&gt;Table2[[#This Row],[200D EMA]]),"Uptrend","Downtrend/NoTrend")</f>
        <v>Uptrend</v>
      </c>
      <c r="AL5">
        <v>0.46</v>
      </c>
      <c r="AM5" t="s">
        <v>3217</v>
      </c>
      <c r="AN5">
        <v>12.36</v>
      </c>
      <c r="AO5" t="s">
        <v>3217</v>
      </c>
      <c r="AP5">
        <v>0.24049201252121</v>
      </c>
      <c r="AQ5">
        <f>(Table2[[#This Row],[Sharpe Ratio]]-AVERAGE(Table2[Sharpe Ratio]))/_xlfn.STDEV.P(Table2[Sharpe Ratio])</f>
        <v>2.0450871421514534</v>
      </c>
      <c r="AR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9.7953899301344762</v>
      </c>
      <c r="AS5">
        <f>_xlfn.RANK.AVG(Table2[[#This Row],[1Y Return vs Nifty Z-Score]],Table2[1Y Return vs Nifty Z-Score])</f>
        <v>22</v>
      </c>
      <c r="AT5">
        <f>_xlfn.RANK.AVG(Table2[[#This Row],[6M Return vs Nifty Z-Score]],Table2[6M Return vs Nifty Z-Score])</f>
        <v>10</v>
      </c>
      <c r="AU5">
        <f>_xlfn.RANK.AVG(Table2[[#This Row],[Sharpe Ratio Z-Score]],Table2[Sharpe Ratio Z-Score])</f>
        <v>16</v>
      </c>
      <c r="AV5">
        <f>(Table2[[#This Row],[Rank 1Y]]+Table2[[#This Row],[Rank 6M]]+Table2[[#This Row],[Rank Sharpe]])/3</f>
        <v>16</v>
      </c>
    </row>
    <row r="6" spans="1:48" x14ac:dyDescent="0.3">
      <c r="A6" t="s">
        <v>247</v>
      </c>
      <c r="B6" t="s">
        <v>248</v>
      </c>
      <c r="C6" t="s">
        <v>3183</v>
      </c>
      <c r="D6" t="s">
        <v>249</v>
      </c>
      <c r="E6">
        <v>110280.755495322</v>
      </c>
      <c r="F6">
        <v>80.97</v>
      </c>
      <c r="G6">
        <v>186.99254786000199</v>
      </c>
      <c r="H6">
        <f>(Table2[[#This Row],[1Y Return vs Nifty]]-AVERAGE(Table2[1Y Return vs Nifty]))/_xlfn.STDEV.P(Table2[1Y Return vs Nifty])</f>
        <v>2.7324276379713068</v>
      </c>
      <c r="I6">
        <v>-3.40650137812196</v>
      </c>
      <c r="J6">
        <f>(Table2[[#This Row],[1M Return vs Nifty]]-AVERAGE(Table2[1M Return vs Nifty]))/_xlfn.STDEV.P(Table2[1M Return vs Nifty])</f>
        <v>-0.3751927736404953</v>
      </c>
      <c r="K6">
        <v>101.461248866917</v>
      </c>
      <c r="L6">
        <f>(Table2[[#This Row],[6M Return vs Nifty]]-AVERAGE(Table2[6M Return vs Nifty]))/_xlfn.STDEV.P(Table2[6M Return vs Nifty])</f>
        <v>2.581657808873993</v>
      </c>
      <c r="M6">
        <v>-5.6790327809905596</v>
      </c>
      <c r="N6">
        <f>(Table2[[#This Row],[1W Return vs Nifty]]-AVERAGE(Table2[1W Return vs Nifty]))/_xlfn.STDEV.P(Table2[1W Return vs Nifty])</f>
        <v>-1.3183318146899838</v>
      </c>
      <c r="O6">
        <v>78.599999999999994</v>
      </c>
      <c r="P6">
        <v>71.992595926403894</v>
      </c>
      <c r="Q6">
        <v>52.719730327140802</v>
      </c>
      <c r="R6">
        <v>55.737808167543697</v>
      </c>
      <c r="S6" s="1">
        <f>(Table2[[#This Row],[Close Price]]-Table2[[#This Row],[20D EMA]])/Table2[[#This Row],[20D EMA]]</f>
        <v>3.0152671755725252E-2</v>
      </c>
      <c r="T6" s="1">
        <f>(Table2[[#This Row],[Close Price]]-Table2[[#This Row],[50D EMA]])/Table2[[#This Row],[50D EMA]]</f>
        <v>0.12469899102920896</v>
      </c>
      <c r="U6" s="1">
        <f>(Table2[[#This Row],[Close Price]]-Table2[[#This Row],[200D EMA]])/Table2[[#This Row],[200D EMA]]</f>
        <v>0.53585762858721586</v>
      </c>
      <c r="V6">
        <v>1.0132117932637701</v>
      </c>
      <c r="W6">
        <v>78</v>
      </c>
      <c r="X6">
        <v>83</v>
      </c>
      <c r="Y6">
        <v>78</v>
      </c>
      <c r="Z6">
        <v>85.85</v>
      </c>
      <c r="AA6">
        <v>72.5</v>
      </c>
      <c r="AB6">
        <v>86.04</v>
      </c>
      <c r="AC6" s="1">
        <f>(Table2[[#This Row],[Close Price]]/Table2[[#This Row],[Day Low]])-1</f>
        <v>3.8076923076923119E-2</v>
      </c>
      <c r="AD6" s="1">
        <f>(Table2[[#This Row],[Day High]]/Table2[[#This Row],[Close Price]])-1</f>
        <v>2.5071013955786148E-2</v>
      </c>
      <c r="AE6" s="1">
        <f>(Table2[[#This Row],[Close Price]]/Table2[[#This Row],[Current Week Low]])-1</f>
        <v>3.8076923076923119E-2</v>
      </c>
      <c r="AF6" s="1">
        <f>(Table2[[#This Row],[Current Week High]]/Table2[[#This Row],[Close Price]])-1</f>
        <v>6.0269235519328168E-2</v>
      </c>
      <c r="AG6" s="1">
        <f>(Table2[[#This Row],[Close Price]]/Table2[[#This Row],[Current Month Low]])-1</f>
        <v>0.11682758620689659</v>
      </c>
      <c r="AH6" s="1">
        <f>(Table2[[#This Row],[Current Month High]]/Table2[[#This Row],[Close Price]])-1</f>
        <v>6.2615783623564347E-2</v>
      </c>
      <c r="AI6">
        <v>6.2615783623564303</v>
      </c>
      <c r="AJ6">
        <v>230.48979591836701</v>
      </c>
      <c r="AK6" t="str">
        <f>IF(AND(Table2[[#This Row],[20D EMA]]&gt;Table2[[#This Row],[50D EMA]],Table2[[#This Row],[50D EMA]]&gt;Table2[[#This Row],[200D EMA]]),"Uptrend","Downtrend/NoTrend")</f>
        <v>Uptrend</v>
      </c>
      <c r="AL6">
        <v>0.5</v>
      </c>
      <c r="AM6" t="s">
        <v>3217</v>
      </c>
      <c r="AN6">
        <v>8.73</v>
      </c>
      <c r="AO6" t="s">
        <v>3217</v>
      </c>
      <c r="AP6">
        <v>0.227267353117586</v>
      </c>
      <c r="AQ6">
        <f>(Table2[[#This Row],[Sharpe Ratio]]-AVERAGE(Table2[Sharpe Ratio]))/_xlfn.STDEV.P(Table2[Sharpe Ratio])</f>
        <v>1.891494922259076</v>
      </c>
      <c r="AR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5.5120557807738972</v>
      </c>
      <c r="AS6">
        <f>_xlfn.RANK.AVG(Table2[[#This Row],[1Y Return vs Nifty Z-Score]],Table2[1Y Return vs Nifty Z-Score])</f>
        <v>18</v>
      </c>
      <c r="AT6">
        <f>_xlfn.RANK.AVG(Table2[[#This Row],[6M Return vs Nifty Z-Score]],Table2[6M Return vs Nifty Z-Score])</f>
        <v>12</v>
      </c>
      <c r="AU6">
        <f>_xlfn.RANK.AVG(Table2[[#This Row],[Sharpe Ratio Z-Score]],Table2[Sharpe Ratio Z-Score])</f>
        <v>20</v>
      </c>
      <c r="AV6">
        <f>(Table2[[#This Row],[Rank 1Y]]+Table2[[#This Row],[Rank 6M]]+Table2[[#This Row],[Rank Sharpe]])/3</f>
        <v>16.666666666666668</v>
      </c>
    </row>
    <row r="7" spans="1:48" x14ac:dyDescent="0.3">
      <c r="A7" t="s">
        <v>549</v>
      </c>
      <c r="B7" t="s">
        <v>550</v>
      </c>
      <c r="C7" t="s">
        <v>3173</v>
      </c>
      <c r="D7" t="s">
        <v>43</v>
      </c>
      <c r="E7">
        <v>39253.922393100001</v>
      </c>
      <c r="F7">
        <v>7777.55</v>
      </c>
      <c r="G7">
        <v>253.98970206035801</v>
      </c>
      <c r="H7">
        <f>(Table2[[#This Row],[1Y Return vs Nifty]]-AVERAGE(Table2[1Y Return vs Nifty]))/_xlfn.STDEV.P(Table2[1Y Return vs Nifty])</f>
        <v>3.8669194665560083</v>
      </c>
      <c r="I7">
        <v>63.005974443297603</v>
      </c>
      <c r="J7">
        <f>(Table2[[#This Row],[1M Return vs Nifty]]-AVERAGE(Table2[1M Return vs Nifty]))/_xlfn.STDEV.P(Table2[1M Return vs Nifty])</f>
        <v>5.6582362559344626</v>
      </c>
      <c r="K7">
        <v>137.252400965085</v>
      </c>
      <c r="L7">
        <f>(Table2[[#This Row],[6M Return vs Nifty]]-AVERAGE(Table2[6M Return vs Nifty]))/_xlfn.STDEV.P(Table2[6M Return vs Nifty])</f>
        <v>3.6503887298940971</v>
      </c>
      <c r="M7">
        <v>13.3260911617672</v>
      </c>
      <c r="N7">
        <f>(Table2[[#This Row],[1W Return vs Nifty]]-AVERAGE(Table2[1W Return vs Nifty]))/_xlfn.STDEV.P(Table2[1W Return vs Nifty])</f>
        <v>2.8093578156331294</v>
      </c>
      <c r="O7">
        <v>6752.24</v>
      </c>
      <c r="P7">
        <v>5732.3055946877403</v>
      </c>
      <c r="Q7">
        <v>3999.7202326311199</v>
      </c>
      <c r="R7">
        <v>63.843745101349803</v>
      </c>
      <c r="S7" s="1">
        <f>(Table2[[#This Row],[Close Price]]-Table2[[#This Row],[20D EMA]])/Table2[[#This Row],[20D EMA]]</f>
        <v>0.15184738694122255</v>
      </c>
      <c r="T7" s="1">
        <f>(Table2[[#This Row],[Close Price]]-Table2[[#This Row],[50D EMA]])/Table2[[#This Row],[50D EMA]]</f>
        <v>0.35679263282956075</v>
      </c>
      <c r="U7" s="1">
        <f>(Table2[[#This Row],[Close Price]]-Table2[[#This Row],[200D EMA]])/Table2[[#This Row],[200D EMA]]</f>
        <v>0.94452350355607895</v>
      </c>
      <c r="V7">
        <v>1.27625165313214</v>
      </c>
      <c r="W7">
        <v>7460</v>
      </c>
      <c r="X7">
        <v>8170</v>
      </c>
      <c r="Y7">
        <v>7400</v>
      </c>
      <c r="Z7">
        <v>8480</v>
      </c>
      <c r="AA7">
        <v>6285.25</v>
      </c>
      <c r="AB7">
        <v>8480</v>
      </c>
      <c r="AC7" s="1">
        <f>(Table2[[#This Row],[Close Price]]/Table2[[#This Row],[Day Low]])-1</f>
        <v>4.2567024128686404E-2</v>
      </c>
      <c r="AD7" s="1">
        <f>(Table2[[#This Row],[Day High]]/Table2[[#This Row],[Close Price]])-1</f>
        <v>5.0459334880521567E-2</v>
      </c>
      <c r="AE7" s="1">
        <f>(Table2[[#This Row],[Close Price]]/Table2[[#This Row],[Current Week Low]])-1</f>
        <v>5.1020270270270229E-2</v>
      </c>
      <c r="AF7" s="1">
        <f>(Table2[[#This Row],[Current Week High]]/Table2[[#This Row],[Close Price]])-1</f>
        <v>9.0317645016746884E-2</v>
      </c>
      <c r="AG7" s="1">
        <f>(Table2[[#This Row],[Close Price]]/Table2[[#This Row],[Current Month Low]])-1</f>
        <v>0.23742890099836922</v>
      </c>
      <c r="AH7" s="1">
        <f>(Table2[[#This Row],[Current Month High]]/Table2[[#This Row],[Close Price]])-1</f>
        <v>9.0317645016746884E-2</v>
      </c>
      <c r="AI7">
        <v>9.0317645016746795</v>
      </c>
      <c r="AJ7">
        <v>290.41965764770799</v>
      </c>
      <c r="AK7" t="str">
        <f>IF(AND(Table2[[#This Row],[20D EMA]]&gt;Table2[[#This Row],[50D EMA]],Table2[[#This Row],[50D EMA]]&gt;Table2[[#This Row],[200D EMA]]),"Uptrend","Downtrend/NoTrend")</f>
        <v>Uptrend</v>
      </c>
      <c r="AL7">
        <v>0.61</v>
      </c>
      <c r="AM7" t="s">
        <v>3217</v>
      </c>
      <c r="AN7">
        <v>17.21</v>
      </c>
      <c r="AO7" t="s">
        <v>3217</v>
      </c>
      <c r="AP7">
        <v>0.199955132429393</v>
      </c>
      <c r="AQ7">
        <f>(Table2[[#This Row],[Sharpe Ratio]]-AVERAGE(Table2[Sharpe Ratio]))/_xlfn.STDEV.P(Table2[Sharpe Ratio])</f>
        <v>1.5742886731105705</v>
      </c>
      <c r="AR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17.559190941128264</v>
      </c>
      <c r="AS7">
        <f>_xlfn.RANK.AVG(Table2[[#This Row],[1Y Return vs Nifty Z-Score]],Table2[1Y Return vs Nifty Z-Score])</f>
        <v>5</v>
      </c>
      <c r="AT7">
        <f>_xlfn.RANK.AVG(Table2[[#This Row],[6M Return vs Nifty Z-Score]],Table2[6M Return vs Nifty Z-Score])</f>
        <v>6</v>
      </c>
      <c r="AU7">
        <f>_xlfn.RANK.AVG(Table2[[#This Row],[Sharpe Ratio Z-Score]],Table2[Sharpe Ratio Z-Score])</f>
        <v>39</v>
      </c>
      <c r="AV7">
        <f>(Table2[[#This Row],[Rank 1Y]]+Table2[[#This Row],[Rank 6M]]+Table2[[#This Row],[Rank Sharpe]])/3</f>
        <v>16.666666666666668</v>
      </c>
    </row>
    <row r="8" spans="1:48" x14ac:dyDescent="0.3">
      <c r="A8" t="s">
        <v>848</v>
      </c>
      <c r="B8" t="s">
        <v>849</v>
      </c>
      <c r="C8" t="s">
        <v>3176</v>
      </c>
      <c r="D8" t="s">
        <v>127</v>
      </c>
      <c r="E8">
        <v>19098.14597356</v>
      </c>
      <c r="F8">
        <v>1216.5</v>
      </c>
      <c r="G8">
        <v>168.59998890237</v>
      </c>
      <c r="H8">
        <f>(Table2[[#This Row],[1Y Return vs Nifty]]-AVERAGE(Table2[1Y Return vs Nifty]))/_xlfn.STDEV.P(Table2[1Y Return vs Nifty])</f>
        <v>2.4209784713127482</v>
      </c>
      <c r="I8">
        <v>36.567682486576203</v>
      </c>
      <c r="J8">
        <f>(Table2[[#This Row],[1M Return vs Nifty]]-AVERAGE(Table2[1M Return vs Nifty]))/_xlfn.STDEV.P(Table2[1M Return vs Nifty])</f>
        <v>3.2563749157099773</v>
      </c>
      <c r="K8">
        <v>141.89698380907299</v>
      </c>
      <c r="L8">
        <f>(Table2[[#This Row],[6M Return vs Nifty]]-AVERAGE(Table2[6M Return vs Nifty]))/_xlfn.STDEV.P(Table2[6M Return vs Nifty])</f>
        <v>3.7890768974891138</v>
      </c>
      <c r="M8">
        <v>31.146541205957401</v>
      </c>
      <c r="N8">
        <f>(Table2[[#This Row],[1W Return vs Nifty]]-AVERAGE(Table2[1W Return vs Nifty]))/_xlfn.STDEV.P(Table2[1W Return vs Nifty])</f>
        <v>6.6797501938488617</v>
      </c>
      <c r="O8">
        <v>1057.73</v>
      </c>
      <c r="P8">
        <v>941.82906500005799</v>
      </c>
      <c r="Q8">
        <v>677.222391011274</v>
      </c>
      <c r="R8">
        <v>96.538202927551595</v>
      </c>
      <c r="S8" s="1">
        <f>(Table2[[#This Row],[Close Price]]-Table2[[#This Row],[20D EMA]])/Table2[[#This Row],[20D EMA]]</f>
        <v>0.15010446900437727</v>
      </c>
      <c r="T8" s="1">
        <f>(Table2[[#This Row],[Close Price]]-Table2[[#This Row],[50D EMA]])/Table2[[#This Row],[50D EMA]]</f>
        <v>0.29163565365221034</v>
      </c>
      <c r="U8" s="1">
        <f>(Table2[[#This Row],[Close Price]]-Table2[[#This Row],[200D EMA]])/Table2[[#This Row],[200D EMA]]</f>
        <v>0.79630800184181805</v>
      </c>
      <c r="V8">
        <v>1.88763278286046</v>
      </c>
      <c r="W8">
        <v>1201</v>
      </c>
      <c r="X8">
        <v>1316.2</v>
      </c>
      <c r="Y8">
        <v>1082.5</v>
      </c>
      <c r="Z8">
        <v>1347.8</v>
      </c>
      <c r="AA8">
        <v>930</v>
      </c>
      <c r="AB8">
        <v>1347.8</v>
      </c>
      <c r="AC8" s="1">
        <f>(Table2[[#This Row],[Close Price]]/Table2[[#This Row],[Day Low]])-1</f>
        <v>1.290591174021638E-2</v>
      </c>
      <c r="AD8" s="1">
        <f>(Table2[[#This Row],[Day High]]/Table2[[#This Row],[Close Price]])-1</f>
        <v>8.1956432387998435E-2</v>
      </c>
      <c r="AE8" s="1">
        <f>(Table2[[#This Row],[Close Price]]/Table2[[#This Row],[Current Week Low]])-1</f>
        <v>0.12378752886836031</v>
      </c>
      <c r="AF8" s="1">
        <f>(Table2[[#This Row],[Current Week High]]/Table2[[#This Row],[Close Price]])-1</f>
        <v>0.10793259350595963</v>
      </c>
      <c r="AG8" s="1">
        <f>(Table2[[#This Row],[Close Price]]/Table2[[#This Row],[Current Month Low]])-1</f>
        <v>0.3080645161290323</v>
      </c>
      <c r="AH8" s="1">
        <f>(Table2[[#This Row],[Current Month High]]/Table2[[#This Row],[Close Price]])-1</f>
        <v>0.10793259350595963</v>
      </c>
      <c r="AI8">
        <v>10.7932593505959</v>
      </c>
      <c r="AJ8">
        <v>225.180433039294</v>
      </c>
      <c r="AK8" t="str">
        <f>IF(AND(Table2[[#This Row],[20D EMA]]&gt;Table2[[#This Row],[50D EMA]],Table2[[#This Row],[50D EMA]]&gt;Table2[[#This Row],[200D EMA]]),"Uptrend","Downtrend/NoTrend")</f>
        <v>Uptrend</v>
      </c>
      <c r="AL8">
        <v>0.57999999999999996</v>
      </c>
      <c r="AM8" t="s">
        <v>3217</v>
      </c>
      <c r="AN8">
        <v>27.4</v>
      </c>
      <c r="AO8" t="s">
        <v>3217</v>
      </c>
      <c r="AP8">
        <v>0.22014043590180801</v>
      </c>
      <c r="AQ8">
        <f>(Table2[[#This Row],[Sharpe Ratio]]-AVERAGE(Table2[Sharpe Ratio]))/_xlfn.STDEV.P(Table2[Sharpe Ratio])</f>
        <v>1.8087223530191774</v>
      </c>
      <c r="AR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17.954902831379879</v>
      </c>
      <c r="AS8">
        <f>_xlfn.RANK.AVG(Table2[[#This Row],[1Y Return vs Nifty Z-Score]],Table2[1Y Return vs Nifty Z-Score])</f>
        <v>30</v>
      </c>
      <c r="AT8">
        <f>_xlfn.RANK.AVG(Table2[[#This Row],[6M Return vs Nifty Z-Score]],Table2[6M Return vs Nifty Z-Score])</f>
        <v>5</v>
      </c>
      <c r="AU8">
        <f>_xlfn.RANK.AVG(Table2[[#This Row],[Sharpe Ratio Z-Score]],Table2[Sharpe Ratio Z-Score])</f>
        <v>22</v>
      </c>
      <c r="AV8">
        <f>(Table2[[#This Row],[Rank 1Y]]+Table2[[#This Row],[Rank 6M]]+Table2[[#This Row],[Rank Sharpe]])/3</f>
        <v>19</v>
      </c>
    </row>
    <row r="9" spans="1:48" x14ac:dyDescent="0.3">
      <c r="A9" t="s">
        <v>109</v>
      </c>
      <c r="B9" t="s">
        <v>110</v>
      </c>
      <c r="C9" t="s">
        <v>3178</v>
      </c>
      <c r="D9" t="s">
        <v>111</v>
      </c>
      <c r="E9">
        <v>260785.60138959999</v>
      </c>
      <c r="F9">
        <v>7326.15</v>
      </c>
      <c r="G9">
        <v>229.12471370891501</v>
      </c>
      <c r="H9">
        <f>(Table2[[#This Row],[1Y Return vs Nifty]]-AVERAGE(Table2[1Y Return vs Nifty]))/_xlfn.STDEV.P(Table2[1Y Return vs Nifty])</f>
        <v>3.445869849758763</v>
      </c>
      <c r="I9">
        <v>8.4833151779043394</v>
      </c>
      <c r="J9">
        <f>(Table2[[#This Row],[1M Return vs Nifty]]-AVERAGE(Table2[1M Return vs Nifty]))/_xlfn.STDEV.P(Table2[1M Return vs Nifty])</f>
        <v>0.7049712087766965</v>
      </c>
      <c r="K9">
        <v>68.714244518110803</v>
      </c>
      <c r="L9">
        <f>(Table2[[#This Row],[6M Return vs Nifty]]-AVERAGE(Table2[6M Return vs Nifty]))/_xlfn.STDEV.P(Table2[6M Return vs Nifty])</f>
        <v>1.6038257451740823</v>
      </c>
      <c r="M9">
        <v>1.6416210019461599</v>
      </c>
      <c r="N9">
        <f>(Table2[[#This Row],[1W Return vs Nifty]]-AVERAGE(Table2[1W Return vs Nifty]))/_xlfn.STDEV.P(Table2[1W Return vs Nifty])</f>
        <v>0.27162817704837255</v>
      </c>
      <c r="O9">
        <v>7075.46</v>
      </c>
      <c r="P9">
        <v>6499.77830131679</v>
      </c>
      <c r="Q9">
        <v>4824.8208824945896</v>
      </c>
      <c r="R9">
        <v>70.309246654131599</v>
      </c>
      <c r="S9" s="1">
        <f>(Table2[[#This Row],[Close Price]]-Table2[[#This Row],[20D EMA]])/Table2[[#This Row],[20D EMA]]</f>
        <v>3.5430911912440972E-2</v>
      </c>
      <c r="T9" s="1">
        <f>(Table2[[#This Row],[Close Price]]-Table2[[#This Row],[50D EMA]])/Table2[[#This Row],[50D EMA]]</f>
        <v>0.12713844386289222</v>
      </c>
      <c r="U9" s="1">
        <f>(Table2[[#This Row],[Close Price]]-Table2[[#This Row],[200D EMA]])/Table2[[#This Row],[200D EMA]]</f>
        <v>0.5184294253452455</v>
      </c>
      <c r="V9">
        <v>0.58545687769460497</v>
      </c>
      <c r="W9">
        <v>7183.55</v>
      </c>
      <c r="X9">
        <v>7456</v>
      </c>
      <c r="Y9">
        <v>7183.55</v>
      </c>
      <c r="Z9">
        <v>7508.8</v>
      </c>
      <c r="AA9">
        <v>6950.05</v>
      </c>
      <c r="AB9">
        <v>7508.8</v>
      </c>
      <c r="AC9" s="1">
        <f>(Table2[[#This Row],[Close Price]]/Table2[[#This Row],[Day Low]])-1</f>
        <v>1.9850909369322878E-2</v>
      </c>
      <c r="AD9" s="1">
        <f>(Table2[[#This Row],[Day High]]/Table2[[#This Row],[Close Price]])-1</f>
        <v>1.7724179821598129E-2</v>
      </c>
      <c r="AE9" s="1">
        <f>(Table2[[#This Row],[Close Price]]/Table2[[#This Row],[Current Week Low]])-1</f>
        <v>1.9850909369322878E-2</v>
      </c>
      <c r="AF9" s="1">
        <f>(Table2[[#This Row],[Current Week High]]/Table2[[#This Row],[Close Price]])-1</f>
        <v>2.4931239464111465E-2</v>
      </c>
      <c r="AG9" s="1">
        <f>(Table2[[#This Row],[Close Price]]/Table2[[#This Row],[Current Month Low]])-1</f>
        <v>5.4114718599146627E-2</v>
      </c>
      <c r="AH9" s="1">
        <f>(Table2[[#This Row],[Current Month High]]/Table2[[#This Row],[Close Price]])-1</f>
        <v>2.4931239464111465E-2</v>
      </c>
      <c r="AI9">
        <v>2.4931239464111399</v>
      </c>
      <c r="AJ9">
        <v>276.66580976863702</v>
      </c>
      <c r="AK9" t="str">
        <f>IF(AND(Table2[[#This Row],[20D EMA]]&gt;Table2[[#This Row],[50D EMA]],Table2[[#This Row],[50D EMA]]&gt;Table2[[#This Row],[200D EMA]]),"Uptrend","Downtrend/NoTrend")</f>
        <v>Uptrend</v>
      </c>
      <c r="AL9">
        <v>0.17</v>
      </c>
      <c r="AM9" t="s">
        <v>3217</v>
      </c>
      <c r="AN9">
        <v>4.0199999999999996</v>
      </c>
      <c r="AO9" t="s">
        <v>3217</v>
      </c>
      <c r="AP9">
        <v>0.28764800981431699</v>
      </c>
      <c r="AQ9">
        <f>(Table2[[#This Row],[Sharpe Ratio]]-AVERAGE(Table2[Sharpe Ratio]))/_xlfn.STDEV.P(Table2[Sharpe Ratio])</f>
        <v>2.5927605516838357</v>
      </c>
      <c r="AR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8.6190555324417506</v>
      </c>
      <c r="AS9">
        <f>_xlfn.RANK.AVG(Table2[[#This Row],[1Y Return vs Nifty Z-Score]],Table2[1Y Return vs Nifty Z-Score])</f>
        <v>6</v>
      </c>
      <c r="AT9">
        <f>_xlfn.RANK.AVG(Table2[[#This Row],[6M Return vs Nifty Z-Score]],Table2[6M Return vs Nifty Z-Score])</f>
        <v>51</v>
      </c>
      <c r="AU9">
        <f>_xlfn.RANK.AVG(Table2[[#This Row],[Sharpe Ratio Z-Score]],Table2[Sharpe Ratio Z-Score])</f>
        <v>4</v>
      </c>
      <c r="AV9">
        <f>(Table2[[#This Row],[Rank 1Y]]+Table2[[#This Row],[Rank 6M]]+Table2[[#This Row],[Rank Sharpe]])/3</f>
        <v>20.333333333333332</v>
      </c>
    </row>
    <row r="10" spans="1:48" x14ac:dyDescent="0.3">
      <c r="A10" t="s">
        <v>250</v>
      </c>
      <c r="B10" t="s">
        <v>251</v>
      </c>
      <c r="C10" t="s">
        <v>3174</v>
      </c>
      <c r="D10" t="s">
        <v>138</v>
      </c>
      <c r="E10">
        <v>110214.162486</v>
      </c>
      <c r="F10">
        <v>510.2</v>
      </c>
      <c r="G10">
        <v>185.90676044135199</v>
      </c>
      <c r="H10">
        <f>(Table2[[#This Row],[1Y Return vs Nifty]]-AVERAGE(Table2[1Y Return vs Nifty]))/_xlfn.STDEV.P(Table2[1Y Return vs Nifty])</f>
        <v>2.7140415293560851</v>
      </c>
      <c r="I10">
        <v>-12.9949835368596</v>
      </c>
      <c r="J10">
        <f>(Table2[[#This Row],[1M Return vs Nifty]]-AVERAGE(Table2[1M Return vs Nifty]))/_xlfn.STDEV.P(Table2[1M Return vs Nifty])</f>
        <v>-1.2462855297914532</v>
      </c>
      <c r="K10">
        <v>91.370117873688201</v>
      </c>
      <c r="L10">
        <f>(Table2[[#This Row],[6M Return vs Nifty]]-AVERAGE(Table2[6M Return vs Nifty]))/_xlfn.STDEV.P(Table2[6M Return vs Nifty])</f>
        <v>2.2803346301468137</v>
      </c>
      <c r="M10">
        <v>-5.8141216316398996</v>
      </c>
      <c r="N10">
        <f>(Table2[[#This Row],[1W Return vs Nifty]]-AVERAGE(Table2[1W Return vs Nifty]))/_xlfn.STDEV.P(Table2[1W Return vs Nifty])</f>
        <v>-1.3476715259003407</v>
      </c>
      <c r="O10">
        <v>556.12</v>
      </c>
      <c r="P10">
        <v>542.21171576365396</v>
      </c>
      <c r="Q10">
        <v>389.25899744281702</v>
      </c>
      <c r="R10">
        <v>21.3353018588796</v>
      </c>
      <c r="S10" s="1">
        <f>(Table2[[#This Row],[Close Price]]-Table2[[#This Row],[20D EMA]])/Table2[[#This Row],[20D EMA]]</f>
        <v>-8.2572106739552648E-2</v>
      </c>
      <c r="T10" s="1">
        <f>(Table2[[#This Row],[Close Price]]-Table2[[#This Row],[50D EMA]])/Table2[[#This Row],[50D EMA]]</f>
        <v>-5.9039144365533473E-2</v>
      </c>
      <c r="U10" s="1">
        <f>(Table2[[#This Row],[Close Price]]-Table2[[#This Row],[200D EMA]])/Table2[[#This Row],[200D EMA]]</f>
        <v>0.31069545816972277</v>
      </c>
      <c r="V10">
        <v>0.21806650445619799</v>
      </c>
      <c r="W10">
        <v>501.2</v>
      </c>
      <c r="X10">
        <v>535.65</v>
      </c>
      <c r="Y10">
        <v>501.2</v>
      </c>
      <c r="Z10">
        <v>554.35</v>
      </c>
      <c r="AA10">
        <v>501.2</v>
      </c>
      <c r="AB10">
        <v>619.5</v>
      </c>
      <c r="AC10" s="1">
        <f>(Table2[[#This Row],[Close Price]]/Table2[[#This Row],[Day Low]])-1</f>
        <v>1.7956903431763704E-2</v>
      </c>
      <c r="AD10" s="1">
        <f>(Table2[[#This Row],[Day High]]/Table2[[#This Row],[Close Price]])-1</f>
        <v>4.9882399059192561E-2</v>
      </c>
      <c r="AE10" s="1">
        <f>(Table2[[#This Row],[Close Price]]/Table2[[#This Row],[Current Week Low]])-1</f>
        <v>1.7956903431763704E-2</v>
      </c>
      <c r="AF10" s="1">
        <f>(Table2[[#This Row],[Current Week High]]/Table2[[#This Row],[Close Price]])-1</f>
        <v>8.6534692277538294E-2</v>
      </c>
      <c r="AG10" s="1">
        <f>(Table2[[#This Row],[Close Price]]/Table2[[#This Row],[Current Month Low]])-1</f>
        <v>1.7956903431763704E-2</v>
      </c>
      <c r="AH10" s="1">
        <f>(Table2[[#This Row],[Current Month High]]/Table2[[#This Row],[Close Price]])-1</f>
        <v>0.21422971383771072</v>
      </c>
      <c r="AI10">
        <v>26.813014504116001</v>
      </c>
      <c r="AJ10">
        <v>258.91663735490602</v>
      </c>
      <c r="AK10" t="str">
        <f>IF(AND(Table2[[#This Row],[20D EMA]]&gt;Table2[[#This Row],[50D EMA]],Table2[[#This Row],[50D EMA]]&gt;Table2[[#This Row],[200D EMA]]),"Uptrend","Downtrend/NoTrend")</f>
        <v>Uptrend</v>
      </c>
      <c r="AL10">
        <v>0.22</v>
      </c>
      <c r="AM10" t="s">
        <v>3217</v>
      </c>
      <c r="AN10">
        <v>-15.04</v>
      </c>
      <c r="AO10" t="s">
        <v>3216</v>
      </c>
      <c r="AP10">
        <v>0.21917105661466599</v>
      </c>
      <c r="AQ10">
        <f>(Table2[[#This Row],[Sharpe Ratio]]-AVERAGE(Table2[Sharpe Ratio]))/_xlfn.STDEV.P(Table2[Sharpe Ratio])</f>
        <v>1.7974639068024807</v>
      </c>
      <c r="AR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4.1978830106135856</v>
      </c>
      <c r="AS10">
        <f>_xlfn.RANK.AVG(Table2[[#This Row],[1Y Return vs Nifty Z-Score]],Table2[1Y Return vs Nifty Z-Score])</f>
        <v>21</v>
      </c>
      <c r="AT10">
        <f>_xlfn.RANK.AVG(Table2[[#This Row],[6M Return vs Nifty Z-Score]],Table2[6M Return vs Nifty Z-Score])</f>
        <v>18</v>
      </c>
      <c r="AU10">
        <f>_xlfn.RANK.AVG(Table2[[#This Row],[Sharpe Ratio Z-Score]],Table2[Sharpe Ratio Z-Score])</f>
        <v>23</v>
      </c>
      <c r="AV10">
        <f>(Table2[[#This Row],[Rank 1Y]]+Table2[[#This Row],[Rank 6M]]+Table2[[#This Row],[Rank Sharpe]])/3</f>
        <v>20.666666666666668</v>
      </c>
    </row>
    <row r="11" spans="1:48" x14ac:dyDescent="0.3">
      <c r="A11" t="s">
        <v>354</v>
      </c>
      <c r="B11" t="s">
        <v>355</v>
      </c>
      <c r="C11" t="s">
        <v>3181</v>
      </c>
      <c r="D11" t="s">
        <v>83</v>
      </c>
      <c r="E11">
        <v>71918.139834859903</v>
      </c>
      <c r="F11">
        <v>708.25</v>
      </c>
      <c r="G11">
        <v>196.94284377648299</v>
      </c>
      <c r="H11">
        <f>(Table2[[#This Row],[1Y Return vs Nifty]]-AVERAGE(Table2[1Y Return vs Nifty]))/_xlfn.STDEV.P(Table2[1Y Return vs Nifty])</f>
        <v>2.9009203082045665</v>
      </c>
      <c r="I11">
        <v>16.945029912920301</v>
      </c>
      <c r="J11">
        <f>(Table2[[#This Row],[1M Return vs Nifty]]-AVERAGE(Table2[1M Return vs Nifty]))/_xlfn.STDEV.P(Table2[1M Return vs Nifty])</f>
        <v>1.4736995943816442</v>
      </c>
      <c r="K11">
        <v>76.595886069686401</v>
      </c>
      <c r="L11">
        <f>(Table2[[#This Row],[6M Return vs Nifty]]-AVERAGE(Table2[6M Return vs Nifty]))/_xlfn.STDEV.P(Table2[6M Return vs Nifty])</f>
        <v>1.8391731296746463</v>
      </c>
      <c r="M11">
        <v>4.7031855473980499</v>
      </c>
      <c r="N11">
        <f>(Table2[[#This Row],[1W Return vs Nifty]]-AVERAGE(Table2[1W Return vs Nifty]))/_xlfn.STDEV.P(Table2[1W Return vs Nifty])</f>
        <v>0.93656402618511481</v>
      </c>
      <c r="O11">
        <v>656.17</v>
      </c>
      <c r="P11">
        <v>596.40707036600395</v>
      </c>
      <c r="Q11">
        <v>453.69079188315402</v>
      </c>
      <c r="R11">
        <v>66.539268908202899</v>
      </c>
      <c r="S11" s="1">
        <f>(Table2[[#This Row],[Close Price]]-Table2[[#This Row],[20D EMA]])/Table2[[#This Row],[20D EMA]]</f>
        <v>7.9369675541399398E-2</v>
      </c>
      <c r="T11" s="1">
        <f>(Table2[[#This Row],[Close Price]]-Table2[[#This Row],[50D EMA]])/Table2[[#This Row],[50D EMA]]</f>
        <v>0.18752783994555952</v>
      </c>
      <c r="U11" s="1">
        <f>(Table2[[#This Row],[Close Price]]-Table2[[#This Row],[200D EMA]])/Table2[[#This Row],[200D EMA]]</f>
        <v>0.5610852427933043</v>
      </c>
      <c r="V11">
        <v>1.66955990849762</v>
      </c>
      <c r="W11">
        <v>684.35</v>
      </c>
      <c r="X11">
        <v>711.15</v>
      </c>
      <c r="Y11">
        <v>675.9</v>
      </c>
      <c r="Z11">
        <v>725.6</v>
      </c>
      <c r="AA11">
        <v>616</v>
      </c>
      <c r="AB11">
        <v>749</v>
      </c>
      <c r="AC11" s="1">
        <f>(Table2[[#This Row],[Close Price]]/Table2[[#This Row],[Day Low]])-1</f>
        <v>3.4923650179002008E-2</v>
      </c>
      <c r="AD11" s="1">
        <f>(Table2[[#This Row],[Day High]]/Table2[[#This Row],[Close Price]])-1</f>
        <v>4.0945993646310797E-3</v>
      </c>
      <c r="AE11" s="1">
        <f>(Table2[[#This Row],[Close Price]]/Table2[[#This Row],[Current Week Low]])-1</f>
        <v>4.7862109779553297E-2</v>
      </c>
      <c r="AF11" s="1">
        <f>(Table2[[#This Row],[Current Week High]]/Table2[[#This Row],[Close Price]])-1</f>
        <v>2.4496999647017237E-2</v>
      </c>
      <c r="AG11" s="1">
        <f>(Table2[[#This Row],[Close Price]]/Table2[[#This Row],[Current Month Low]])-1</f>
        <v>0.14975649350649345</v>
      </c>
      <c r="AH11" s="1">
        <f>(Table2[[#This Row],[Current Month High]]/Table2[[#This Row],[Close Price]])-1</f>
        <v>5.7536180727144393E-2</v>
      </c>
      <c r="AI11">
        <v>5.7536180727144304</v>
      </c>
      <c r="AJ11">
        <v>249.235700197238</v>
      </c>
      <c r="AK11" t="str">
        <f>IF(AND(Table2[[#This Row],[20D EMA]]&gt;Table2[[#This Row],[50D EMA]],Table2[[#This Row],[50D EMA]]&gt;Table2[[#This Row],[200D EMA]]),"Uptrend","Downtrend/NoTrend")</f>
        <v>Uptrend</v>
      </c>
      <c r="AL11">
        <v>0.26</v>
      </c>
      <c r="AM11" t="s">
        <v>3217</v>
      </c>
      <c r="AN11">
        <v>8.82</v>
      </c>
      <c r="AO11" t="s">
        <v>3217</v>
      </c>
      <c r="AP11">
        <v>0.24899536215137899</v>
      </c>
      <c r="AQ11">
        <f>(Table2[[#This Row],[Sharpe Ratio]]-AVERAGE(Table2[Sharpe Ratio]))/_xlfn.STDEV.P(Table2[Sharpe Ratio])</f>
        <v>2.1438457041950838</v>
      </c>
      <c r="AR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9.2942027626410564</v>
      </c>
      <c r="AS11">
        <f>_xlfn.RANK.AVG(Table2[[#This Row],[1Y Return vs Nifty Z-Score]],Table2[1Y Return vs Nifty Z-Score])</f>
        <v>14</v>
      </c>
      <c r="AT11">
        <f>_xlfn.RANK.AVG(Table2[[#This Row],[6M Return vs Nifty Z-Score]],Table2[6M Return vs Nifty Z-Score])</f>
        <v>38</v>
      </c>
      <c r="AU11">
        <f>_xlfn.RANK.AVG(Table2[[#This Row],[Sharpe Ratio Z-Score]],Table2[Sharpe Ratio Z-Score])</f>
        <v>10</v>
      </c>
      <c r="AV11">
        <f>(Table2[[#This Row],[Rank 1Y]]+Table2[[#This Row],[Rank 6M]]+Table2[[#This Row],[Rank Sharpe]])/3</f>
        <v>20.666666666666668</v>
      </c>
    </row>
    <row r="12" spans="1:48" x14ac:dyDescent="0.3">
      <c r="A12" t="s">
        <v>605</v>
      </c>
      <c r="B12" t="s">
        <v>606</v>
      </c>
      <c r="C12" t="s">
        <v>3185</v>
      </c>
      <c r="D12" t="s">
        <v>285</v>
      </c>
      <c r="E12">
        <v>32662.764060959998</v>
      </c>
      <c r="F12">
        <v>659.95</v>
      </c>
      <c r="G12">
        <v>152.16355496416799</v>
      </c>
      <c r="H12">
        <f>(Table2[[#This Row],[1Y Return vs Nifty]]-AVERAGE(Table2[1Y Return vs Nifty]))/_xlfn.STDEV.P(Table2[1Y Return vs Nifty])</f>
        <v>2.1426532168071866</v>
      </c>
      <c r="I12">
        <v>37.931848379297897</v>
      </c>
      <c r="J12">
        <f>(Table2[[#This Row],[1M Return vs Nifty]]-AVERAGE(Table2[1M Return vs Nifty]))/_xlfn.STDEV.P(Table2[1M Return vs Nifty])</f>
        <v>3.3803064209957436</v>
      </c>
      <c r="K12">
        <v>89.8703613926629</v>
      </c>
      <c r="L12">
        <f>(Table2[[#This Row],[6M Return vs Nifty]]-AVERAGE(Table2[6M Return vs Nifty]))/_xlfn.STDEV.P(Table2[6M Return vs Nifty])</f>
        <v>2.2355516033005198</v>
      </c>
      <c r="M12">
        <v>17.311971877627698</v>
      </c>
      <c r="N12">
        <f>(Table2[[#This Row],[1W Return vs Nifty]]-AVERAGE(Table2[1W Return vs Nifty]))/_xlfn.STDEV.P(Table2[1W Return vs Nifty])</f>
        <v>3.6750442772482224</v>
      </c>
      <c r="O12">
        <v>565.1</v>
      </c>
      <c r="P12">
        <v>504.776714462016</v>
      </c>
      <c r="Q12">
        <v>387.93147252288298</v>
      </c>
      <c r="R12">
        <v>94.227104572962304</v>
      </c>
      <c r="S12" s="1">
        <f>(Table2[[#This Row],[Close Price]]-Table2[[#This Row],[20D EMA]])/Table2[[#This Row],[20D EMA]]</f>
        <v>0.16784639886745711</v>
      </c>
      <c r="T12" s="1">
        <f>(Table2[[#This Row],[Close Price]]-Table2[[#This Row],[50D EMA]])/Table2[[#This Row],[50D EMA]]</f>
        <v>0.30740975384208358</v>
      </c>
      <c r="U12" s="1">
        <f>(Table2[[#This Row],[Close Price]]-Table2[[#This Row],[200D EMA]])/Table2[[#This Row],[200D EMA]]</f>
        <v>0.70120252349742374</v>
      </c>
      <c r="V12">
        <v>1.8085218440245301</v>
      </c>
      <c r="W12">
        <v>632</v>
      </c>
      <c r="X12">
        <v>668</v>
      </c>
      <c r="Y12">
        <v>578.15</v>
      </c>
      <c r="Z12">
        <v>688.7</v>
      </c>
      <c r="AA12">
        <v>511.2</v>
      </c>
      <c r="AB12">
        <v>688.7</v>
      </c>
      <c r="AC12" s="1">
        <f>(Table2[[#This Row],[Close Price]]/Table2[[#This Row],[Day Low]])-1</f>
        <v>4.4224683544303867E-2</v>
      </c>
      <c r="AD12" s="1">
        <f>(Table2[[#This Row],[Day High]]/Table2[[#This Row],[Close Price]])-1</f>
        <v>1.2197893779831714E-2</v>
      </c>
      <c r="AE12" s="1">
        <f>(Table2[[#This Row],[Close Price]]/Table2[[#This Row],[Current Week Low]])-1</f>
        <v>0.14148577358816938</v>
      </c>
      <c r="AF12" s="1">
        <f>(Table2[[#This Row],[Current Week High]]/Table2[[#This Row],[Close Price]])-1</f>
        <v>4.3563906356542059E-2</v>
      </c>
      <c r="AG12" s="1">
        <f>(Table2[[#This Row],[Close Price]]/Table2[[#This Row],[Current Month Low]])-1</f>
        <v>0.29098200312989064</v>
      </c>
      <c r="AH12" s="1">
        <f>(Table2[[#This Row],[Current Month High]]/Table2[[#This Row],[Close Price]])-1</f>
        <v>4.3563906356542059E-2</v>
      </c>
      <c r="AI12">
        <v>4.3563906356541997</v>
      </c>
      <c r="AJ12">
        <v>194.62053571428501</v>
      </c>
      <c r="AK12" t="str">
        <f>IF(AND(Table2[[#This Row],[20D EMA]]&gt;Table2[[#This Row],[50D EMA]],Table2[[#This Row],[50D EMA]]&gt;Table2[[#This Row],[200D EMA]]),"Uptrend","Downtrend/NoTrend")</f>
        <v>Uptrend</v>
      </c>
      <c r="AL12">
        <v>0.64</v>
      </c>
      <c r="AM12" t="s">
        <v>3217</v>
      </c>
      <c r="AN12">
        <v>24.27</v>
      </c>
      <c r="AO12" t="s">
        <v>3217</v>
      </c>
      <c r="AP12">
        <v>0.24400051861061001</v>
      </c>
      <c r="AQ12">
        <f>(Table2[[#This Row],[Sharpe Ratio]]-AVERAGE(Table2[Sharpe Ratio]))/_xlfn.STDEV.P(Table2[Sharpe Ratio])</f>
        <v>2.0858352039600772</v>
      </c>
      <c r="AR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13.51939072231175</v>
      </c>
      <c r="AS12">
        <f>_xlfn.RANK.AVG(Table2[[#This Row],[1Y Return vs Nifty Z-Score]],Table2[1Y Return vs Nifty Z-Score])</f>
        <v>35</v>
      </c>
      <c r="AT12">
        <f>_xlfn.RANK.AVG(Table2[[#This Row],[6M Return vs Nifty Z-Score]],Table2[6M Return vs Nifty Z-Score])</f>
        <v>22</v>
      </c>
      <c r="AU12">
        <f>_xlfn.RANK.AVG(Table2[[#This Row],[Sharpe Ratio Z-Score]],Table2[Sharpe Ratio Z-Score])</f>
        <v>14</v>
      </c>
      <c r="AV12">
        <f>(Table2[[#This Row],[Rank 1Y]]+Table2[[#This Row],[Rank 6M]]+Table2[[#This Row],[Rank Sharpe]])/3</f>
        <v>23.666666666666668</v>
      </c>
    </row>
    <row r="13" spans="1:48" x14ac:dyDescent="0.3">
      <c r="A13" t="s">
        <v>874</v>
      </c>
      <c r="B13" t="s">
        <v>875</v>
      </c>
      <c r="C13" t="s">
        <v>3174</v>
      </c>
      <c r="D13" t="s">
        <v>46</v>
      </c>
      <c r="E13">
        <v>18331.720351749998</v>
      </c>
      <c r="F13">
        <v>1525.25</v>
      </c>
      <c r="G13">
        <v>178.61683659667301</v>
      </c>
      <c r="H13">
        <f>(Table2[[#This Row],[1Y Return vs Nifty]]-AVERAGE(Table2[1Y Return vs Nifty]))/_xlfn.STDEV.P(Table2[1Y Return vs Nifty])</f>
        <v>2.5905980916234848</v>
      </c>
      <c r="I13">
        <v>-9.8852597880875894</v>
      </c>
      <c r="J13">
        <f>(Table2[[#This Row],[1M Return vs Nifty]]-AVERAGE(Table2[1M Return vs Nifty]))/_xlfn.STDEV.P(Table2[1M Return vs Nifty])</f>
        <v>-0.96377388860146418</v>
      </c>
      <c r="K13">
        <v>127.332442916019</v>
      </c>
      <c r="L13">
        <f>(Table2[[#This Row],[6M Return vs Nifty]]-AVERAGE(Table2[6M Return vs Nifty]))/_xlfn.STDEV.P(Table2[6M Return vs Nifty])</f>
        <v>3.3541768093283504</v>
      </c>
      <c r="M13">
        <v>-2.9265436754867</v>
      </c>
      <c r="N13">
        <f>(Table2[[#This Row],[1W Return vs Nifty]]-AVERAGE(Table2[1W Return vs Nifty]))/_xlfn.STDEV.P(Table2[1W Return vs Nifty])</f>
        <v>-0.72052351980143126</v>
      </c>
      <c r="O13">
        <v>1606.74</v>
      </c>
      <c r="P13">
        <v>1576.50401878191</v>
      </c>
      <c r="Q13">
        <v>1193.81159066748</v>
      </c>
      <c r="R13">
        <v>38.012950889026101</v>
      </c>
      <c r="S13" s="1">
        <f>(Table2[[#This Row],[Close Price]]-Table2[[#This Row],[20D EMA]])/Table2[[#This Row],[20D EMA]]</f>
        <v>-5.0717602101148916E-2</v>
      </c>
      <c r="T13" s="1">
        <f>(Table2[[#This Row],[Close Price]]-Table2[[#This Row],[50D EMA]])/Table2[[#This Row],[50D EMA]]</f>
        <v>-3.2511188155112676E-2</v>
      </c>
      <c r="U13" s="1">
        <f>(Table2[[#This Row],[Close Price]]-Table2[[#This Row],[200D EMA]])/Table2[[#This Row],[200D EMA]]</f>
        <v>0.27763041666165028</v>
      </c>
      <c r="V13">
        <v>0.93835948042212802</v>
      </c>
      <c r="W13">
        <v>1505</v>
      </c>
      <c r="X13">
        <v>1591.5</v>
      </c>
      <c r="Y13">
        <v>1505</v>
      </c>
      <c r="Z13">
        <v>1612</v>
      </c>
      <c r="AA13">
        <v>1505</v>
      </c>
      <c r="AB13">
        <v>1700</v>
      </c>
      <c r="AC13" s="1">
        <f>(Table2[[#This Row],[Close Price]]/Table2[[#This Row],[Day Low]])-1</f>
        <v>1.3455149501661046E-2</v>
      </c>
      <c r="AD13" s="1">
        <f>(Table2[[#This Row],[Day High]]/Table2[[#This Row],[Close Price]])-1</f>
        <v>4.3435502376659496E-2</v>
      </c>
      <c r="AE13" s="1">
        <f>(Table2[[#This Row],[Close Price]]/Table2[[#This Row],[Current Week Low]])-1</f>
        <v>1.3455149501661046E-2</v>
      </c>
      <c r="AF13" s="1">
        <f>(Table2[[#This Row],[Current Week High]]/Table2[[#This Row],[Close Price]])-1</f>
        <v>5.6875921980003241E-2</v>
      </c>
      <c r="AG13" s="1">
        <f>(Table2[[#This Row],[Close Price]]/Table2[[#This Row],[Current Month Low]])-1</f>
        <v>1.3455149501661046E-2</v>
      </c>
      <c r="AH13" s="1">
        <f>(Table2[[#This Row],[Current Month High]]/Table2[[#This Row],[Close Price]])-1</f>
        <v>0.11457138174069814</v>
      </c>
      <c r="AI13">
        <v>17.797082445500699</v>
      </c>
      <c r="AJ13">
        <v>217.760416666666</v>
      </c>
      <c r="AK13" t="str">
        <f>IF(AND(Table2[[#This Row],[20D EMA]]&gt;Table2[[#This Row],[50D EMA]],Table2[[#This Row],[50D EMA]]&gt;Table2[[#This Row],[200D EMA]]),"Uptrend","Downtrend/NoTrend")</f>
        <v>Uptrend</v>
      </c>
      <c r="AL13">
        <v>-0.04</v>
      </c>
      <c r="AM13" t="s">
        <v>3216</v>
      </c>
      <c r="AN13">
        <v>-7.16</v>
      </c>
      <c r="AO13" t="s">
        <v>3216</v>
      </c>
      <c r="AP13">
        <v>0.193934415281177</v>
      </c>
      <c r="AQ13">
        <f>(Table2[[#This Row],[Sharpe Ratio]]-AVERAGE(Table2[Sharpe Ratio]))/_xlfn.STDEV.P(Table2[Sharpe Ratio])</f>
        <v>1.5043635972416833</v>
      </c>
      <c r="AR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5.7648410897906226</v>
      </c>
      <c r="AS13">
        <f>_xlfn.RANK.AVG(Table2[[#This Row],[1Y Return vs Nifty Z-Score]],Table2[1Y Return vs Nifty Z-Score])</f>
        <v>27</v>
      </c>
      <c r="AT13">
        <f>_xlfn.RANK.AVG(Table2[[#This Row],[6M Return vs Nifty Z-Score]],Table2[6M Return vs Nifty Z-Score])</f>
        <v>7</v>
      </c>
      <c r="AU13">
        <f>_xlfn.RANK.AVG(Table2[[#This Row],[Sharpe Ratio Z-Score]],Table2[Sharpe Ratio Z-Score])</f>
        <v>48</v>
      </c>
      <c r="AV13">
        <f>(Table2[[#This Row],[Rank 1Y]]+Table2[[#This Row],[Rank 6M]]+Table2[[#This Row],[Rank Sharpe]])/3</f>
        <v>27.333333333333332</v>
      </c>
    </row>
    <row r="14" spans="1:48" x14ac:dyDescent="0.3">
      <c r="A14" t="s">
        <v>953</v>
      </c>
      <c r="B14" t="s">
        <v>954</v>
      </c>
      <c r="C14" t="s">
        <v>3175</v>
      </c>
      <c r="D14" t="s">
        <v>54</v>
      </c>
      <c r="E14">
        <v>16307.6870112299</v>
      </c>
      <c r="F14">
        <v>12564.45</v>
      </c>
      <c r="G14">
        <v>216.59437465191201</v>
      </c>
      <c r="H14">
        <f>(Table2[[#This Row],[1Y Return vs Nifty]]-AVERAGE(Table2[1Y Return vs Nifty]))/_xlfn.STDEV.P(Table2[1Y Return vs Nifty])</f>
        <v>3.2336881916087203</v>
      </c>
      <c r="I14">
        <v>2.0512960115688399</v>
      </c>
      <c r="J14">
        <f>(Table2[[#This Row],[1M Return vs Nifty]]-AVERAGE(Table2[1M Return vs Nifty]))/_xlfn.STDEV.P(Table2[1M Return vs Nifty])</f>
        <v>0.120636252475686</v>
      </c>
      <c r="K14">
        <v>89.127662271991895</v>
      </c>
      <c r="L14">
        <f>(Table2[[#This Row],[6M Return vs Nifty]]-AVERAGE(Table2[6M Return vs Nifty]))/_xlfn.STDEV.P(Table2[6M Return vs Nifty])</f>
        <v>2.2133744598238736</v>
      </c>
      <c r="M14">
        <v>-2.1699845083876401E-2</v>
      </c>
      <c r="N14">
        <f>(Table2[[#This Row],[1W Return vs Nifty]]-AVERAGE(Table2[1W Return vs Nifty]))/_xlfn.STDEV.P(Table2[1W Return vs Nifty])</f>
        <v>-8.9625568671208758E-2</v>
      </c>
      <c r="O14">
        <v>12374.9</v>
      </c>
      <c r="P14">
        <v>11104.8401408264</v>
      </c>
      <c r="Q14">
        <v>7935.28246039033</v>
      </c>
      <c r="R14">
        <v>57.304488901398898</v>
      </c>
      <c r="S14" s="1">
        <f>(Table2[[#This Row],[Close Price]]-Table2[[#This Row],[20D EMA]])/Table2[[#This Row],[20D EMA]]</f>
        <v>1.5317295493297004E-2</v>
      </c>
      <c r="T14" s="1">
        <f>(Table2[[#This Row],[Close Price]]-Table2[[#This Row],[50D EMA]])/Table2[[#This Row],[50D EMA]]</f>
        <v>0.13143906987075094</v>
      </c>
      <c r="U14" s="1">
        <f>(Table2[[#This Row],[Close Price]]-Table2[[#This Row],[200D EMA]])/Table2[[#This Row],[200D EMA]]</f>
        <v>0.5833651874040493</v>
      </c>
      <c r="V14">
        <v>0.51191128452323598</v>
      </c>
      <c r="W14">
        <v>12320.45</v>
      </c>
      <c r="X14">
        <v>12799.95</v>
      </c>
      <c r="Y14">
        <v>12320.45</v>
      </c>
      <c r="Z14">
        <v>13055</v>
      </c>
      <c r="AA14">
        <v>12121.1</v>
      </c>
      <c r="AB14">
        <v>13221.7</v>
      </c>
      <c r="AC14" s="1">
        <f>(Table2[[#This Row],[Close Price]]/Table2[[#This Row],[Day Low]])-1</f>
        <v>1.980447142758579E-2</v>
      </c>
      <c r="AD14" s="1">
        <f>(Table2[[#This Row],[Day High]]/Table2[[#This Row],[Close Price]])-1</f>
        <v>1.8743359239759894E-2</v>
      </c>
      <c r="AE14" s="1">
        <f>(Table2[[#This Row],[Close Price]]/Table2[[#This Row],[Current Week Low]])-1</f>
        <v>1.980447142758579E-2</v>
      </c>
      <c r="AF14" s="1">
        <f>(Table2[[#This Row],[Current Week High]]/Table2[[#This Row],[Close Price]])-1</f>
        <v>3.9042695860145082E-2</v>
      </c>
      <c r="AG14" s="1">
        <f>(Table2[[#This Row],[Close Price]]/Table2[[#This Row],[Current Month Low]])-1</f>
        <v>3.6576713334598443E-2</v>
      </c>
      <c r="AH14" s="1">
        <f>(Table2[[#This Row],[Current Month High]]/Table2[[#This Row],[Close Price]])-1</f>
        <v>5.2310288154276519E-2</v>
      </c>
      <c r="AI14">
        <v>5.2310288154276501</v>
      </c>
      <c r="AJ14">
        <v>256.74190800681401</v>
      </c>
      <c r="AK14" t="str">
        <f>IF(AND(Table2[[#This Row],[20D EMA]]&gt;Table2[[#This Row],[50D EMA]],Table2[[#This Row],[50D EMA]]&gt;Table2[[#This Row],[200D EMA]]),"Uptrend","Downtrend/NoTrend")</f>
        <v>Uptrend</v>
      </c>
      <c r="AL14">
        <v>0.42</v>
      </c>
      <c r="AM14" t="s">
        <v>3217</v>
      </c>
      <c r="AN14">
        <v>-1.58</v>
      </c>
      <c r="AO14" t="s">
        <v>3216</v>
      </c>
      <c r="AP14">
        <v>0.185069038960638</v>
      </c>
      <c r="AQ14">
        <f>(Table2[[#This Row],[Sharpe Ratio]]-AVERAGE(Table2[Sharpe Ratio]))/_xlfn.STDEV.P(Table2[Sharpe Ratio])</f>
        <v>1.401400429140752</v>
      </c>
      <c r="AR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6.8794737643778232</v>
      </c>
      <c r="AS14">
        <f>_xlfn.RANK.AVG(Table2[[#This Row],[1Y Return vs Nifty Z-Score]],Table2[1Y Return vs Nifty Z-Score])</f>
        <v>8</v>
      </c>
      <c r="AT14">
        <f>_xlfn.RANK.AVG(Table2[[#This Row],[6M Return vs Nifty Z-Score]],Table2[6M Return vs Nifty Z-Score])</f>
        <v>24</v>
      </c>
      <c r="AU14">
        <f>_xlfn.RANK.AVG(Table2[[#This Row],[Sharpe Ratio Z-Score]],Table2[Sharpe Ratio Z-Score])</f>
        <v>59</v>
      </c>
      <c r="AV14">
        <f>(Table2[[#This Row],[Rank 1Y]]+Table2[[#This Row],[Rank 6M]]+Table2[[#This Row],[Rank Sharpe]])/3</f>
        <v>30.333333333333332</v>
      </c>
    </row>
    <row r="15" spans="1:48" x14ac:dyDescent="0.3">
      <c r="A15" t="s">
        <v>487</v>
      </c>
      <c r="B15" t="s">
        <v>488</v>
      </c>
      <c r="C15" t="s">
        <v>3183</v>
      </c>
      <c r="D15" t="s">
        <v>324</v>
      </c>
      <c r="E15">
        <v>45399.850204599999</v>
      </c>
      <c r="F15">
        <v>1678.25</v>
      </c>
      <c r="G15">
        <v>188.58674183203999</v>
      </c>
      <c r="H15">
        <f>(Table2[[#This Row],[1Y Return vs Nifty]]-AVERAGE(Table2[1Y Return vs Nifty]))/_xlfn.STDEV.P(Table2[1Y Return vs Nifty])</f>
        <v>2.759422814946249</v>
      </c>
      <c r="I15">
        <v>-25.120269804178299</v>
      </c>
      <c r="J15">
        <f>(Table2[[#This Row],[1M Return vs Nifty]]-AVERAGE(Table2[1M Return vs Nifty]))/_xlfn.STDEV.P(Table2[1M Return vs Nifty])</f>
        <v>-2.3478414235043084</v>
      </c>
      <c r="K15">
        <v>73.957531313036995</v>
      </c>
      <c r="L15">
        <f>(Table2[[#This Row],[6M Return vs Nifty]]-AVERAGE(Table2[6M Return vs Nifty]))/_xlfn.STDEV.P(Table2[6M Return vs Nifty])</f>
        <v>1.7603913318348383</v>
      </c>
      <c r="M15">
        <v>-5.45109620653409</v>
      </c>
      <c r="N15">
        <f>(Table2[[#This Row],[1W Return vs Nifty]]-AVERAGE(Table2[1W Return vs Nifty]))/_xlfn.STDEV.P(Table2[1W Return vs Nifty])</f>
        <v>-1.2688266687309717</v>
      </c>
      <c r="O15">
        <v>1886.78</v>
      </c>
      <c r="P15">
        <v>2036.5432939761199</v>
      </c>
      <c r="Q15">
        <v>1580.72349017848</v>
      </c>
      <c r="R15">
        <v>18.311172305840898</v>
      </c>
      <c r="S15" s="1">
        <f>(Table2[[#This Row],[Close Price]]-Table2[[#This Row],[20D EMA]])/Table2[[#This Row],[20D EMA]]</f>
        <v>-0.11052162944275432</v>
      </c>
      <c r="T15" s="1">
        <f>(Table2[[#This Row],[Close Price]]-Table2[[#This Row],[50D EMA]])/Table2[[#This Row],[50D EMA]]</f>
        <v>-0.17593207816200798</v>
      </c>
      <c r="U15" s="1">
        <f>(Table2[[#This Row],[Close Price]]-Table2[[#This Row],[200D EMA]])/Table2[[#This Row],[200D EMA]]</f>
        <v>6.1697387574412677E-2</v>
      </c>
      <c r="V15">
        <v>0.44255760835441799</v>
      </c>
      <c r="W15">
        <v>1638</v>
      </c>
      <c r="X15">
        <v>1751.25</v>
      </c>
      <c r="Y15">
        <v>1638</v>
      </c>
      <c r="Z15">
        <v>1828</v>
      </c>
      <c r="AA15">
        <v>1638</v>
      </c>
      <c r="AB15">
        <v>1998.7</v>
      </c>
      <c r="AC15" s="1">
        <f>(Table2[[#This Row],[Close Price]]/Table2[[#This Row],[Day Low]])-1</f>
        <v>2.4572649572649485E-2</v>
      </c>
      <c r="AD15" s="1">
        <f>(Table2[[#This Row],[Day High]]/Table2[[#This Row],[Close Price]])-1</f>
        <v>4.3497691047221787E-2</v>
      </c>
      <c r="AE15" s="1">
        <f>(Table2[[#This Row],[Close Price]]/Table2[[#This Row],[Current Week Low]])-1</f>
        <v>2.4572649572649485E-2</v>
      </c>
      <c r="AF15" s="1">
        <f>(Table2[[#This Row],[Current Week High]]/Table2[[#This Row],[Close Price]])-1</f>
        <v>8.9229852524951525E-2</v>
      </c>
      <c r="AG15" s="1">
        <f>(Table2[[#This Row],[Close Price]]/Table2[[#This Row],[Current Month Low]])-1</f>
        <v>2.4572649572649485E-2</v>
      </c>
      <c r="AH15" s="1">
        <f>(Table2[[#This Row],[Current Month High]]/Table2[[#This Row],[Close Price]])-1</f>
        <v>0.19094294652167432</v>
      </c>
      <c r="AI15">
        <v>77.533144644719101</v>
      </c>
      <c r="AJ15">
        <v>285.27318640955002</v>
      </c>
      <c r="AK15" t="str">
        <f>IF(AND(Table2[[#This Row],[20D EMA]]&gt;Table2[[#This Row],[50D EMA]],Table2[[#This Row],[50D EMA]]&gt;Table2[[#This Row],[200D EMA]]),"Uptrend","Downtrend/NoTrend")</f>
        <v>Downtrend/NoTrend</v>
      </c>
      <c r="AL15">
        <v>-0.27</v>
      </c>
      <c r="AM15" t="s">
        <v>3216</v>
      </c>
      <c r="AN15">
        <v>-10.79</v>
      </c>
      <c r="AO15" t="s">
        <v>3216</v>
      </c>
      <c r="AP15">
        <v>0.205785328203206</v>
      </c>
      <c r="AQ15">
        <f>(Table2[[#This Row],[Sharpe Ratio]]-AVERAGE(Table2[Sharpe Ratio]))/_xlfn.STDEV.P(Table2[Sharpe Ratio])</f>
        <v>1.642001018962117</v>
      </c>
      <c r="AR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">
        <f>_xlfn.RANK.AVG(Table2[[#This Row],[1Y Return vs Nifty Z-Score]],Table2[1Y Return vs Nifty Z-Score])</f>
        <v>17</v>
      </c>
      <c r="AT15">
        <f>_xlfn.RANK.AVG(Table2[[#This Row],[6M Return vs Nifty Z-Score]],Table2[6M Return vs Nifty Z-Score])</f>
        <v>43</v>
      </c>
      <c r="AU15">
        <f>_xlfn.RANK.AVG(Table2[[#This Row],[Sharpe Ratio Z-Score]],Table2[Sharpe Ratio Z-Score])</f>
        <v>33</v>
      </c>
      <c r="AV15">
        <f>(Table2[[#This Row],[Rank 1Y]]+Table2[[#This Row],[Rank 6M]]+Table2[[#This Row],[Rank Sharpe]])/3</f>
        <v>31</v>
      </c>
    </row>
    <row r="16" spans="1:48" x14ac:dyDescent="0.3">
      <c r="A16" t="s">
        <v>438</v>
      </c>
      <c r="B16" t="s">
        <v>439</v>
      </c>
      <c r="C16" t="s">
        <v>3171</v>
      </c>
      <c r="D16" t="s">
        <v>440</v>
      </c>
      <c r="E16">
        <v>52744.660111785</v>
      </c>
      <c r="F16">
        <v>3711.2</v>
      </c>
      <c r="G16">
        <v>182.642939737982</v>
      </c>
      <c r="H16">
        <f>(Table2[[#This Row],[1Y Return vs Nifty]]-AVERAGE(Table2[1Y Return vs Nifty]))/_xlfn.STDEV.P(Table2[1Y Return vs Nifty])</f>
        <v>2.6587738398231</v>
      </c>
      <c r="I16">
        <v>42.683503318953697</v>
      </c>
      <c r="J16">
        <f>(Table2[[#This Row],[1M Return vs Nifty]]-AVERAGE(Table2[1M Return vs Nifty]))/_xlfn.STDEV.P(Table2[1M Return vs Nifty])</f>
        <v>3.8119839408721554</v>
      </c>
      <c r="K16">
        <v>73.178130857412299</v>
      </c>
      <c r="L16">
        <f>(Table2[[#This Row],[6M Return vs Nifty]]-AVERAGE(Table2[6M Return vs Nifty]))/_xlfn.STDEV.P(Table2[6M Return vs Nifty])</f>
        <v>1.7371182791960575</v>
      </c>
      <c r="M16">
        <v>34.4760861829579</v>
      </c>
      <c r="N16">
        <f>(Table2[[#This Row],[1W Return vs Nifty]]-AVERAGE(Table2[1W Return vs Nifty]))/_xlfn.STDEV.P(Table2[1W Return vs Nifty])</f>
        <v>7.4028882442321899</v>
      </c>
      <c r="O16">
        <v>3052.25</v>
      </c>
      <c r="P16">
        <v>2808.2265329818001</v>
      </c>
      <c r="Q16">
        <v>2423.9589117123301</v>
      </c>
      <c r="R16">
        <v>88.223874510805999</v>
      </c>
      <c r="S16" s="1">
        <f>(Table2[[#This Row],[Close Price]]-Table2[[#This Row],[20D EMA]])/Table2[[#This Row],[20D EMA]]</f>
        <v>0.21588991727414197</v>
      </c>
      <c r="T16" s="1">
        <f>(Table2[[#This Row],[Close Price]]-Table2[[#This Row],[50D EMA]])/Table2[[#This Row],[50D EMA]]</f>
        <v>0.32154580708252706</v>
      </c>
      <c r="U16" s="1">
        <f>(Table2[[#This Row],[Close Price]]-Table2[[#This Row],[200D EMA]])/Table2[[#This Row],[200D EMA]]</f>
        <v>0.53104905453134865</v>
      </c>
      <c r="V16">
        <v>2.5798312736142202</v>
      </c>
      <c r="W16">
        <v>3575.95</v>
      </c>
      <c r="X16">
        <v>3896</v>
      </c>
      <c r="Y16">
        <v>2955</v>
      </c>
      <c r="Z16">
        <v>3945</v>
      </c>
      <c r="AA16">
        <v>2700.1</v>
      </c>
      <c r="AB16">
        <v>3945</v>
      </c>
      <c r="AC16" s="1">
        <f>(Table2[[#This Row],[Close Price]]/Table2[[#This Row],[Day Low]])-1</f>
        <v>3.782211719962536E-2</v>
      </c>
      <c r="AD16" s="1">
        <f>(Table2[[#This Row],[Day High]]/Table2[[#This Row],[Close Price]])-1</f>
        <v>4.9795214485880646E-2</v>
      </c>
      <c r="AE16" s="1">
        <f>(Table2[[#This Row],[Close Price]]/Table2[[#This Row],[Current Week Low]])-1</f>
        <v>0.25590524534686976</v>
      </c>
      <c r="AF16" s="1">
        <f>(Table2[[#This Row],[Current Week High]]/Table2[[#This Row],[Close Price]])-1</f>
        <v>6.2998491054106598E-2</v>
      </c>
      <c r="AG16" s="1">
        <f>(Table2[[#This Row],[Close Price]]/Table2[[#This Row],[Current Month Low]])-1</f>
        <v>0.37446761231065517</v>
      </c>
      <c r="AH16" s="1">
        <f>(Table2[[#This Row],[Current Month High]]/Table2[[#This Row],[Close Price]])-1</f>
        <v>6.2998491054106598E-2</v>
      </c>
      <c r="AI16">
        <v>6.2998491054106598</v>
      </c>
      <c r="AJ16">
        <v>221.37166608936599</v>
      </c>
      <c r="AK16" t="str">
        <f>IF(AND(Table2[[#This Row],[20D EMA]]&gt;Table2[[#This Row],[50D EMA]],Table2[[#This Row],[50D EMA]]&gt;Table2[[#This Row],[200D EMA]]),"Uptrend","Downtrend/NoTrend")</f>
        <v>Uptrend</v>
      </c>
      <c r="AL16">
        <v>0.44</v>
      </c>
      <c r="AM16" t="s">
        <v>3217</v>
      </c>
      <c r="AN16">
        <v>35.840000000000003</v>
      </c>
      <c r="AO16" t="s">
        <v>3217</v>
      </c>
      <c r="AP16">
        <v>0.209373105076122</v>
      </c>
      <c r="AQ16">
        <f>(Table2[[#This Row],[Sharpe Ratio]]-AVERAGE(Table2[Sharpe Ratio]))/_xlfn.STDEV.P(Table2[Sharpe Ratio])</f>
        <v>1.6836697377979832</v>
      </c>
      <c r="AR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17.294434041921484</v>
      </c>
      <c r="AS16">
        <f>_xlfn.RANK.AVG(Table2[[#This Row],[1Y Return vs Nifty Z-Score]],Table2[1Y Return vs Nifty Z-Score])</f>
        <v>23</v>
      </c>
      <c r="AT16">
        <f>_xlfn.RANK.AVG(Table2[[#This Row],[6M Return vs Nifty Z-Score]],Table2[6M Return vs Nifty Z-Score])</f>
        <v>44</v>
      </c>
      <c r="AU16">
        <f>_xlfn.RANK.AVG(Table2[[#This Row],[Sharpe Ratio Z-Score]],Table2[Sharpe Ratio Z-Score])</f>
        <v>29</v>
      </c>
      <c r="AV16">
        <f>(Table2[[#This Row],[Rank 1Y]]+Table2[[#This Row],[Rank 6M]]+Table2[[#This Row],[Rank Sharpe]])/3</f>
        <v>32</v>
      </c>
    </row>
    <row r="17" spans="1:48" x14ac:dyDescent="0.3">
      <c r="A17" t="s">
        <v>1007</v>
      </c>
      <c r="B17" t="s">
        <v>1008</v>
      </c>
      <c r="C17" t="s">
        <v>3173</v>
      </c>
      <c r="D17" t="s">
        <v>382</v>
      </c>
      <c r="E17">
        <v>14586.35991272</v>
      </c>
      <c r="F17">
        <v>426.55</v>
      </c>
      <c r="G17">
        <v>132.277525293916</v>
      </c>
      <c r="H17">
        <f>(Table2[[#This Row],[1Y Return vs Nifty]]-AVERAGE(Table2[1Y Return vs Nifty]))/_xlfn.STDEV.P(Table2[1Y Return vs Nifty])</f>
        <v>1.8059144637487183</v>
      </c>
      <c r="I17">
        <v>23.472069409470301</v>
      </c>
      <c r="J17">
        <f>(Table2[[#This Row],[1M Return vs Nifty]]-AVERAGE(Table2[1M Return vs Nifty]))/_xlfn.STDEV.P(Table2[1M Return vs Nifty])</f>
        <v>2.0666669410825782</v>
      </c>
      <c r="K17">
        <v>145.59610299959999</v>
      </c>
      <c r="L17">
        <f>(Table2[[#This Row],[6M Return vs Nifty]]-AVERAGE(Table2[6M Return vs Nifty]))/_xlfn.STDEV.P(Table2[6M Return vs Nifty])</f>
        <v>3.8995333323256274</v>
      </c>
      <c r="M17">
        <v>1.37991433765645</v>
      </c>
      <c r="N17">
        <f>(Table2[[#This Row],[1W Return vs Nifty]]-AVERAGE(Table2[1W Return vs Nifty]))/_xlfn.STDEV.P(Table2[1W Return vs Nifty])</f>
        <v>0.21478856434030946</v>
      </c>
      <c r="O17">
        <v>396.32</v>
      </c>
      <c r="P17">
        <v>351.129622891564</v>
      </c>
      <c r="Q17">
        <v>259.63431684435</v>
      </c>
      <c r="R17">
        <v>59.607266772462602</v>
      </c>
      <c r="S17" s="1">
        <f>(Table2[[#This Row],[Close Price]]-Table2[[#This Row],[20D EMA]])/Table2[[#This Row],[20D EMA]]</f>
        <v>7.6276746063786885E-2</v>
      </c>
      <c r="T17" s="1">
        <f>(Table2[[#This Row],[Close Price]]-Table2[[#This Row],[50D EMA]])/Table2[[#This Row],[50D EMA]]</f>
        <v>0.2147935468598369</v>
      </c>
      <c r="U17" s="1">
        <f>(Table2[[#This Row],[Close Price]]-Table2[[#This Row],[200D EMA]])/Table2[[#This Row],[200D EMA]]</f>
        <v>0.64288760123999888</v>
      </c>
      <c r="V17">
        <v>1.31231983004626</v>
      </c>
      <c r="W17">
        <v>410.55</v>
      </c>
      <c r="X17">
        <v>431.95</v>
      </c>
      <c r="Y17">
        <v>410.55</v>
      </c>
      <c r="Z17">
        <v>447.95</v>
      </c>
      <c r="AA17">
        <v>379.55</v>
      </c>
      <c r="AB17">
        <v>447.95</v>
      </c>
      <c r="AC17" s="1">
        <f>(Table2[[#This Row],[Close Price]]/Table2[[#This Row],[Day Low]])-1</f>
        <v>3.8972110583363806E-2</v>
      </c>
      <c r="AD17" s="1">
        <f>(Table2[[#This Row],[Day High]]/Table2[[#This Row],[Close Price]])-1</f>
        <v>1.2659711639901428E-2</v>
      </c>
      <c r="AE17" s="1">
        <f>(Table2[[#This Row],[Close Price]]/Table2[[#This Row],[Current Week Low]])-1</f>
        <v>3.8972110583363806E-2</v>
      </c>
      <c r="AF17" s="1">
        <f>(Table2[[#This Row],[Current Week High]]/Table2[[#This Row],[Close Price]])-1</f>
        <v>5.016996835072085E-2</v>
      </c>
      <c r="AG17" s="1">
        <f>(Table2[[#This Row],[Close Price]]/Table2[[#This Row],[Current Month Low]])-1</f>
        <v>0.12383085232512192</v>
      </c>
      <c r="AH17" s="1">
        <f>(Table2[[#This Row],[Current Month High]]/Table2[[#This Row],[Close Price]])-1</f>
        <v>5.016996835072085E-2</v>
      </c>
      <c r="AI17">
        <v>5.0169968350720797</v>
      </c>
      <c r="AJ17">
        <v>183.70468905886199</v>
      </c>
      <c r="AK17" t="str">
        <f>IF(AND(Table2[[#This Row],[20D EMA]]&gt;Table2[[#This Row],[50D EMA]],Table2[[#This Row],[50D EMA]]&gt;Table2[[#This Row],[200D EMA]]),"Uptrend","Downtrend/NoTrend")</f>
        <v>Uptrend</v>
      </c>
      <c r="AL17">
        <v>0.41</v>
      </c>
      <c r="AM17" t="s">
        <v>3217</v>
      </c>
      <c r="AN17">
        <v>5.4</v>
      </c>
      <c r="AO17" t="s">
        <v>3217</v>
      </c>
      <c r="AP17">
        <v>0.19704671941339399</v>
      </c>
      <c r="AQ17">
        <f>(Table2[[#This Row],[Sharpe Ratio]]-AVERAGE(Table2[Sharpe Ratio]))/_xlfn.STDEV.P(Table2[Sharpe Ratio])</f>
        <v>1.5405101387939319</v>
      </c>
      <c r="AR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9.5274134402911663</v>
      </c>
      <c r="AS17">
        <f>_xlfn.RANK.AVG(Table2[[#This Row],[1Y Return vs Nifty Z-Score]],Table2[1Y Return vs Nifty Z-Score])</f>
        <v>48</v>
      </c>
      <c r="AT17">
        <f>_xlfn.RANK.AVG(Table2[[#This Row],[6M Return vs Nifty Z-Score]],Table2[6M Return vs Nifty Z-Score])</f>
        <v>4</v>
      </c>
      <c r="AU17">
        <f>_xlfn.RANK.AVG(Table2[[#This Row],[Sharpe Ratio Z-Score]],Table2[Sharpe Ratio Z-Score])</f>
        <v>45</v>
      </c>
      <c r="AV17">
        <f>(Table2[[#This Row],[Rank 1Y]]+Table2[[#This Row],[Rank 6M]]+Table2[[#This Row],[Rank Sharpe]])/3</f>
        <v>32.333333333333336</v>
      </c>
    </row>
    <row r="18" spans="1:48" x14ac:dyDescent="0.3">
      <c r="A18" t="s">
        <v>1253</v>
      </c>
      <c r="B18" t="s">
        <v>1254</v>
      </c>
      <c r="C18" t="s">
        <v>3183</v>
      </c>
      <c r="D18" t="s">
        <v>372</v>
      </c>
      <c r="E18">
        <v>9562.7908412399993</v>
      </c>
      <c r="F18">
        <v>416.3</v>
      </c>
      <c r="G18">
        <v>140.364999459199</v>
      </c>
      <c r="H18">
        <f>(Table2[[#This Row],[1Y Return vs Nifty]]-AVERAGE(Table2[1Y Return vs Nifty]))/_xlfn.STDEV.P(Table2[1Y Return vs Nifty])</f>
        <v>1.9428631664796574</v>
      </c>
      <c r="I18">
        <v>3.40104428327647</v>
      </c>
      <c r="J18">
        <f>(Table2[[#This Row],[1M Return vs Nifty]]-AVERAGE(Table2[1M Return vs Nifty]))/_xlfn.STDEV.P(Table2[1M Return vs Nifty])</f>
        <v>0.2432579482401577</v>
      </c>
      <c r="K18">
        <v>98.260684819914601</v>
      </c>
      <c r="L18">
        <f>(Table2[[#This Row],[6M Return vs Nifty]]-AVERAGE(Table2[6M Return vs Nifty]))/_xlfn.STDEV.P(Table2[6M Return vs Nifty])</f>
        <v>2.4860883297928269</v>
      </c>
      <c r="M18">
        <v>3.3304743032506599</v>
      </c>
      <c r="N18">
        <f>(Table2[[#This Row],[1W Return vs Nifty]]-AVERAGE(Table2[1W Return vs Nifty]))/_xlfn.STDEV.P(Table2[1W Return vs Nifty])</f>
        <v>0.63842727185711678</v>
      </c>
      <c r="O18">
        <v>407.27</v>
      </c>
      <c r="P18">
        <v>376.26835085038402</v>
      </c>
      <c r="Q18">
        <v>285.98010419904102</v>
      </c>
      <c r="R18">
        <v>53.735255796714497</v>
      </c>
      <c r="S18" s="1">
        <f>(Table2[[#This Row],[Close Price]]-Table2[[#This Row],[20D EMA]])/Table2[[#This Row],[20D EMA]]</f>
        <v>2.2172023473371546E-2</v>
      </c>
      <c r="T18" s="1">
        <f>(Table2[[#This Row],[Close Price]]-Table2[[#This Row],[50D EMA]])/Table2[[#This Row],[50D EMA]]</f>
        <v>0.10639122067838709</v>
      </c>
      <c r="U18" s="1">
        <f>(Table2[[#This Row],[Close Price]]-Table2[[#This Row],[200D EMA]])/Table2[[#This Row],[200D EMA]]</f>
        <v>0.45569567213758638</v>
      </c>
      <c r="V18">
        <v>0.88528088799644999</v>
      </c>
      <c r="W18">
        <v>406</v>
      </c>
      <c r="X18">
        <v>429.75</v>
      </c>
      <c r="Y18">
        <v>406</v>
      </c>
      <c r="Z18">
        <v>446.8</v>
      </c>
      <c r="AA18">
        <v>389.05</v>
      </c>
      <c r="AB18">
        <v>446.8</v>
      </c>
      <c r="AC18" s="1">
        <f>(Table2[[#This Row],[Close Price]]/Table2[[#This Row],[Day Low]])-1</f>
        <v>2.5369458128078781E-2</v>
      </c>
      <c r="AD18" s="1">
        <f>(Table2[[#This Row],[Day High]]/Table2[[#This Row],[Close Price]])-1</f>
        <v>3.2308431419649342E-2</v>
      </c>
      <c r="AE18" s="1">
        <f>(Table2[[#This Row],[Close Price]]/Table2[[#This Row],[Current Week Low]])-1</f>
        <v>2.5369458128078781E-2</v>
      </c>
      <c r="AF18" s="1">
        <f>(Table2[[#This Row],[Current Week High]]/Table2[[#This Row],[Close Price]])-1</f>
        <v>7.3264472736007669E-2</v>
      </c>
      <c r="AG18" s="1">
        <f>(Table2[[#This Row],[Close Price]]/Table2[[#This Row],[Current Month Low]])-1</f>
        <v>7.0042411001156601E-2</v>
      </c>
      <c r="AH18" s="1">
        <f>(Table2[[#This Row],[Current Month High]]/Table2[[#This Row],[Close Price]])-1</f>
        <v>7.3264472736007669E-2</v>
      </c>
      <c r="AI18">
        <v>7.3264472736007598</v>
      </c>
      <c r="AJ18">
        <v>197.144896502498</v>
      </c>
      <c r="AK18" t="str">
        <f>IF(AND(Table2[[#This Row],[20D EMA]]&gt;Table2[[#This Row],[50D EMA]],Table2[[#This Row],[50D EMA]]&gt;Table2[[#This Row],[200D EMA]]),"Uptrend","Downtrend/NoTrend")</f>
        <v>Uptrend</v>
      </c>
      <c r="AL18">
        <v>0.1</v>
      </c>
      <c r="AM18" t="s">
        <v>3217</v>
      </c>
      <c r="AN18">
        <v>4.0199999999999996</v>
      </c>
      <c r="AO18" t="s">
        <v>3217</v>
      </c>
      <c r="AP18">
        <v>0.18136736690795599</v>
      </c>
      <c r="AQ18">
        <f>(Table2[[#This Row],[Sharpe Ratio]]-AVERAGE(Table2[Sharpe Ratio]))/_xlfn.STDEV.P(Table2[Sharpe Ratio])</f>
        <v>1.3584089228544576</v>
      </c>
      <c r="AR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6.6690456392242163</v>
      </c>
      <c r="AS18">
        <f>_xlfn.RANK.AVG(Table2[[#This Row],[1Y Return vs Nifty Z-Score]],Table2[1Y Return vs Nifty Z-Score])</f>
        <v>43</v>
      </c>
      <c r="AT18">
        <f>_xlfn.RANK.AVG(Table2[[#This Row],[6M Return vs Nifty Z-Score]],Table2[6M Return vs Nifty Z-Score])</f>
        <v>14</v>
      </c>
      <c r="AU18">
        <f>_xlfn.RANK.AVG(Table2[[#This Row],[Sharpe Ratio Z-Score]],Table2[Sharpe Ratio Z-Score])</f>
        <v>66</v>
      </c>
      <c r="AV18">
        <f>(Table2[[#This Row],[Rank 1Y]]+Table2[[#This Row],[Rank 6M]]+Table2[[#This Row],[Rank Sharpe]])/3</f>
        <v>41</v>
      </c>
    </row>
    <row r="19" spans="1:48" x14ac:dyDescent="0.3">
      <c r="A19" t="s">
        <v>1286</v>
      </c>
      <c r="B19" t="s">
        <v>1287</v>
      </c>
      <c r="C19" t="s">
        <v>3171</v>
      </c>
      <c r="D19" t="s">
        <v>544</v>
      </c>
      <c r="E19">
        <v>9257.1669700000002</v>
      </c>
      <c r="F19">
        <v>457.7</v>
      </c>
      <c r="G19">
        <v>98.290212876140004</v>
      </c>
      <c r="H19">
        <f>(Table2[[#This Row],[1Y Return vs Nifty]]-AVERAGE(Table2[1Y Return vs Nifty]))/_xlfn.STDEV.P(Table2[1Y Return vs Nifty])</f>
        <v>1.2303925826519042</v>
      </c>
      <c r="I19">
        <v>13.4914356454972</v>
      </c>
      <c r="J19">
        <f>(Table2[[#This Row],[1M Return vs Nifty]]-AVERAGE(Table2[1M Return vs Nifty]))/_xlfn.STDEV.P(Table2[1M Return vs Nifty])</f>
        <v>1.1599480642403182</v>
      </c>
      <c r="K19">
        <v>67.285367057089502</v>
      </c>
      <c r="L19">
        <f>(Table2[[#This Row],[6M Return vs Nifty]]-AVERAGE(Table2[6M Return vs Nifty]))/_xlfn.STDEV.P(Table2[6M Return vs Nifty])</f>
        <v>1.5611591799639524</v>
      </c>
      <c r="M19">
        <v>1.5136586044467599</v>
      </c>
      <c r="N19">
        <f>(Table2[[#This Row],[1W Return vs Nifty]]-AVERAGE(Table2[1W Return vs Nifty]))/_xlfn.STDEV.P(Table2[1W Return vs Nifty])</f>
        <v>0.24383624773391874</v>
      </c>
      <c r="O19">
        <v>446.93</v>
      </c>
      <c r="P19">
        <v>421.504571074902</v>
      </c>
      <c r="Q19">
        <v>338.69172747222802</v>
      </c>
      <c r="R19">
        <v>72.942035704984505</v>
      </c>
      <c r="S19" s="1">
        <f>(Table2[[#This Row],[Close Price]]-Table2[[#This Row],[20D EMA]])/Table2[[#This Row],[20D EMA]]</f>
        <v>2.4097733425816083E-2</v>
      </c>
      <c r="T19" s="1">
        <f>(Table2[[#This Row],[Close Price]]-Table2[[#This Row],[50D EMA]])/Table2[[#This Row],[50D EMA]]</f>
        <v>8.5871972474210731E-2</v>
      </c>
      <c r="U19" s="1">
        <f>(Table2[[#This Row],[Close Price]]-Table2[[#This Row],[200D EMA]])/Table2[[#This Row],[200D EMA]]</f>
        <v>0.35137637820672896</v>
      </c>
      <c r="V19">
        <v>1.0604368466398899</v>
      </c>
      <c r="W19">
        <v>455.05</v>
      </c>
      <c r="X19">
        <v>471.9</v>
      </c>
      <c r="Y19">
        <v>453</v>
      </c>
      <c r="Z19">
        <v>471.9</v>
      </c>
      <c r="AA19">
        <v>441.1</v>
      </c>
      <c r="AB19">
        <v>471.9</v>
      </c>
      <c r="AC19" s="1">
        <f>(Table2[[#This Row],[Close Price]]/Table2[[#This Row],[Day Low]])-1</f>
        <v>5.8235358751785871E-3</v>
      </c>
      <c r="AD19" s="1">
        <f>(Table2[[#This Row],[Day High]]/Table2[[#This Row],[Close Price]])-1</f>
        <v>3.1024688660694855E-2</v>
      </c>
      <c r="AE19" s="1">
        <f>(Table2[[#This Row],[Close Price]]/Table2[[#This Row],[Current Week Low]])-1</f>
        <v>1.0375275938189876E-2</v>
      </c>
      <c r="AF19" s="1">
        <f>(Table2[[#This Row],[Current Week High]]/Table2[[#This Row],[Close Price]])-1</f>
        <v>3.1024688660694855E-2</v>
      </c>
      <c r="AG19" s="1">
        <f>(Table2[[#This Row],[Close Price]]/Table2[[#This Row],[Current Month Low]])-1</f>
        <v>3.7633189752890317E-2</v>
      </c>
      <c r="AH19" s="1">
        <f>(Table2[[#This Row],[Current Month High]]/Table2[[#This Row],[Close Price]])-1</f>
        <v>3.1024688660694855E-2</v>
      </c>
      <c r="AI19">
        <v>3.1024688660694801</v>
      </c>
      <c r="AJ19">
        <v>136.53746770025799</v>
      </c>
      <c r="AK19" t="str">
        <f>IF(AND(Table2[[#This Row],[20D EMA]]&gt;Table2[[#This Row],[50D EMA]],Table2[[#This Row],[50D EMA]]&gt;Table2[[#This Row],[200D EMA]]),"Uptrend","Downtrend/NoTrend")</f>
        <v>Uptrend</v>
      </c>
      <c r="AL19">
        <v>0.13</v>
      </c>
      <c r="AM19" t="s">
        <v>3217</v>
      </c>
      <c r="AN19">
        <v>2.83</v>
      </c>
      <c r="AO19" t="s">
        <v>3217</v>
      </c>
      <c r="AP19">
        <v>0.34100704031310902</v>
      </c>
      <c r="AQ19">
        <f>(Table2[[#This Row],[Sharpe Ratio]]-AVERAGE(Table2[Sharpe Ratio]))/_xlfn.STDEV.P(Table2[Sharpe Ratio])</f>
        <v>3.212476469915249</v>
      </c>
      <c r="AR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7.407812544505342</v>
      </c>
      <c r="AS19">
        <f>_xlfn.RANK.AVG(Table2[[#This Row],[1Y Return vs Nifty Z-Score]],Table2[1Y Return vs Nifty Z-Score])</f>
        <v>76</v>
      </c>
      <c r="AT19">
        <f>_xlfn.RANK.AVG(Table2[[#This Row],[6M Return vs Nifty Z-Score]],Table2[6M Return vs Nifty Z-Score])</f>
        <v>58</v>
      </c>
      <c r="AU19">
        <f>_xlfn.RANK.AVG(Table2[[#This Row],[Sharpe Ratio Z-Score]],Table2[Sharpe Ratio Z-Score])</f>
        <v>1</v>
      </c>
      <c r="AV19">
        <f>(Table2[[#This Row],[Rank 1Y]]+Table2[[#This Row],[Rank 6M]]+Table2[[#This Row],[Rank Sharpe]])/3</f>
        <v>45</v>
      </c>
    </row>
    <row r="20" spans="1:48" x14ac:dyDescent="0.3">
      <c r="A20" t="s">
        <v>424</v>
      </c>
      <c r="B20" t="s">
        <v>425</v>
      </c>
      <c r="C20" t="s">
        <v>3183</v>
      </c>
      <c r="D20" t="s">
        <v>161</v>
      </c>
      <c r="E20">
        <v>54787.638906</v>
      </c>
      <c r="F20">
        <v>12694.85</v>
      </c>
      <c r="G20">
        <v>178.699800215794</v>
      </c>
      <c r="H20">
        <f>(Table2[[#This Row],[1Y Return vs Nifty]]-AVERAGE(Table2[1Y Return vs Nifty]))/_xlfn.STDEV.P(Table2[1Y Return vs Nifty])</f>
        <v>2.5920029505176569</v>
      </c>
      <c r="I20">
        <v>4.9016255509639297</v>
      </c>
      <c r="J20">
        <f>(Table2[[#This Row],[1M Return vs Nifty]]-AVERAGE(Table2[1M Return vs Nifty]))/_xlfn.STDEV.P(Table2[1M Return vs Nifty])</f>
        <v>0.37958249373740444</v>
      </c>
      <c r="K20">
        <v>78.780849677234499</v>
      </c>
      <c r="L20">
        <f>(Table2[[#This Row],[6M Return vs Nifty]]-AVERAGE(Table2[6M Return vs Nifty]))/_xlfn.STDEV.P(Table2[6M Return vs Nifty])</f>
        <v>1.9044165776163462</v>
      </c>
      <c r="M20">
        <v>6.29075600534222</v>
      </c>
      <c r="N20">
        <f>(Table2[[#This Row],[1W Return vs Nifty]]-AVERAGE(Table2[1W Return vs Nifty]))/_xlfn.STDEV.P(Table2[1W Return vs Nifty])</f>
        <v>1.2813656773819544</v>
      </c>
      <c r="O20">
        <v>12307.4</v>
      </c>
      <c r="P20">
        <v>11939.786565140401</v>
      </c>
      <c r="Q20">
        <v>9415.27432268956</v>
      </c>
      <c r="R20">
        <v>67.066261867332599</v>
      </c>
      <c r="S20" s="1">
        <f>(Table2[[#This Row],[Close Price]]-Table2[[#This Row],[20D EMA]])/Table2[[#This Row],[20D EMA]]</f>
        <v>3.1481060175179224E-2</v>
      </c>
      <c r="T20" s="1">
        <f>(Table2[[#This Row],[Close Price]]-Table2[[#This Row],[50D EMA]])/Table2[[#This Row],[50D EMA]]</f>
        <v>6.3239274064085471E-2</v>
      </c>
      <c r="U20" s="1">
        <f>(Table2[[#This Row],[Close Price]]-Table2[[#This Row],[200D EMA]])/Table2[[#This Row],[200D EMA]]</f>
        <v>0.34832502643147623</v>
      </c>
      <c r="V20">
        <v>0.650686130132616</v>
      </c>
      <c r="W20">
        <v>12535.05</v>
      </c>
      <c r="X20">
        <v>12990.95</v>
      </c>
      <c r="Y20">
        <v>12535.05</v>
      </c>
      <c r="Z20">
        <v>13533.15</v>
      </c>
      <c r="AA20">
        <v>11210</v>
      </c>
      <c r="AB20">
        <v>13533.15</v>
      </c>
      <c r="AC20" s="1">
        <f>(Table2[[#This Row],[Close Price]]/Table2[[#This Row],[Day Low]])-1</f>
        <v>1.2748253896075479E-2</v>
      </c>
      <c r="AD20" s="1">
        <f>(Table2[[#This Row],[Day High]]/Table2[[#This Row],[Close Price]])-1</f>
        <v>2.3324418957293647E-2</v>
      </c>
      <c r="AE20" s="1">
        <f>(Table2[[#This Row],[Close Price]]/Table2[[#This Row],[Current Week Low]])-1</f>
        <v>1.2748253896075479E-2</v>
      </c>
      <c r="AF20" s="1">
        <f>(Table2[[#This Row],[Current Week High]]/Table2[[#This Row],[Close Price]])-1</f>
        <v>6.6034651847008741E-2</v>
      </c>
      <c r="AG20" s="1">
        <f>(Table2[[#This Row],[Close Price]]/Table2[[#This Row],[Current Month Low]])-1</f>
        <v>0.13245762711864417</v>
      </c>
      <c r="AH20" s="1">
        <f>(Table2[[#This Row],[Current Month High]]/Table2[[#This Row],[Close Price]])-1</f>
        <v>6.6034651847008741E-2</v>
      </c>
      <c r="AI20">
        <v>13.290034935426499</v>
      </c>
      <c r="AJ20">
        <v>225.85153623039599</v>
      </c>
      <c r="AK20" t="str">
        <f>IF(AND(Table2[[#This Row],[20D EMA]]&gt;Table2[[#This Row],[50D EMA]],Table2[[#This Row],[50D EMA]]&gt;Table2[[#This Row],[200D EMA]]),"Uptrend","Downtrend/NoTrend")</f>
        <v>Uptrend</v>
      </c>
      <c r="AL20">
        <v>-7.0000000000000007E-2</v>
      </c>
      <c r="AM20" t="s">
        <v>3216</v>
      </c>
      <c r="AN20">
        <v>9.01</v>
      </c>
      <c r="AO20" t="s">
        <v>3217</v>
      </c>
      <c r="AP20">
        <v>0.17368006193751701</v>
      </c>
      <c r="AQ20">
        <f>(Table2[[#This Row],[Sharpe Ratio]]-AVERAGE(Table2[Sharpe Ratio]))/_xlfn.STDEV.P(Table2[Sharpe Ratio])</f>
        <v>1.2691279667735869</v>
      </c>
      <c r="AR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7.4264956660269492</v>
      </c>
      <c r="AS20">
        <f>_xlfn.RANK.AVG(Table2[[#This Row],[1Y Return vs Nifty Z-Score]],Table2[1Y Return vs Nifty Z-Score])</f>
        <v>26</v>
      </c>
      <c r="AT20">
        <f>_xlfn.RANK.AVG(Table2[[#This Row],[6M Return vs Nifty Z-Score]],Table2[6M Return vs Nifty Z-Score])</f>
        <v>33</v>
      </c>
      <c r="AU20">
        <f>_xlfn.RANK.AVG(Table2[[#This Row],[Sharpe Ratio Z-Score]],Table2[Sharpe Ratio Z-Score])</f>
        <v>79</v>
      </c>
      <c r="AV20">
        <f>(Table2[[#This Row],[Rank 1Y]]+Table2[[#This Row],[Rank 6M]]+Table2[[#This Row],[Rank Sharpe]])/3</f>
        <v>46</v>
      </c>
    </row>
    <row r="21" spans="1:48" x14ac:dyDescent="0.3">
      <c r="A21" t="s">
        <v>1326</v>
      </c>
      <c r="B21" t="s">
        <v>1327</v>
      </c>
      <c r="C21" t="s">
        <v>3190</v>
      </c>
      <c r="D21" t="s">
        <v>1328</v>
      </c>
      <c r="E21">
        <v>8690.1794565799992</v>
      </c>
      <c r="F21">
        <v>1401.8</v>
      </c>
      <c r="G21">
        <v>174.77160719083199</v>
      </c>
      <c r="H21">
        <f>(Table2[[#This Row],[1Y Return vs Nifty]]-AVERAGE(Table2[1Y Return vs Nifty]))/_xlfn.STDEV.P(Table2[1Y Return vs Nifty])</f>
        <v>2.5254851567230787</v>
      </c>
      <c r="I21">
        <v>1.9416441181258699</v>
      </c>
      <c r="J21">
        <f>(Table2[[#This Row],[1M Return vs Nifty]]-AVERAGE(Table2[1M Return vs Nifty]))/_xlfn.STDEV.P(Table2[1M Return vs Nifty])</f>
        <v>0.11067461636945759</v>
      </c>
      <c r="K21">
        <v>86.225736701797302</v>
      </c>
      <c r="L21">
        <f>(Table2[[#This Row],[6M Return vs Nifty]]-AVERAGE(Table2[6M Return vs Nifty]))/_xlfn.STDEV.P(Table2[6M Return vs Nifty])</f>
        <v>2.1267223850636254</v>
      </c>
      <c r="M21">
        <v>1.00841556583979</v>
      </c>
      <c r="N21">
        <f>(Table2[[#This Row],[1W Return vs Nifty]]-AVERAGE(Table2[1W Return vs Nifty]))/_xlfn.STDEV.P(Table2[1W Return vs Nifty])</f>
        <v>0.13410339581817829</v>
      </c>
      <c r="O21">
        <v>1352.97</v>
      </c>
      <c r="P21">
        <v>1300.5311058646701</v>
      </c>
      <c r="Q21">
        <v>1007.81806044169</v>
      </c>
      <c r="R21">
        <v>69.9795036661137</v>
      </c>
      <c r="S21" s="1">
        <f>(Table2[[#This Row],[Close Price]]-Table2[[#This Row],[20D EMA]])/Table2[[#This Row],[20D EMA]]</f>
        <v>3.6090970235851443E-2</v>
      </c>
      <c r="T21" s="1">
        <f>(Table2[[#This Row],[Close Price]]-Table2[[#This Row],[50D EMA]])/Table2[[#This Row],[50D EMA]]</f>
        <v>7.7867337181451224E-2</v>
      </c>
      <c r="U21" s="1">
        <f>(Table2[[#This Row],[Close Price]]-Table2[[#This Row],[200D EMA]])/Table2[[#This Row],[200D EMA]]</f>
        <v>0.39092565912704719</v>
      </c>
      <c r="V21">
        <v>0.81297678967629505</v>
      </c>
      <c r="W21">
        <v>1334</v>
      </c>
      <c r="X21">
        <v>1408.5</v>
      </c>
      <c r="Y21">
        <v>1334</v>
      </c>
      <c r="Z21">
        <v>1436</v>
      </c>
      <c r="AA21">
        <v>1245.0999999999999</v>
      </c>
      <c r="AB21">
        <v>1444.45</v>
      </c>
      <c r="AC21" s="1">
        <f>(Table2[[#This Row],[Close Price]]/Table2[[#This Row],[Day Low]])-1</f>
        <v>5.082458770614684E-2</v>
      </c>
      <c r="AD21" s="1">
        <f>(Table2[[#This Row],[Day High]]/Table2[[#This Row],[Close Price]])-1</f>
        <v>4.7795691254102213E-3</v>
      </c>
      <c r="AE21" s="1">
        <f>(Table2[[#This Row],[Close Price]]/Table2[[#This Row],[Current Week Low]])-1</f>
        <v>5.082458770614684E-2</v>
      </c>
      <c r="AF21" s="1">
        <f>(Table2[[#This Row],[Current Week High]]/Table2[[#This Row],[Close Price]])-1</f>
        <v>2.4397203595377448E-2</v>
      </c>
      <c r="AG21" s="1">
        <f>(Table2[[#This Row],[Close Price]]/Table2[[#This Row],[Current Month Low]])-1</f>
        <v>0.1258533451128423</v>
      </c>
      <c r="AH21" s="1">
        <f>(Table2[[#This Row],[Current Month High]]/Table2[[#This Row],[Close Price]])-1</f>
        <v>3.0425167641603634E-2</v>
      </c>
      <c r="AI21">
        <v>3.0425167641603599</v>
      </c>
      <c r="AJ21">
        <v>221.91985302560499</v>
      </c>
      <c r="AK21" t="str">
        <f>IF(AND(Table2[[#This Row],[20D EMA]]&gt;Table2[[#This Row],[50D EMA]],Table2[[#This Row],[50D EMA]]&gt;Table2[[#This Row],[200D EMA]]),"Uptrend","Downtrend/NoTrend")</f>
        <v>Uptrend</v>
      </c>
      <c r="AL21">
        <v>0</v>
      </c>
      <c r="AM21">
        <v>0</v>
      </c>
      <c r="AN21">
        <v>10.72</v>
      </c>
      <c r="AO21" t="s">
        <v>3217</v>
      </c>
      <c r="AP21">
        <v>0.16887434430335099</v>
      </c>
      <c r="AQ21">
        <f>(Table2[[#This Row],[Sharpe Ratio]]-AVERAGE(Table2[Sharpe Ratio]))/_xlfn.STDEV.P(Table2[Sharpe Ratio])</f>
        <v>1.2133139894846721</v>
      </c>
      <c r="AR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6.1102995434590124</v>
      </c>
      <c r="AS21">
        <f>_xlfn.RANK.AVG(Table2[[#This Row],[1Y Return vs Nifty Z-Score]],Table2[1Y Return vs Nifty Z-Score])</f>
        <v>28</v>
      </c>
      <c r="AT21">
        <f>_xlfn.RANK.AVG(Table2[[#This Row],[6M Return vs Nifty Z-Score]],Table2[6M Return vs Nifty Z-Score])</f>
        <v>27</v>
      </c>
      <c r="AU21">
        <f>_xlfn.RANK.AVG(Table2[[#This Row],[Sharpe Ratio Z-Score]],Table2[Sharpe Ratio Z-Score])</f>
        <v>85</v>
      </c>
      <c r="AV21">
        <f>(Table2[[#This Row],[Rank 1Y]]+Table2[[#This Row],[Rank 6M]]+Table2[[#This Row],[Rank Sharpe]])/3</f>
        <v>46.666666666666664</v>
      </c>
    </row>
    <row r="22" spans="1:48" x14ac:dyDescent="0.3">
      <c r="A22" t="s">
        <v>991</v>
      </c>
      <c r="B22" t="s">
        <v>992</v>
      </c>
      <c r="C22" t="s">
        <v>3183</v>
      </c>
      <c r="D22" t="s">
        <v>141</v>
      </c>
      <c r="E22">
        <v>15048.03866016</v>
      </c>
      <c r="F22">
        <v>1680.55</v>
      </c>
      <c r="G22">
        <v>105.36461428771899</v>
      </c>
      <c r="H22">
        <f>(Table2[[#This Row],[1Y Return vs Nifty]]-AVERAGE(Table2[1Y Return vs Nifty]))/_xlfn.STDEV.P(Table2[1Y Return vs Nifty])</f>
        <v>1.3501864856819199</v>
      </c>
      <c r="I22">
        <v>-6.3529929838042696</v>
      </c>
      <c r="J22">
        <f>(Table2[[#This Row],[1M Return vs Nifty]]-AVERAGE(Table2[1M Return vs Nifty]))/_xlfn.STDEV.P(Table2[1M Return vs Nifty])</f>
        <v>-0.64287512954189863</v>
      </c>
      <c r="K22">
        <v>70.037893364421805</v>
      </c>
      <c r="L22">
        <f>(Table2[[#This Row],[6M Return vs Nifty]]-AVERAGE(Table2[6M Return vs Nifty]))/_xlfn.STDEV.P(Table2[6M Return vs Nifty])</f>
        <v>1.6433501630174958</v>
      </c>
      <c r="M22">
        <v>2.9622125193864699</v>
      </c>
      <c r="N22">
        <f>(Table2[[#This Row],[1W Return vs Nifty]]-AVERAGE(Table2[1W Return vs Nifty]))/_xlfn.STDEV.P(Table2[1W Return vs Nifty])</f>
        <v>0.55844513908708782</v>
      </c>
      <c r="O22">
        <v>1673.07</v>
      </c>
      <c r="P22">
        <v>1586.5079734236999</v>
      </c>
      <c r="Q22">
        <v>1178.5385844771599</v>
      </c>
      <c r="R22">
        <v>50.350206965098202</v>
      </c>
      <c r="S22" s="1">
        <f>(Table2[[#This Row],[Close Price]]-Table2[[#This Row],[20D EMA]])/Table2[[#This Row],[20D EMA]]</f>
        <v>4.470823097658806E-3</v>
      </c>
      <c r="T22" s="1">
        <f>(Table2[[#This Row],[Close Price]]-Table2[[#This Row],[50D EMA]])/Table2[[#This Row],[50D EMA]]</f>
        <v>5.9276113421199143E-2</v>
      </c>
      <c r="U22" s="1">
        <f>(Table2[[#This Row],[Close Price]]-Table2[[#This Row],[200D EMA]])/Table2[[#This Row],[200D EMA]]</f>
        <v>0.42596095039650272</v>
      </c>
      <c r="V22">
        <v>0.49150153983980099</v>
      </c>
      <c r="W22">
        <v>1602</v>
      </c>
      <c r="X22">
        <v>1701</v>
      </c>
      <c r="Y22">
        <v>1602</v>
      </c>
      <c r="Z22">
        <v>1727.75</v>
      </c>
      <c r="AA22">
        <v>1576</v>
      </c>
      <c r="AB22">
        <v>1729</v>
      </c>
      <c r="AC22" s="1">
        <f>(Table2[[#This Row],[Close Price]]/Table2[[#This Row],[Day Low]])-1</f>
        <v>4.9032459425717878E-2</v>
      </c>
      <c r="AD22" s="1">
        <f>(Table2[[#This Row],[Day High]]/Table2[[#This Row],[Close Price]])-1</f>
        <v>1.2168635268215766E-2</v>
      </c>
      <c r="AE22" s="1">
        <f>(Table2[[#This Row],[Close Price]]/Table2[[#This Row],[Current Week Low]])-1</f>
        <v>4.9032459425717878E-2</v>
      </c>
      <c r="AF22" s="1">
        <f>(Table2[[#This Row],[Current Week High]]/Table2[[#This Row],[Close Price]])-1</f>
        <v>2.8086043259647253E-2</v>
      </c>
      <c r="AG22" s="1">
        <f>(Table2[[#This Row],[Close Price]]/Table2[[#This Row],[Current Month Low]])-1</f>
        <v>6.633883248730954E-2</v>
      </c>
      <c r="AH22" s="1">
        <f>(Table2[[#This Row],[Current Month High]]/Table2[[#This Row],[Close Price]])-1</f>
        <v>2.8829847371396378E-2</v>
      </c>
      <c r="AI22">
        <v>17.2235280116628</v>
      </c>
      <c r="AJ22">
        <v>158.546153846153</v>
      </c>
      <c r="AK22" t="str">
        <f>IF(AND(Table2[[#This Row],[20D EMA]]&gt;Table2[[#This Row],[50D EMA]],Table2[[#This Row],[50D EMA]]&gt;Table2[[#This Row],[200D EMA]]),"Uptrend","Downtrend/NoTrend")</f>
        <v>Uptrend</v>
      </c>
      <c r="AL22">
        <v>0.15</v>
      </c>
      <c r="AM22" t="s">
        <v>3217</v>
      </c>
      <c r="AN22">
        <v>0.18</v>
      </c>
      <c r="AO22" t="s">
        <v>3217</v>
      </c>
      <c r="AP22">
        <v>0.20166059659032501</v>
      </c>
      <c r="AQ22">
        <f>(Table2[[#This Row],[Sharpe Ratio]]-AVERAGE(Table2[Sharpe Ratio]))/_xlfn.STDEV.P(Table2[Sharpe Ratio])</f>
        <v>1.5940960661351997</v>
      </c>
      <c r="AR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4.5032027243798041</v>
      </c>
      <c r="AS22">
        <f>_xlfn.RANK.AVG(Table2[[#This Row],[1Y Return vs Nifty Z-Score]],Table2[1Y Return vs Nifty Z-Score])</f>
        <v>70</v>
      </c>
      <c r="AT22">
        <f>_xlfn.RANK.AVG(Table2[[#This Row],[6M Return vs Nifty Z-Score]],Table2[6M Return vs Nifty Z-Score])</f>
        <v>47</v>
      </c>
      <c r="AU22">
        <f>_xlfn.RANK.AVG(Table2[[#This Row],[Sharpe Ratio Z-Score]],Table2[Sharpe Ratio Z-Score])</f>
        <v>35</v>
      </c>
      <c r="AV22">
        <f>(Table2[[#This Row],[Rank 1Y]]+Table2[[#This Row],[Rank 6M]]+Table2[[#This Row],[Rank Sharpe]])/3</f>
        <v>50.666666666666664</v>
      </c>
    </row>
    <row r="23" spans="1:48" x14ac:dyDescent="0.3">
      <c r="A23" t="s">
        <v>1207</v>
      </c>
      <c r="B23" t="s">
        <v>1208</v>
      </c>
      <c r="C23" t="s">
        <v>3171</v>
      </c>
      <c r="D23" t="s">
        <v>398</v>
      </c>
      <c r="E23">
        <v>10221.5784958</v>
      </c>
      <c r="F23">
        <v>316.45</v>
      </c>
      <c r="G23">
        <v>278.94803318977603</v>
      </c>
      <c r="H23">
        <f>(Table2[[#This Row],[1Y Return vs Nifty]]-AVERAGE(Table2[1Y Return vs Nifty]))/_xlfn.STDEV.P(Table2[1Y Return vs Nifty])</f>
        <v>4.2895496970395213</v>
      </c>
      <c r="I23">
        <v>49.8094868873712</v>
      </c>
      <c r="J23">
        <f>(Table2[[#This Row],[1M Return vs Nifty]]-AVERAGE(Table2[1M Return vs Nifty]))/_xlfn.STDEV.P(Table2[1M Return vs Nifty])</f>
        <v>4.459364054234797</v>
      </c>
      <c r="K23">
        <v>170.27637948337599</v>
      </c>
      <c r="L23">
        <f>(Table2[[#This Row],[6M Return vs Nifty]]-AVERAGE(Table2[6M Return vs Nifty]))/_xlfn.STDEV.P(Table2[6M Return vs Nifty])</f>
        <v>4.6364912973889227</v>
      </c>
      <c r="M23">
        <v>9.4966971930346897</v>
      </c>
      <c r="N23">
        <f>(Table2[[#This Row],[1W Return vs Nifty]]-AVERAGE(Table2[1W Return vs Nifty]))/_xlfn.STDEV.P(Table2[1W Return vs Nifty])</f>
        <v>1.9776584369409729</v>
      </c>
      <c r="O23">
        <v>297.8</v>
      </c>
      <c r="P23">
        <v>260.10744241524299</v>
      </c>
      <c r="Q23">
        <v>188.33370641687199</v>
      </c>
      <c r="R23">
        <v>70.622010157323402</v>
      </c>
      <c r="S23" s="1">
        <f>(Table2[[#This Row],[Close Price]]-Table2[[#This Row],[20D EMA]])/Table2[[#This Row],[20D EMA]]</f>
        <v>6.262592343854928E-2</v>
      </c>
      <c r="T23" s="1">
        <f>(Table2[[#This Row],[Close Price]]-Table2[[#This Row],[50D EMA]])/Table2[[#This Row],[50D EMA]]</f>
        <v>0.21661263154020072</v>
      </c>
      <c r="U23" s="1">
        <f>(Table2[[#This Row],[Close Price]]-Table2[[#This Row],[200D EMA]])/Table2[[#This Row],[200D EMA]]</f>
        <v>0.68026215816910518</v>
      </c>
      <c r="V23">
        <v>0.71551197819312795</v>
      </c>
      <c r="W23">
        <v>301</v>
      </c>
      <c r="X23">
        <v>334.4</v>
      </c>
      <c r="Y23">
        <v>301</v>
      </c>
      <c r="Z23">
        <v>337.4</v>
      </c>
      <c r="AA23">
        <v>268.25</v>
      </c>
      <c r="AB23">
        <v>348</v>
      </c>
      <c r="AC23" s="1">
        <f>(Table2[[#This Row],[Close Price]]/Table2[[#This Row],[Day Low]])-1</f>
        <v>5.1328903654485059E-2</v>
      </c>
      <c r="AD23" s="1">
        <f>(Table2[[#This Row],[Day High]]/Table2[[#This Row],[Close Price]])-1</f>
        <v>5.6723021014378316E-2</v>
      </c>
      <c r="AE23" s="1">
        <f>(Table2[[#This Row],[Close Price]]/Table2[[#This Row],[Current Week Low]])-1</f>
        <v>5.1328903654485059E-2</v>
      </c>
      <c r="AF23" s="1">
        <f>(Table2[[#This Row],[Current Week High]]/Table2[[#This Row],[Close Price]])-1</f>
        <v>6.62031916574497E-2</v>
      </c>
      <c r="AG23" s="1">
        <f>(Table2[[#This Row],[Close Price]]/Table2[[#This Row],[Current Month Low]])-1</f>
        <v>0.17968313140726933</v>
      </c>
      <c r="AH23" s="1">
        <f>(Table2[[#This Row],[Current Month High]]/Table2[[#This Row],[Close Price]])-1</f>
        <v>9.9699794596302738E-2</v>
      </c>
      <c r="AI23">
        <v>9.9699794596302702</v>
      </c>
      <c r="AJ23">
        <v>319.97345719973401</v>
      </c>
      <c r="AK23" t="str">
        <f>IF(AND(Table2[[#This Row],[20D EMA]]&gt;Table2[[#This Row],[50D EMA]],Table2[[#This Row],[50D EMA]]&gt;Table2[[#This Row],[200D EMA]]),"Uptrend","Downtrend/NoTrend")</f>
        <v>Uptrend</v>
      </c>
      <c r="AL23">
        <v>0.5</v>
      </c>
      <c r="AM23" t="s">
        <v>3217</v>
      </c>
      <c r="AN23">
        <v>5.73</v>
      </c>
      <c r="AO23" t="s">
        <v>3217</v>
      </c>
      <c r="AP23">
        <v>0.132304729934172</v>
      </c>
      <c r="AQ23">
        <f>(Table2[[#This Row],[Sharpe Ratio]]-AVERAGE(Table2[Sharpe Ratio]))/_xlfn.STDEV.P(Table2[Sharpe Ratio])</f>
        <v>0.78859165220986938</v>
      </c>
      <c r="AR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16.151655137814085</v>
      </c>
      <c r="AS23">
        <f>_xlfn.RANK.AVG(Table2[[#This Row],[1Y Return vs Nifty Z-Score]],Table2[1Y Return vs Nifty Z-Score])</f>
        <v>2</v>
      </c>
      <c r="AT23">
        <f>_xlfn.RANK.AVG(Table2[[#This Row],[6M Return vs Nifty Z-Score]],Table2[6M Return vs Nifty Z-Score])</f>
        <v>3</v>
      </c>
      <c r="AU23">
        <f>_xlfn.RANK.AVG(Table2[[#This Row],[Sharpe Ratio Z-Score]],Table2[Sharpe Ratio Z-Score])</f>
        <v>147</v>
      </c>
      <c r="AV23">
        <f>(Table2[[#This Row],[Rank 1Y]]+Table2[[#This Row],[Rank 6M]]+Table2[[#This Row],[Rank Sharpe]])/3</f>
        <v>50.666666666666664</v>
      </c>
    </row>
    <row r="24" spans="1:48" x14ac:dyDescent="0.3">
      <c r="A24" t="s">
        <v>332</v>
      </c>
      <c r="B24" t="s">
        <v>333</v>
      </c>
      <c r="C24" t="s">
        <v>3184</v>
      </c>
      <c r="D24" t="s">
        <v>132</v>
      </c>
      <c r="E24">
        <v>80736.074686079999</v>
      </c>
      <c r="F24">
        <v>1899.5</v>
      </c>
      <c r="G24">
        <v>189.005922032021</v>
      </c>
      <c r="H24">
        <f>(Table2[[#This Row],[1Y Return vs Nifty]]-AVERAGE(Table2[1Y Return vs Nifty]))/_xlfn.STDEV.P(Table2[1Y Return vs Nifty])</f>
        <v>2.7665209748197386</v>
      </c>
      <c r="I24">
        <v>-2.7869239564622701</v>
      </c>
      <c r="J24">
        <f>(Table2[[#This Row],[1M Return vs Nifty]]-AVERAGE(Table2[1M Return vs Nifty]))/_xlfn.STDEV.P(Table2[1M Return vs Nifty])</f>
        <v>-0.31890551201268635</v>
      </c>
      <c r="K24">
        <v>74.873118505743705</v>
      </c>
      <c r="L24">
        <f>(Table2[[#This Row],[6M Return vs Nifty]]-AVERAGE(Table2[6M Return vs Nifty]))/_xlfn.STDEV.P(Table2[6M Return vs Nifty])</f>
        <v>1.7877309475323653</v>
      </c>
      <c r="M24">
        <v>4.0881614191312599</v>
      </c>
      <c r="N24">
        <f>(Table2[[#This Row],[1W Return vs Nifty]]-AVERAGE(Table2[1W Return vs Nifty]))/_xlfn.STDEV.P(Table2[1W Return vs Nifty])</f>
        <v>0.80298801140659859</v>
      </c>
      <c r="O24">
        <v>1827.17</v>
      </c>
      <c r="P24">
        <v>1785.7168608681</v>
      </c>
      <c r="Q24">
        <v>1477.4356483081699</v>
      </c>
      <c r="R24">
        <v>56.568814851223102</v>
      </c>
      <c r="S24" s="1">
        <f>(Table2[[#This Row],[Close Price]]-Table2[[#This Row],[20D EMA]])/Table2[[#This Row],[20D EMA]]</f>
        <v>3.9585807560325488E-2</v>
      </c>
      <c r="T24" s="1">
        <f>(Table2[[#This Row],[Close Price]]-Table2[[#This Row],[50D EMA]])/Table2[[#This Row],[50D EMA]]</f>
        <v>6.3718466026347564E-2</v>
      </c>
      <c r="U24" s="1">
        <f>(Table2[[#This Row],[Close Price]]-Table2[[#This Row],[200D EMA]])/Table2[[#This Row],[200D EMA]]</f>
        <v>0.285673594091994</v>
      </c>
      <c r="V24">
        <v>0.985292245486037</v>
      </c>
      <c r="W24">
        <v>1846</v>
      </c>
      <c r="X24">
        <v>1950.95</v>
      </c>
      <c r="Y24">
        <v>1801.15</v>
      </c>
      <c r="Z24">
        <v>1972</v>
      </c>
      <c r="AA24">
        <v>1740.05</v>
      </c>
      <c r="AB24">
        <v>1972</v>
      </c>
      <c r="AC24" s="1">
        <f>(Table2[[#This Row],[Close Price]]/Table2[[#This Row],[Day Low]])-1</f>
        <v>2.8981581798483314E-2</v>
      </c>
      <c r="AD24" s="1">
        <f>(Table2[[#This Row],[Day High]]/Table2[[#This Row],[Close Price]])-1</f>
        <v>2.7086075282969135E-2</v>
      </c>
      <c r="AE24" s="1">
        <f>(Table2[[#This Row],[Close Price]]/Table2[[#This Row],[Current Week Low]])-1</f>
        <v>5.4604002998084544E-2</v>
      </c>
      <c r="AF24" s="1">
        <f>(Table2[[#This Row],[Current Week High]]/Table2[[#This Row],[Close Price]])-1</f>
        <v>3.8167938931297662E-2</v>
      </c>
      <c r="AG24" s="1">
        <f>(Table2[[#This Row],[Close Price]]/Table2[[#This Row],[Current Month Low]])-1</f>
        <v>9.1635297836269114E-2</v>
      </c>
      <c r="AH24" s="1">
        <f>(Table2[[#This Row],[Current Month High]]/Table2[[#This Row],[Close Price]])-1</f>
        <v>3.8167938931297662E-2</v>
      </c>
      <c r="AI24">
        <v>9.2287444064227593</v>
      </c>
      <c r="AJ24">
        <v>221.26849894291701</v>
      </c>
      <c r="AK24" t="str">
        <f>IF(AND(Table2[[#This Row],[20D EMA]]&gt;Table2[[#This Row],[50D EMA]],Table2[[#This Row],[50D EMA]]&gt;Table2[[#This Row],[200D EMA]]),"Uptrend","Downtrend/NoTrend")</f>
        <v>Uptrend</v>
      </c>
      <c r="AL24">
        <v>7.0000000000000007E-2</v>
      </c>
      <c r="AM24" t="s">
        <v>3217</v>
      </c>
      <c r="AN24">
        <v>6.31</v>
      </c>
      <c r="AO24" t="s">
        <v>3217</v>
      </c>
      <c r="AP24">
        <v>0.163399941812848</v>
      </c>
      <c r="AQ24">
        <f>(Table2[[#This Row],[Sharpe Ratio]]-AVERAGE(Table2[Sharpe Ratio]))/_xlfn.STDEV.P(Table2[Sharpe Ratio])</f>
        <v>1.149733854417428</v>
      </c>
      <c r="AR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6.1880682761634436</v>
      </c>
      <c r="AS24">
        <f>_xlfn.RANK.AVG(Table2[[#This Row],[1Y Return vs Nifty Z-Score]],Table2[1Y Return vs Nifty Z-Score])</f>
        <v>16</v>
      </c>
      <c r="AT24">
        <f>_xlfn.RANK.AVG(Table2[[#This Row],[6M Return vs Nifty Z-Score]],Table2[6M Return vs Nifty Z-Score])</f>
        <v>42</v>
      </c>
      <c r="AU24">
        <f>_xlfn.RANK.AVG(Table2[[#This Row],[Sharpe Ratio Z-Score]],Table2[Sharpe Ratio Z-Score])</f>
        <v>95</v>
      </c>
      <c r="AV24">
        <f>(Table2[[#This Row],[Rank 1Y]]+Table2[[#This Row],[Rank 6M]]+Table2[[#This Row],[Rank Sharpe]])/3</f>
        <v>51</v>
      </c>
    </row>
    <row r="25" spans="1:48" x14ac:dyDescent="0.3">
      <c r="A25" t="s">
        <v>826</v>
      </c>
      <c r="B25" t="s">
        <v>827</v>
      </c>
      <c r="C25" t="s">
        <v>3185</v>
      </c>
      <c r="D25" t="s">
        <v>285</v>
      </c>
      <c r="E25">
        <v>20094.2217239399</v>
      </c>
      <c r="F25">
        <v>513.20000000000005</v>
      </c>
      <c r="G25">
        <v>186.30804978363599</v>
      </c>
      <c r="H25">
        <f>(Table2[[#This Row],[1Y Return vs Nifty]]-AVERAGE(Table2[1Y Return vs Nifty]))/_xlfn.STDEV.P(Table2[1Y Return vs Nifty])</f>
        <v>2.7208367355876497</v>
      </c>
      <c r="I25">
        <v>27.1106784663951</v>
      </c>
      <c r="J25">
        <f>(Table2[[#This Row],[1M Return vs Nifty]]-AVERAGE(Table2[1M Return vs Nifty]))/_xlfn.STDEV.P(Table2[1M Return vs Nifty])</f>
        <v>2.3972266625776166</v>
      </c>
      <c r="K25">
        <v>91.364441456372205</v>
      </c>
      <c r="L25">
        <f>(Table2[[#This Row],[6M Return vs Nifty]]-AVERAGE(Table2[6M Return vs Nifty]))/_xlfn.STDEV.P(Table2[6M Return vs Nifty])</f>
        <v>2.2801651311966378</v>
      </c>
      <c r="M25">
        <v>8.8705067329833192</v>
      </c>
      <c r="N25">
        <f>(Table2[[#This Row],[1W Return vs Nifty]]-AVERAGE(Table2[1W Return vs Nifty]))/_xlfn.STDEV.P(Table2[1W Return vs Nifty])</f>
        <v>1.8416572260913979</v>
      </c>
      <c r="O25">
        <v>481.37</v>
      </c>
      <c r="P25">
        <v>421.04546100773501</v>
      </c>
      <c r="Q25">
        <v>311.61365978182101</v>
      </c>
      <c r="R25">
        <v>76.562266006787198</v>
      </c>
      <c r="S25" s="1">
        <f>(Table2[[#This Row],[Close Price]]-Table2[[#This Row],[20D EMA]])/Table2[[#This Row],[20D EMA]]</f>
        <v>6.6123771734840228E-2</v>
      </c>
      <c r="T25" s="1">
        <f>(Table2[[#This Row],[Close Price]]-Table2[[#This Row],[50D EMA]])/Table2[[#This Row],[50D EMA]]</f>
        <v>0.2188707574989677</v>
      </c>
      <c r="U25" s="1">
        <f>(Table2[[#This Row],[Close Price]]-Table2[[#This Row],[200D EMA]])/Table2[[#This Row],[200D EMA]]</f>
        <v>0.64691111538345736</v>
      </c>
      <c r="V25">
        <v>0.61738005153631204</v>
      </c>
      <c r="W25">
        <v>501.95</v>
      </c>
      <c r="X25">
        <v>537.75</v>
      </c>
      <c r="Y25">
        <v>471.5</v>
      </c>
      <c r="Z25">
        <v>541.95000000000005</v>
      </c>
      <c r="AA25">
        <v>460</v>
      </c>
      <c r="AB25">
        <v>541.95000000000005</v>
      </c>
      <c r="AC25" s="1">
        <f>(Table2[[#This Row],[Close Price]]/Table2[[#This Row],[Day Low]])-1</f>
        <v>2.2412590895507734E-2</v>
      </c>
      <c r="AD25" s="1">
        <f>(Table2[[#This Row],[Day High]]/Table2[[#This Row],[Close Price]])-1</f>
        <v>4.7837100545596201E-2</v>
      </c>
      <c r="AE25" s="1">
        <f>(Table2[[#This Row],[Close Price]]/Table2[[#This Row],[Current Week Low]])-1</f>
        <v>8.8441145281018096E-2</v>
      </c>
      <c r="AF25" s="1">
        <f>(Table2[[#This Row],[Current Week High]]/Table2[[#This Row],[Close Price]])-1</f>
        <v>5.6021044427123856E-2</v>
      </c>
      <c r="AG25" s="1">
        <f>(Table2[[#This Row],[Close Price]]/Table2[[#This Row],[Current Month Low]])-1</f>
        <v>0.11565217391304361</v>
      </c>
      <c r="AH25" s="1">
        <f>(Table2[[#This Row],[Current Month High]]/Table2[[#This Row],[Close Price]])-1</f>
        <v>5.6021044427123856E-2</v>
      </c>
      <c r="AI25">
        <v>5.6021044427123803</v>
      </c>
      <c r="AJ25">
        <v>219.65119900342501</v>
      </c>
      <c r="AK25" t="str">
        <f>IF(AND(Table2[[#This Row],[20D EMA]]&gt;Table2[[#This Row],[50D EMA]],Table2[[#This Row],[50D EMA]]&gt;Table2[[#This Row],[200D EMA]]),"Uptrend","Downtrend/NoTrend")</f>
        <v>Uptrend</v>
      </c>
      <c r="AL25">
        <v>1.01</v>
      </c>
      <c r="AM25" t="s">
        <v>3217</v>
      </c>
      <c r="AN25">
        <v>1.87</v>
      </c>
      <c r="AO25" t="s">
        <v>3217</v>
      </c>
      <c r="AP25">
        <v>0.15059592998485699</v>
      </c>
      <c r="AQ25">
        <f>(Table2[[#This Row],[Sharpe Ratio]]-AVERAGE(Table2[Sharpe Ratio]))/_xlfn.STDEV.P(Table2[Sharpe Ratio])</f>
        <v>1.0010270680898736</v>
      </c>
      <c r="AR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10.240912823543175</v>
      </c>
      <c r="AS25">
        <f>_xlfn.RANK.AVG(Table2[[#This Row],[1Y Return vs Nifty Z-Score]],Table2[1Y Return vs Nifty Z-Score])</f>
        <v>20</v>
      </c>
      <c r="AT25">
        <f>_xlfn.RANK.AVG(Table2[[#This Row],[6M Return vs Nifty Z-Score]],Table2[6M Return vs Nifty Z-Score])</f>
        <v>19</v>
      </c>
      <c r="AU25">
        <f>_xlfn.RANK.AVG(Table2[[#This Row],[Sharpe Ratio Z-Score]],Table2[Sharpe Ratio Z-Score])</f>
        <v>115</v>
      </c>
      <c r="AV25">
        <f>(Table2[[#This Row],[Rank 1Y]]+Table2[[#This Row],[Rank 6M]]+Table2[[#This Row],[Rank Sharpe]])/3</f>
        <v>51.333333333333336</v>
      </c>
    </row>
    <row r="26" spans="1:48" x14ac:dyDescent="0.3">
      <c r="A26" t="s">
        <v>636</v>
      </c>
      <c r="B26" t="s">
        <v>637</v>
      </c>
      <c r="C26" t="s">
        <v>3171</v>
      </c>
      <c r="D26" t="s">
        <v>197</v>
      </c>
      <c r="E26">
        <v>30786.684440820001</v>
      </c>
      <c r="F26">
        <v>14108.5</v>
      </c>
      <c r="G26">
        <v>128.442230088673</v>
      </c>
      <c r="H26">
        <f>(Table2[[#This Row],[1Y Return vs Nifty]]-AVERAGE(Table2[1Y Return vs Nifty]))/_xlfn.STDEV.P(Table2[1Y Return vs Nifty])</f>
        <v>1.740969748969547</v>
      </c>
      <c r="I26">
        <v>2.0247007780104598</v>
      </c>
      <c r="J26">
        <f>(Table2[[#This Row],[1M Return vs Nifty]]-AVERAGE(Table2[1M Return vs Nifty]))/_xlfn.STDEV.P(Table2[1M Return vs Nifty])</f>
        <v>0.11822013333218459</v>
      </c>
      <c r="K26">
        <v>55.495818474566001</v>
      </c>
      <c r="L26">
        <f>(Table2[[#This Row],[6M Return vs Nifty]]-AVERAGE(Table2[6M Return vs Nifty]))/_xlfn.STDEV.P(Table2[6M Return vs Nifty])</f>
        <v>1.2091209141810373</v>
      </c>
      <c r="M26">
        <v>-4.5423640377895502</v>
      </c>
      <c r="N26">
        <f>(Table2[[#This Row],[1W Return vs Nifty]]-AVERAGE(Table2[1W Return vs Nifty]))/_xlfn.STDEV.P(Table2[1W Return vs Nifty])</f>
        <v>-1.0714607183185703</v>
      </c>
      <c r="O26">
        <v>14053.38</v>
      </c>
      <c r="P26">
        <v>13574.2510880875</v>
      </c>
      <c r="Q26">
        <v>10732.804200424</v>
      </c>
      <c r="R26">
        <v>41.400964708110003</v>
      </c>
      <c r="S26" s="1">
        <f>(Table2[[#This Row],[Close Price]]-Table2[[#This Row],[20D EMA]])/Table2[[#This Row],[20D EMA]]</f>
        <v>3.9221881141761486E-3</v>
      </c>
      <c r="T26" s="1">
        <f>(Table2[[#This Row],[Close Price]]-Table2[[#This Row],[50D EMA]])/Table2[[#This Row],[50D EMA]]</f>
        <v>3.9357523921253142E-2</v>
      </c>
      <c r="U26" s="1">
        <f>(Table2[[#This Row],[Close Price]]-Table2[[#This Row],[200D EMA]])/Table2[[#This Row],[200D EMA]]</f>
        <v>0.31452132513911352</v>
      </c>
      <c r="V26">
        <v>0.86211409907720504</v>
      </c>
      <c r="W26">
        <v>13756.05</v>
      </c>
      <c r="X26">
        <v>14288</v>
      </c>
      <c r="Y26">
        <v>13756.05</v>
      </c>
      <c r="Z26">
        <v>14523.05</v>
      </c>
      <c r="AA26">
        <v>13578.05</v>
      </c>
      <c r="AB26">
        <v>14698.95</v>
      </c>
      <c r="AC26" s="1">
        <f>(Table2[[#This Row],[Close Price]]/Table2[[#This Row],[Day Low]])-1</f>
        <v>2.5621453833040819E-2</v>
      </c>
      <c r="AD26" s="1">
        <f>(Table2[[#This Row],[Day High]]/Table2[[#This Row],[Close Price]])-1</f>
        <v>1.2722826664776532E-2</v>
      </c>
      <c r="AE26" s="1">
        <f>(Table2[[#This Row],[Close Price]]/Table2[[#This Row],[Current Week Low]])-1</f>
        <v>2.5621453833040819E-2</v>
      </c>
      <c r="AF26" s="1">
        <f>(Table2[[#This Row],[Current Week High]]/Table2[[#This Row],[Close Price]])-1</f>
        <v>2.9382996066201095E-2</v>
      </c>
      <c r="AG26" s="1">
        <f>(Table2[[#This Row],[Close Price]]/Table2[[#This Row],[Current Month Low]])-1</f>
        <v>3.9066729022208646E-2</v>
      </c>
      <c r="AH26" s="1">
        <f>(Table2[[#This Row],[Current Month High]]/Table2[[#This Row],[Close Price]])-1</f>
        <v>4.1850657405110514E-2</v>
      </c>
      <c r="AI26">
        <v>6.24800652089165</v>
      </c>
      <c r="AJ26">
        <v>173.28019524856401</v>
      </c>
      <c r="AK26" t="str">
        <f>IF(AND(Table2[[#This Row],[20D EMA]]&gt;Table2[[#This Row],[50D EMA]],Table2[[#This Row],[50D EMA]]&gt;Table2[[#This Row],[200D EMA]]),"Uptrend","Downtrend/NoTrend")</f>
        <v>Uptrend</v>
      </c>
      <c r="AL26">
        <v>-0.02</v>
      </c>
      <c r="AM26" t="s">
        <v>3216</v>
      </c>
      <c r="AN26">
        <v>1.44</v>
      </c>
      <c r="AO26" t="s">
        <v>3217</v>
      </c>
      <c r="AP26">
        <v>0.21551834028813299</v>
      </c>
      <c r="AQ26">
        <f>(Table2[[#This Row],[Sharpe Ratio]]-AVERAGE(Table2[Sharpe Ratio]))/_xlfn.STDEV.P(Table2[Sharpe Ratio])</f>
        <v>1.7550409761162209</v>
      </c>
      <c r="AR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3.7518910542804198</v>
      </c>
      <c r="AS26">
        <f>_xlfn.RANK.AVG(Table2[[#This Row],[1Y Return vs Nifty Z-Score]],Table2[1Y Return vs Nifty Z-Score])</f>
        <v>53</v>
      </c>
      <c r="AT26">
        <f>_xlfn.RANK.AVG(Table2[[#This Row],[6M Return vs Nifty Z-Score]],Table2[6M Return vs Nifty Z-Score])</f>
        <v>81</v>
      </c>
      <c r="AU26">
        <f>_xlfn.RANK.AVG(Table2[[#This Row],[Sharpe Ratio Z-Score]],Table2[Sharpe Ratio Z-Score])</f>
        <v>26</v>
      </c>
      <c r="AV26">
        <f>(Table2[[#This Row],[Rank 1Y]]+Table2[[#This Row],[Rank 6M]]+Table2[[#This Row],[Rank Sharpe]])/3</f>
        <v>53.333333333333336</v>
      </c>
    </row>
    <row r="27" spans="1:48" x14ac:dyDescent="0.3">
      <c r="A27" t="s">
        <v>1065</v>
      </c>
      <c r="B27" t="s">
        <v>1066</v>
      </c>
      <c r="C27" t="s">
        <v>3175</v>
      </c>
      <c r="D27" t="s">
        <v>54</v>
      </c>
      <c r="E27">
        <v>12743.870865011901</v>
      </c>
      <c r="F27">
        <v>274.44</v>
      </c>
      <c r="G27">
        <v>139.82151095763001</v>
      </c>
      <c r="H27">
        <f>(Table2[[#This Row],[1Y Return vs Nifty]]-AVERAGE(Table2[1Y Return vs Nifty]))/_xlfn.STDEV.P(Table2[1Y Return vs Nifty])</f>
        <v>1.933660040297374</v>
      </c>
      <c r="I27">
        <v>30.1649456715711</v>
      </c>
      <c r="J27">
        <f>(Table2[[#This Row],[1M Return vs Nifty]]-AVERAGE(Table2[1M Return vs Nifty]))/_xlfn.STDEV.P(Table2[1M Return vs Nifty])</f>
        <v>2.6747001973595301</v>
      </c>
      <c r="K27">
        <v>77.320568619637399</v>
      </c>
      <c r="L27">
        <f>(Table2[[#This Row],[6M Return vs Nifty]]-AVERAGE(Table2[6M Return vs Nifty]))/_xlfn.STDEV.P(Table2[6M Return vs Nifty])</f>
        <v>1.8608122947658412</v>
      </c>
      <c r="M27">
        <v>2.8861741706641499</v>
      </c>
      <c r="N27">
        <f>(Table2[[#This Row],[1W Return vs Nifty]]-AVERAGE(Table2[1W Return vs Nifty]))/_xlfn.STDEV.P(Table2[1W Return vs Nifty])</f>
        <v>0.54193050311452862</v>
      </c>
      <c r="O27">
        <v>259.83</v>
      </c>
      <c r="P27">
        <v>230.42308994777201</v>
      </c>
      <c r="Q27">
        <v>178.69513839681301</v>
      </c>
      <c r="R27">
        <v>63.290859797895102</v>
      </c>
      <c r="S27" s="1">
        <f>(Table2[[#This Row],[Close Price]]-Table2[[#This Row],[20D EMA]])/Table2[[#This Row],[20D EMA]]</f>
        <v>5.6229072855328542E-2</v>
      </c>
      <c r="T27" s="1">
        <f>(Table2[[#This Row],[Close Price]]-Table2[[#This Row],[50D EMA]])/Table2[[#This Row],[50D EMA]]</f>
        <v>0.1910264724867847</v>
      </c>
      <c r="U27" s="1">
        <f>(Table2[[#This Row],[Close Price]]-Table2[[#This Row],[200D EMA]])/Table2[[#This Row],[200D EMA]]</f>
        <v>0.53580003609597127</v>
      </c>
      <c r="V27">
        <v>1.2673916429715499</v>
      </c>
      <c r="W27">
        <v>271.35000000000002</v>
      </c>
      <c r="X27">
        <v>289.01</v>
      </c>
      <c r="Y27">
        <v>271.35000000000002</v>
      </c>
      <c r="Z27">
        <v>298.94</v>
      </c>
      <c r="AA27">
        <v>237.32</v>
      </c>
      <c r="AB27">
        <v>298.94</v>
      </c>
      <c r="AC27" s="1">
        <f>(Table2[[#This Row],[Close Price]]/Table2[[#This Row],[Day Low]])-1</f>
        <v>1.1387506909894984E-2</v>
      </c>
      <c r="AD27" s="1">
        <f>(Table2[[#This Row],[Day High]]/Table2[[#This Row],[Close Price]])-1</f>
        <v>5.3089928581839363E-2</v>
      </c>
      <c r="AE27" s="1">
        <f>(Table2[[#This Row],[Close Price]]/Table2[[#This Row],[Current Week Low]])-1</f>
        <v>1.1387506909894984E-2</v>
      </c>
      <c r="AF27" s="1">
        <f>(Table2[[#This Row],[Current Week High]]/Table2[[#This Row],[Close Price]])-1</f>
        <v>8.9272700772482061E-2</v>
      </c>
      <c r="AG27" s="1">
        <f>(Table2[[#This Row],[Close Price]]/Table2[[#This Row],[Current Month Low]])-1</f>
        <v>0.15641328164503632</v>
      </c>
      <c r="AH27" s="1">
        <f>(Table2[[#This Row],[Current Month High]]/Table2[[#This Row],[Close Price]])-1</f>
        <v>8.9272700772482061E-2</v>
      </c>
      <c r="AI27">
        <v>8.9272700772482008</v>
      </c>
      <c r="AJ27">
        <v>181.62134427911701</v>
      </c>
      <c r="AK27" t="str">
        <f>IF(AND(Table2[[#This Row],[20D EMA]]&gt;Table2[[#This Row],[50D EMA]],Table2[[#This Row],[50D EMA]]&gt;Table2[[#This Row],[200D EMA]]),"Uptrend","Downtrend/NoTrend")</f>
        <v>Uptrend</v>
      </c>
      <c r="AL27">
        <v>0.42</v>
      </c>
      <c r="AM27" t="s">
        <v>3217</v>
      </c>
      <c r="AN27">
        <v>13.19</v>
      </c>
      <c r="AO27" t="s">
        <v>3217</v>
      </c>
      <c r="AP27">
        <v>0.165692070518528</v>
      </c>
      <c r="AQ27">
        <f>(Table2[[#This Row],[Sharpe Ratio]]-AVERAGE(Table2[Sharpe Ratio]))/_xlfn.STDEV.P(Table2[Sharpe Ratio])</f>
        <v>1.1763548149608773</v>
      </c>
      <c r="AR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8.1874578504981521</v>
      </c>
      <c r="AS27">
        <f>_xlfn.RANK.AVG(Table2[[#This Row],[1Y Return vs Nifty Z-Score]],Table2[1Y Return vs Nifty Z-Score])</f>
        <v>44</v>
      </c>
      <c r="AT27">
        <f>_xlfn.RANK.AVG(Table2[[#This Row],[6M Return vs Nifty Z-Score]],Table2[6M Return vs Nifty Z-Score])</f>
        <v>34</v>
      </c>
      <c r="AU27">
        <f>_xlfn.RANK.AVG(Table2[[#This Row],[Sharpe Ratio Z-Score]],Table2[Sharpe Ratio Z-Score])</f>
        <v>89</v>
      </c>
      <c r="AV27">
        <f>(Table2[[#This Row],[Rank 1Y]]+Table2[[#This Row],[Rank 6M]]+Table2[[#This Row],[Rank Sharpe]])/3</f>
        <v>55.666666666666664</v>
      </c>
    </row>
    <row r="28" spans="1:48" x14ac:dyDescent="0.3">
      <c r="A28" t="s">
        <v>1032</v>
      </c>
      <c r="B28" t="s">
        <v>1033</v>
      </c>
      <c r="C28" t="s">
        <v>3183</v>
      </c>
      <c r="D28" t="s">
        <v>161</v>
      </c>
      <c r="E28">
        <v>13526.1341696</v>
      </c>
      <c r="F28">
        <v>13553.85</v>
      </c>
      <c r="G28">
        <v>137.67240052596799</v>
      </c>
      <c r="H28">
        <f>(Table2[[#This Row],[1Y Return vs Nifty]]-AVERAGE(Table2[1Y Return vs Nifty]))/_xlfn.STDEV.P(Table2[1Y Return vs Nifty])</f>
        <v>1.897268222576947</v>
      </c>
      <c r="I28">
        <v>-7.9344681390837799</v>
      </c>
      <c r="J28">
        <f>(Table2[[#This Row],[1M Return vs Nifty]]-AVERAGE(Table2[1M Return vs Nifty]))/_xlfn.STDEV.P(Table2[1M Return vs Nifty])</f>
        <v>-0.78654870884155081</v>
      </c>
      <c r="K28">
        <v>48.7605801383284</v>
      </c>
      <c r="L28">
        <f>(Table2[[#This Row],[6M Return vs Nifty]]-AVERAGE(Table2[6M Return vs Nifty]))/_xlfn.STDEV.P(Table2[6M Return vs Nifty])</f>
        <v>1.0080053577263579</v>
      </c>
      <c r="M28">
        <v>-2.87286090449691</v>
      </c>
      <c r="N28">
        <f>(Table2[[#This Row],[1W Return vs Nifty]]-AVERAGE(Table2[1W Return vs Nifty]))/_xlfn.STDEV.P(Table2[1W Return vs Nifty])</f>
        <v>-0.70886425265805619</v>
      </c>
      <c r="O28">
        <v>13735.31</v>
      </c>
      <c r="P28">
        <v>13276.969447433299</v>
      </c>
      <c r="Q28">
        <v>10401.179866931099</v>
      </c>
      <c r="R28">
        <v>30.696154892739798</v>
      </c>
      <c r="S28" s="1">
        <f>(Table2[[#This Row],[Close Price]]-Table2[[#This Row],[20D EMA]])/Table2[[#This Row],[20D EMA]]</f>
        <v>-1.3211205280404967E-2</v>
      </c>
      <c r="T28" s="1">
        <f>(Table2[[#This Row],[Close Price]]-Table2[[#This Row],[50D EMA]])/Table2[[#This Row],[50D EMA]]</f>
        <v>2.0854198216162027E-2</v>
      </c>
      <c r="U28" s="1">
        <f>(Table2[[#This Row],[Close Price]]-Table2[[#This Row],[200D EMA]])/Table2[[#This Row],[200D EMA]]</f>
        <v>0.30310697184386892</v>
      </c>
      <c r="V28">
        <v>0.51761187170491796</v>
      </c>
      <c r="W28">
        <v>13300.1</v>
      </c>
      <c r="X28">
        <v>13577.8</v>
      </c>
      <c r="Y28">
        <v>13200</v>
      </c>
      <c r="Z28">
        <v>14259.9</v>
      </c>
      <c r="AA28">
        <v>13200</v>
      </c>
      <c r="AB28">
        <v>14400</v>
      </c>
      <c r="AC28" s="1">
        <f>(Table2[[#This Row],[Close Price]]/Table2[[#This Row],[Day Low]])-1</f>
        <v>1.9078803918767484E-2</v>
      </c>
      <c r="AD28" s="1">
        <f>(Table2[[#This Row],[Day High]]/Table2[[#This Row],[Close Price]])-1</f>
        <v>1.7670256052706446E-3</v>
      </c>
      <c r="AE28" s="1">
        <f>(Table2[[#This Row],[Close Price]]/Table2[[#This Row],[Current Week Low]])-1</f>
        <v>2.6806818181818182E-2</v>
      </c>
      <c r="AF28" s="1">
        <f>(Table2[[#This Row],[Current Week High]]/Table2[[#This Row],[Close Price]])-1</f>
        <v>5.2092209962482983E-2</v>
      </c>
      <c r="AG28" s="1">
        <f>(Table2[[#This Row],[Close Price]]/Table2[[#This Row],[Current Month Low]])-1</f>
        <v>2.6806818181818182E-2</v>
      </c>
      <c r="AH28" s="1">
        <f>(Table2[[#This Row],[Current Month High]]/Table2[[#This Row],[Close Price]])-1</f>
        <v>6.2428756405006558E-2</v>
      </c>
      <c r="AI28">
        <v>9.1940666305145609</v>
      </c>
      <c r="AJ28">
        <v>221.78749065182001</v>
      </c>
      <c r="AK28" t="str">
        <f>IF(AND(Table2[[#This Row],[20D EMA]]&gt;Table2[[#This Row],[50D EMA]],Table2[[#This Row],[50D EMA]]&gt;Table2[[#This Row],[200D EMA]]),"Uptrend","Downtrend/NoTrend")</f>
        <v>Uptrend</v>
      </c>
      <c r="AL28">
        <v>0.12</v>
      </c>
      <c r="AM28" t="s">
        <v>3217</v>
      </c>
      <c r="AN28">
        <v>-2.58</v>
      </c>
      <c r="AO28" t="s">
        <v>3216</v>
      </c>
      <c r="AP28">
        <v>0.231087093342113</v>
      </c>
      <c r="AQ28">
        <f>(Table2[[#This Row],[Sharpe Ratio]]-AVERAGE(Table2[Sharpe Ratio]))/_xlfn.STDEV.P(Table2[Sharpe Ratio])</f>
        <v>1.9358576814494213</v>
      </c>
      <c r="AR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3.345718300253119</v>
      </c>
      <c r="AS28">
        <f>_xlfn.RANK.AVG(Table2[[#This Row],[1Y Return vs Nifty Z-Score]],Table2[1Y Return vs Nifty Z-Score])</f>
        <v>46</v>
      </c>
      <c r="AT28">
        <f>_xlfn.RANK.AVG(Table2[[#This Row],[6M Return vs Nifty Z-Score]],Table2[6M Return vs Nifty Z-Score])</f>
        <v>103</v>
      </c>
      <c r="AU28">
        <f>_xlfn.RANK.AVG(Table2[[#This Row],[Sharpe Ratio Z-Score]],Table2[Sharpe Ratio Z-Score])</f>
        <v>19</v>
      </c>
      <c r="AV28">
        <f>(Table2[[#This Row],[Rank 1Y]]+Table2[[#This Row],[Rank 6M]]+Table2[[#This Row],[Rank Sharpe]])/3</f>
        <v>56</v>
      </c>
    </row>
    <row r="29" spans="1:48" x14ac:dyDescent="0.3">
      <c r="A29" t="s">
        <v>834</v>
      </c>
      <c r="B29" t="s">
        <v>835</v>
      </c>
      <c r="C29" t="s">
        <v>3183</v>
      </c>
      <c r="D29" t="s">
        <v>324</v>
      </c>
      <c r="E29">
        <v>19669.72392</v>
      </c>
      <c r="F29">
        <v>1700.95</v>
      </c>
      <c r="G29">
        <v>75.3922931718418</v>
      </c>
      <c r="H29">
        <f>(Table2[[#This Row],[1Y Return vs Nifty]]-AVERAGE(Table2[1Y Return vs Nifty]))/_xlfn.STDEV.P(Table2[1Y Return vs Nifty])</f>
        <v>0.8426521911954431</v>
      </c>
      <c r="I29">
        <v>-15.734624639886301</v>
      </c>
      <c r="J29">
        <f>(Table2[[#This Row],[1M Return vs Nifty]]-AVERAGE(Table2[1M Return vs Nifty]))/_xlfn.STDEV.P(Table2[1M Return vs Nifty])</f>
        <v>-1.4951759672758955</v>
      </c>
      <c r="K29">
        <v>106.860695857908</v>
      </c>
      <c r="L29">
        <f>(Table2[[#This Row],[6M Return vs Nifty]]-AVERAGE(Table2[6M Return vs Nifty]))/_xlfn.STDEV.P(Table2[6M Return vs Nifty])</f>
        <v>2.7428863700517261</v>
      </c>
      <c r="M29">
        <v>-3.39244256241206</v>
      </c>
      <c r="N29">
        <f>(Table2[[#This Row],[1W Return vs Nifty]]-AVERAGE(Table2[1W Return vs Nifty]))/_xlfn.STDEV.P(Table2[1W Return vs Nifty])</f>
        <v>-0.82171128422396822</v>
      </c>
      <c r="O29">
        <v>1811.83</v>
      </c>
      <c r="P29">
        <v>1886.36582847063</v>
      </c>
      <c r="Q29">
        <v>1458.44144752324</v>
      </c>
      <c r="R29">
        <v>30.936914890436402</v>
      </c>
      <c r="S29" s="1">
        <f>(Table2[[#This Row],[Close Price]]-Table2[[#This Row],[20D EMA]])/Table2[[#This Row],[20D EMA]]</f>
        <v>-6.1197794495068458E-2</v>
      </c>
      <c r="T29" s="1">
        <f>(Table2[[#This Row],[Close Price]]-Table2[[#This Row],[50D EMA]])/Table2[[#This Row],[50D EMA]]</f>
        <v>-9.8292614121914923E-2</v>
      </c>
      <c r="U29" s="1">
        <f>(Table2[[#This Row],[Close Price]]-Table2[[#This Row],[200D EMA]])/Table2[[#This Row],[200D EMA]]</f>
        <v>0.16627925165497312</v>
      </c>
      <c r="V29">
        <v>0.26924210948886401</v>
      </c>
      <c r="W29">
        <v>1670.25</v>
      </c>
      <c r="X29">
        <v>1812.95</v>
      </c>
      <c r="Y29">
        <v>1670.25</v>
      </c>
      <c r="Z29">
        <v>1812.95</v>
      </c>
      <c r="AA29">
        <v>1670.25</v>
      </c>
      <c r="AB29">
        <v>1994.95</v>
      </c>
      <c r="AC29" s="1">
        <f>(Table2[[#This Row],[Close Price]]/Table2[[#This Row],[Day Low]])-1</f>
        <v>1.8380481963777839E-2</v>
      </c>
      <c r="AD29" s="1">
        <f>(Table2[[#This Row],[Day High]]/Table2[[#This Row],[Close Price]])-1</f>
        <v>6.5845556894676527E-2</v>
      </c>
      <c r="AE29" s="1">
        <f>(Table2[[#This Row],[Close Price]]/Table2[[#This Row],[Current Week Low]])-1</f>
        <v>1.8380481963777839E-2</v>
      </c>
      <c r="AF29" s="1">
        <f>(Table2[[#This Row],[Current Week High]]/Table2[[#This Row],[Close Price]])-1</f>
        <v>6.5845556894676527E-2</v>
      </c>
      <c r="AG29" s="1">
        <f>(Table2[[#This Row],[Close Price]]/Table2[[#This Row],[Current Month Low]])-1</f>
        <v>1.8380481963777839E-2</v>
      </c>
      <c r="AH29" s="1">
        <f>(Table2[[#This Row],[Current Month High]]/Table2[[#This Row],[Close Price]])-1</f>
        <v>0.17284458684852577</v>
      </c>
      <c r="AI29">
        <v>66.601017078691299</v>
      </c>
      <c r="AJ29">
        <v>162.370815980256</v>
      </c>
      <c r="AK29" t="str">
        <f>IF(AND(Table2[[#This Row],[20D EMA]]&gt;Table2[[#This Row],[50D EMA]],Table2[[#This Row],[50D EMA]]&gt;Table2[[#This Row],[200D EMA]]),"Uptrend","Downtrend/NoTrend")</f>
        <v>Downtrend/NoTrend</v>
      </c>
      <c r="AL29">
        <v>-0.31</v>
      </c>
      <c r="AM29" t="s">
        <v>3216</v>
      </c>
      <c r="AN29">
        <v>-11.09</v>
      </c>
      <c r="AO29" t="s">
        <v>3216</v>
      </c>
      <c r="AP29">
        <v>0.19184348865758599</v>
      </c>
      <c r="AQ29">
        <f>(Table2[[#This Row],[Sharpe Ratio]]-AVERAGE(Table2[Sharpe Ratio]))/_xlfn.STDEV.P(Table2[Sharpe Ratio])</f>
        <v>1.4800794132829336</v>
      </c>
      <c r="AR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">
        <f>_xlfn.RANK.AVG(Table2[[#This Row],[1Y Return vs Nifty Z-Score]],Table2[1Y Return vs Nifty Z-Score])</f>
        <v>109</v>
      </c>
      <c r="AT29">
        <f>_xlfn.RANK.AVG(Table2[[#This Row],[6M Return vs Nifty Z-Score]],Table2[6M Return vs Nifty Z-Score])</f>
        <v>11</v>
      </c>
      <c r="AU29">
        <f>_xlfn.RANK.AVG(Table2[[#This Row],[Sharpe Ratio Z-Score]],Table2[Sharpe Ratio Z-Score])</f>
        <v>49</v>
      </c>
      <c r="AV29">
        <f>(Table2[[#This Row],[Rank 1Y]]+Table2[[#This Row],[Rank 6M]]+Table2[[#This Row],[Rank Sharpe]])/3</f>
        <v>56.333333333333336</v>
      </c>
    </row>
    <row r="30" spans="1:48" x14ac:dyDescent="0.3">
      <c r="A30" t="s">
        <v>477</v>
      </c>
      <c r="B30" t="s">
        <v>478</v>
      </c>
      <c r="C30" t="s">
        <v>3171</v>
      </c>
      <c r="D30" t="s">
        <v>398</v>
      </c>
      <c r="E30">
        <v>46372.940269370003</v>
      </c>
      <c r="F30">
        <v>766.7</v>
      </c>
      <c r="G30">
        <v>226.369444776177</v>
      </c>
      <c r="H30">
        <f>(Table2[[#This Row],[1Y Return vs Nifty]]-AVERAGE(Table2[1Y Return vs Nifty]))/_xlfn.STDEV.P(Table2[1Y Return vs Nifty])</f>
        <v>3.3992136876119838</v>
      </c>
      <c r="I30">
        <v>19.576682654567001</v>
      </c>
      <c r="J30">
        <f>(Table2[[#This Row],[1M Return vs Nifty]]-AVERAGE(Table2[1M Return vs Nifty]))/_xlfn.STDEV.P(Table2[1M Return vs Nifty])</f>
        <v>1.712779524030807</v>
      </c>
      <c r="K30">
        <v>88.260647967652901</v>
      </c>
      <c r="L30">
        <f>(Table2[[#This Row],[6M Return vs Nifty]]-AVERAGE(Table2[6M Return vs Nifty]))/_xlfn.STDEV.P(Table2[6M Return vs Nifty])</f>
        <v>2.1874852402348441</v>
      </c>
      <c r="M30">
        <v>3.1174914098554098</v>
      </c>
      <c r="N30">
        <f>(Table2[[#This Row],[1W Return vs Nifty]]-AVERAGE(Table2[1W Return vs Nifty]))/_xlfn.STDEV.P(Table2[1W Return vs Nifty])</f>
        <v>0.5921698897347133</v>
      </c>
      <c r="O30">
        <v>738.54</v>
      </c>
      <c r="P30">
        <v>685.10044748812504</v>
      </c>
      <c r="Q30">
        <v>533.73527125685996</v>
      </c>
      <c r="R30">
        <v>66.777323527483304</v>
      </c>
      <c r="S30" s="1">
        <f>(Table2[[#This Row],[Close Price]]-Table2[[#This Row],[20D EMA]])/Table2[[#This Row],[20D EMA]]</f>
        <v>3.8129282097110626E-2</v>
      </c>
      <c r="T30" s="1">
        <f>(Table2[[#This Row],[Close Price]]-Table2[[#This Row],[50D EMA]])/Table2[[#This Row],[50D EMA]]</f>
        <v>0.11910596878319712</v>
      </c>
      <c r="U30" s="1">
        <f>(Table2[[#This Row],[Close Price]]-Table2[[#This Row],[200D EMA]])/Table2[[#This Row],[200D EMA]]</f>
        <v>0.43647992045671996</v>
      </c>
      <c r="V30">
        <v>1.1913597175777899</v>
      </c>
      <c r="W30">
        <v>733.25</v>
      </c>
      <c r="X30">
        <v>789.7</v>
      </c>
      <c r="Y30">
        <v>733.25</v>
      </c>
      <c r="Z30">
        <v>828.85</v>
      </c>
      <c r="AA30">
        <v>715</v>
      </c>
      <c r="AB30">
        <v>828.85</v>
      </c>
      <c r="AC30" s="1">
        <f>(Table2[[#This Row],[Close Price]]/Table2[[#This Row],[Day Low]])-1</f>
        <v>4.5618820320491027E-2</v>
      </c>
      <c r="AD30" s="1">
        <f>(Table2[[#This Row],[Day High]]/Table2[[#This Row],[Close Price]])-1</f>
        <v>2.999869570888225E-2</v>
      </c>
      <c r="AE30" s="1">
        <f>(Table2[[#This Row],[Close Price]]/Table2[[#This Row],[Current Week Low]])-1</f>
        <v>4.5618820320491027E-2</v>
      </c>
      <c r="AF30" s="1">
        <f>(Table2[[#This Row],[Current Week High]]/Table2[[#This Row],[Close Price]])-1</f>
        <v>8.1061692969870869E-2</v>
      </c>
      <c r="AG30" s="1">
        <f>(Table2[[#This Row],[Close Price]]/Table2[[#This Row],[Current Month Low]])-1</f>
        <v>7.2307692307692406E-2</v>
      </c>
      <c r="AH30" s="1">
        <f>(Table2[[#This Row],[Current Month High]]/Table2[[#This Row],[Close Price]])-1</f>
        <v>8.1061692969870869E-2</v>
      </c>
      <c r="AI30">
        <v>8.1061692969870798</v>
      </c>
      <c r="AJ30">
        <v>264.53108284797298</v>
      </c>
      <c r="AK30" t="str">
        <f>IF(AND(Table2[[#This Row],[20D EMA]]&gt;Table2[[#This Row],[50D EMA]],Table2[[#This Row],[50D EMA]]&gt;Table2[[#This Row],[200D EMA]]),"Uptrend","Downtrend/NoTrend")</f>
        <v>Uptrend</v>
      </c>
      <c r="AL30">
        <v>0.3</v>
      </c>
      <c r="AM30" t="s">
        <v>3217</v>
      </c>
      <c r="AN30">
        <v>1.17</v>
      </c>
      <c r="AO30" t="s">
        <v>3217</v>
      </c>
      <c r="AP30">
        <v>0.13828083950783901</v>
      </c>
      <c r="AQ30">
        <f>(Table2[[#This Row],[Sharpe Ratio]]-AVERAGE(Table2[Sharpe Ratio]))/_xlfn.STDEV.P(Table2[Sharpe Ratio])</f>
        <v>0.85799865224860572</v>
      </c>
      <c r="AR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8.7496469938609529</v>
      </c>
      <c r="AS30">
        <f>_xlfn.RANK.AVG(Table2[[#This Row],[1Y Return vs Nifty Z-Score]],Table2[1Y Return vs Nifty Z-Score])</f>
        <v>7</v>
      </c>
      <c r="AT30">
        <f>_xlfn.RANK.AVG(Table2[[#This Row],[6M Return vs Nifty Z-Score]],Table2[6M Return vs Nifty Z-Score])</f>
        <v>25</v>
      </c>
      <c r="AU30">
        <f>_xlfn.RANK.AVG(Table2[[#This Row],[Sharpe Ratio Z-Score]],Table2[Sharpe Ratio Z-Score])</f>
        <v>138</v>
      </c>
      <c r="AV30">
        <f>(Table2[[#This Row],[Rank 1Y]]+Table2[[#This Row],[Rank 6M]]+Table2[[#This Row],[Rank Sharpe]])/3</f>
        <v>56.666666666666664</v>
      </c>
    </row>
    <row r="31" spans="1:48" x14ac:dyDescent="0.3">
      <c r="A31" t="s">
        <v>860</v>
      </c>
      <c r="B31" t="s">
        <v>861</v>
      </c>
      <c r="C31" t="s">
        <v>3171</v>
      </c>
      <c r="D31" t="s">
        <v>138</v>
      </c>
      <c r="E31">
        <v>18697.630378853999</v>
      </c>
      <c r="F31">
        <v>69.55</v>
      </c>
      <c r="G31">
        <v>203.38322685933301</v>
      </c>
      <c r="H31">
        <f>(Table2[[#This Row],[1Y Return vs Nifty]]-AVERAGE(Table2[1Y Return vs Nifty]))/_xlfn.STDEV.P(Table2[1Y Return vs Nifty])</f>
        <v>3.009978104280473</v>
      </c>
      <c r="I31">
        <v>-4.8505731313080096</v>
      </c>
      <c r="J31">
        <f>(Table2[[#This Row],[1M Return vs Nifty]]-AVERAGE(Table2[1M Return vs Nifty]))/_xlfn.STDEV.P(Table2[1M Return vs Nifty])</f>
        <v>-0.50638355261235624</v>
      </c>
      <c r="K31">
        <v>68.480413552922599</v>
      </c>
      <c r="L31">
        <f>(Table2[[#This Row],[6M Return vs Nifty]]-AVERAGE(Table2[6M Return vs Nifty]))/_xlfn.STDEV.P(Table2[6M Return vs Nifty])</f>
        <v>1.5968435060412605</v>
      </c>
      <c r="M31">
        <v>0.23065407701527901</v>
      </c>
      <c r="N31">
        <f>(Table2[[#This Row],[1W Return vs Nifty]]-AVERAGE(Table2[1W Return vs Nifty]))/_xlfn.STDEV.P(Table2[1W Return vs Nifty])</f>
        <v>-3.4817261682135663E-2</v>
      </c>
      <c r="O31">
        <v>71.83</v>
      </c>
      <c r="P31">
        <v>70.914394370228607</v>
      </c>
      <c r="Q31">
        <v>55.166839207413197</v>
      </c>
      <c r="R31">
        <v>48.658061072464101</v>
      </c>
      <c r="S31" s="1">
        <f>(Table2[[#This Row],[Close Price]]-Table2[[#This Row],[20D EMA]])/Table2[[#This Row],[20D EMA]]</f>
        <v>-3.1741612139774486E-2</v>
      </c>
      <c r="T31" s="1">
        <f>(Table2[[#This Row],[Close Price]]-Table2[[#This Row],[50D EMA]])/Table2[[#This Row],[50D EMA]]</f>
        <v>-1.924002006003751E-2</v>
      </c>
      <c r="U31" s="1">
        <f>(Table2[[#This Row],[Close Price]]-Table2[[#This Row],[200D EMA]])/Table2[[#This Row],[200D EMA]]</f>
        <v>0.26072113246346773</v>
      </c>
      <c r="V31">
        <v>0.45257240780035501</v>
      </c>
      <c r="W31">
        <v>67.900000000000006</v>
      </c>
      <c r="X31">
        <v>72.489999999999995</v>
      </c>
      <c r="Y31">
        <v>67.900000000000006</v>
      </c>
      <c r="Z31">
        <v>75.38</v>
      </c>
      <c r="AA31">
        <v>67.900000000000006</v>
      </c>
      <c r="AB31">
        <v>75.75</v>
      </c>
      <c r="AC31" s="1">
        <f>(Table2[[#This Row],[Close Price]]/Table2[[#This Row],[Day Low]])-1</f>
        <v>2.4300441826214936E-2</v>
      </c>
      <c r="AD31" s="1">
        <f>(Table2[[#This Row],[Day High]]/Table2[[#This Row],[Close Price]])-1</f>
        <v>4.2271746944644084E-2</v>
      </c>
      <c r="AE31" s="1">
        <f>(Table2[[#This Row],[Close Price]]/Table2[[#This Row],[Current Week Low]])-1</f>
        <v>2.4300441826214936E-2</v>
      </c>
      <c r="AF31" s="1">
        <f>(Table2[[#This Row],[Current Week High]]/Table2[[#This Row],[Close Price]])-1</f>
        <v>8.3824586628324926E-2</v>
      </c>
      <c r="AG31" s="1">
        <f>(Table2[[#This Row],[Close Price]]/Table2[[#This Row],[Current Month Low]])-1</f>
        <v>2.4300441826214936E-2</v>
      </c>
      <c r="AH31" s="1">
        <f>(Table2[[#This Row],[Current Month High]]/Table2[[#This Row],[Close Price]])-1</f>
        <v>8.914450035945376E-2</v>
      </c>
      <c r="AI31">
        <v>31.416247304097698</v>
      </c>
      <c r="AJ31">
        <v>277.989130434782</v>
      </c>
      <c r="AK31" t="str">
        <f>IF(AND(Table2[[#This Row],[20D EMA]]&gt;Table2[[#This Row],[50D EMA]],Table2[[#This Row],[50D EMA]]&gt;Table2[[#This Row],[200D EMA]]),"Uptrend","Downtrend/NoTrend")</f>
        <v>Uptrend</v>
      </c>
      <c r="AL31">
        <v>0.12</v>
      </c>
      <c r="AM31" t="s">
        <v>3217</v>
      </c>
      <c r="AN31">
        <v>-5.76</v>
      </c>
      <c r="AO31" t="s">
        <v>3216</v>
      </c>
      <c r="AP31">
        <v>0.15433479954602</v>
      </c>
      <c r="AQ31">
        <f>(Table2[[#This Row],[Sharpe Ratio]]-AVERAGE(Table2[Sharpe Ratio]))/_xlfn.STDEV.P(Table2[Sharpe Ratio])</f>
        <v>1.044450589124351</v>
      </c>
      <c r="AR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5.110071385151592</v>
      </c>
      <c r="AS31">
        <f>_xlfn.RANK.AVG(Table2[[#This Row],[1Y Return vs Nifty Z-Score]],Table2[1Y Return vs Nifty Z-Score])</f>
        <v>11</v>
      </c>
      <c r="AT31">
        <f>_xlfn.RANK.AVG(Table2[[#This Row],[6M Return vs Nifty Z-Score]],Table2[6M Return vs Nifty Z-Score])</f>
        <v>52</v>
      </c>
      <c r="AU31">
        <f>_xlfn.RANK.AVG(Table2[[#This Row],[Sharpe Ratio Z-Score]],Table2[Sharpe Ratio Z-Score])</f>
        <v>107</v>
      </c>
      <c r="AV31">
        <f>(Table2[[#This Row],[Rank 1Y]]+Table2[[#This Row],[Rank 6M]]+Table2[[#This Row],[Rank Sharpe]])/3</f>
        <v>56.666666666666664</v>
      </c>
    </row>
    <row r="32" spans="1:48" x14ac:dyDescent="0.3">
      <c r="A32" t="s">
        <v>322</v>
      </c>
      <c r="B32" t="s">
        <v>323</v>
      </c>
      <c r="C32" t="s">
        <v>3183</v>
      </c>
      <c r="D32" t="s">
        <v>324</v>
      </c>
      <c r="E32">
        <v>84266.081999999995</v>
      </c>
      <c r="F32">
        <v>4059.65</v>
      </c>
      <c r="G32">
        <v>54.379907647471804</v>
      </c>
      <c r="H32">
        <f>(Table2[[#This Row],[1Y Return vs Nifty]]-AVERAGE(Table2[1Y Return vs Nifty]))/_xlfn.STDEV.P(Table2[1Y Return vs Nifty])</f>
        <v>0.48684036663375818</v>
      </c>
      <c r="I32">
        <v>-16.904242638822598</v>
      </c>
      <c r="J32">
        <f>(Table2[[#This Row],[1M Return vs Nifty]]-AVERAGE(Table2[1M Return vs Nifty]))/_xlfn.STDEV.P(Table2[1M Return vs Nifty])</f>
        <v>-1.601433219411339</v>
      </c>
      <c r="K32">
        <v>100.862115709061</v>
      </c>
      <c r="L32">
        <f>(Table2[[#This Row],[6M Return vs Nifty]]-AVERAGE(Table2[6M Return vs Nifty]))/_xlfn.STDEV.P(Table2[6M Return vs Nifty])</f>
        <v>2.5637675736043128</v>
      </c>
      <c r="M32">
        <v>-3.7898468756008201</v>
      </c>
      <c r="N32">
        <f>(Table2[[#This Row],[1W Return vs Nifty]]-AVERAGE(Table2[1W Return vs Nifty]))/_xlfn.STDEV.P(Table2[1W Return vs Nifty])</f>
        <v>-0.90802283196949152</v>
      </c>
      <c r="O32">
        <v>4362.12</v>
      </c>
      <c r="P32">
        <v>4421.6065682061699</v>
      </c>
      <c r="Q32">
        <v>3386.7644761451202</v>
      </c>
      <c r="R32">
        <v>33.051585878585797</v>
      </c>
      <c r="S32" s="1">
        <f>(Table2[[#This Row],[Close Price]]-Table2[[#This Row],[20D EMA]])/Table2[[#This Row],[20D EMA]]</f>
        <v>-6.9340137364400756E-2</v>
      </c>
      <c r="T32" s="1">
        <f>(Table2[[#This Row],[Close Price]]-Table2[[#This Row],[50D EMA]])/Table2[[#This Row],[50D EMA]]</f>
        <v>-8.1860871749386388E-2</v>
      </c>
      <c r="U32" s="1">
        <f>(Table2[[#This Row],[Close Price]]-Table2[[#This Row],[200D EMA]])/Table2[[#This Row],[200D EMA]]</f>
        <v>0.19868093237495246</v>
      </c>
      <c r="V32">
        <v>0.49227584324171703</v>
      </c>
      <c r="W32">
        <v>3970</v>
      </c>
      <c r="X32">
        <v>4255</v>
      </c>
      <c r="Y32">
        <v>3970</v>
      </c>
      <c r="Z32">
        <v>4338.8500000000004</v>
      </c>
      <c r="AA32">
        <v>3970</v>
      </c>
      <c r="AB32">
        <v>4925</v>
      </c>
      <c r="AC32" s="1">
        <f>(Table2[[#This Row],[Close Price]]/Table2[[#This Row],[Day Low]])-1</f>
        <v>2.258186397984896E-2</v>
      </c>
      <c r="AD32" s="1">
        <f>(Table2[[#This Row],[Day High]]/Table2[[#This Row],[Close Price]])-1</f>
        <v>4.8119911815057925E-2</v>
      </c>
      <c r="AE32" s="1">
        <f>(Table2[[#This Row],[Close Price]]/Table2[[#This Row],[Current Week Low]])-1</f>
        <v>2.258186397984896E-2</v>
      </c>
      <c r="AF32" s="1">
        <f>(Table2[[#This Row],[Current Week High]]/Table2[[#This Row],[Close Price]])-1</f>
        <v>6.8774401734139623E-2</v>
      </c>
      <c r="AG32" s="1">
        <f>(Table2[[#This Row],[Close Price]]/Table2[[#This Row],[Current Month Low]])-1</f>
        <v>2.258186397984896E-2</v>
      </c>
      <c r="AH32" s="1">
        <f>(Table2[[#This Row],[Current Month High]]/Table2[[#This Row],[Close Price]])-1</f>
        <v>0.21315876984469107</v>
      </c>
      <c r="AI32">
        <v>44.347419112484999</v>
      </c>
      <c r="AJ32">
        <v>133.045350172215</v>
      </c>
      <c r="AK32" t="str">
        <f>IF(AND(Table2[[#This Row],[20D EMA]]&gt;Table2[[#This Row],[50D EMA]],Table2[[#This Row],[50D EMA]]&gt;Table2[[#This Row],[200D EMA]]),"Uptrend","Downtrend/NoTrend")</f>
        <v>Downtrend/NoTrend</v>
      </c>
      <c r="AL32">
        <v>-0.08</v>
      </c>
      <c r="AM32" t="s">
        <v>3216</v>
      </c>
      <c r="AN32">
        <v>-8.86</v>
      </c>
      <c r="AO32" t="s">
        <v>3216</v>
      </c>
      <c r="AP32">
        <v>0.25386641892258699</v>
      </c>
      <c r="AQ32">
        <f>(Table2[[#This Row],[Sharpe Ratio]]-AVERAGE(Table2[Sharpe Ratio]))/_xlfn.STDEV.P(Table2[Sharpe Ratio])</f>
        <v>2.2004185352886854</v>
      </c>
      <c r="AR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">
        <f>_xlfn.RANK.AVG(Table2[[#This Row],[1Y Return vs Nifty Z-Score]],Table2[1Y Return vs Nifty Z-Score])</f>
        <v>167</v>
      </c>
      <c r="AT32">
        <f>_xlfn.RANK.AVG(Table2[[#This Row],[6M Return vs Nifty Z-Score]],Table2[6M Return vs Nifty Z-Score])</f>
        <v>13</v>
      </c>
      <c r="AU32">
        <f>_xlfn.RANK.AVG(Table2[[#This Row],[Sharpe Ratio Z-Score]],Table2[Sharpe Ratio Z-Score])</f>
        <v>9</v>
      </c>
      <c r="AV32">
        <f>(Table2[[#This Row],[Rank 1Y]]+Table2[[#This Row],[Rank 6M]]+Table2[[#This Row],[Rank Sharpe]])/3</f>
        <v>63</v>
      </c>
    </row>
    <row r="33" spans="1:48" x14ac:dyDescent="0.3">
      <c r="A33" t="s">
        <v>1174</v>
      </c>
      <c r="B33" t="s">
        <v>1175</v>
      </c>
      <c r="C33" t="s">
        <v>3184</v>
      </c>
      <c r="D33" t="s">
        <v>132</v>
      </c>
      <c r="E33">
        <v>10639.72066239</v>
      </c>
      <c r="F33">
        <v>435</v>
      </c>
      <c r="G33">
        <v>275.98151386198202</v>
      </c>
      <c r="H33">
        <f>(Table2[[#This Row],[1Y Return vs Nifty]]-AVERAGE(Table2[1Y Return vs Nifty]))/_xlfn.STDEV.P(Table2[1Y Return vs Nifty])</f>
        <v>4.2393163404605785</v>
      </c>
      <c r="I33">
        <v>-9.5714212173862308</v>
      </c>
      <c r="J33">
        <f>(Table2[[#This Row],[1M Return vs Nifty]]-AVERAGE(Table2[1M Return vs Nifty]))/_xlfn.STDEV.P(Table2[1M Return vs Nifty])</f>
        <v>-0.9352623368237305</v>
      </c>
      <c r="K33">
        <v>118.64214443273799</v>
      </c>
      <c r="L33">
        <f>(Table2[[#This Row],[6M Return vs Nifty]]-AVERAGE(Table2[6M Return vs Nifty]))/_xlfn.STDEV.P(Table2[6M Return vs Nifty])</f>
        <v>3.0946827679937066</v>
      </c>
      <c r="M33">
        <v>3.7001564696143898</v>
      </c>
      <c r="N33">
        <f>(Table2[[#This Row],[1W Return vs Nifty]]-AVERAGE(Table2[1W Return vs Nifty]))/_xlfn.STDEV.P(Table2[1W Return vs Nifty])</f>
        <v>0.71871789501805849</v>
      </c>
      <c r="O33">
        <v>449.93</v>
      </c>
      <c r="P33">
        <v>450.288505311292</v>
      </c>
      <c r="Q33">
        <v>355.27912236276097</v>
      </c>
      <c r="R33">
        <v>48.545349695949099</v>
      </c>
      <c r="S33" s="1">
        <f>(Table2[[#This Row],[Close Price]]-Table2[[#This Row],[20D EMA]])/Table2[[#This Row],[20D EMA]]</f>
        <v>-3.3182939568377319E-2</v>
      </c>
      <c r="T33" s="1">
        <f>(Table2[[#This Row],[Close Price]]-Table2[[#This Row],[50D EMA]])/Table2[[#This Row],[50D EMA]]</f>
        <v>-3.3952688400790507E-2</v>
      </c>
      <c r="U33" s="1">
        <f>(Table2[[#This Row],[Close Price]]-Table2[[#This Row],[200D EMA]])/Table2[[#This Row],[200D EMA]]</f>
        <v>0.22438942403105608</v>
      </c>
      <c r="V33">
        <v>0.75835873075127203</v>
      </c>
      <c r="W33">
        <v>430</v>
      </c>
      <c r="X33">
        <v>455</v>
      </c>
      <c r="Y33">
        <v>430</v>
      </c>
      <c r="Z33">
        <v>466.4</v>
      </c>
      <c r="AA33">
        <v>421.1</v>
      </c>
      <c r="AB33">
        <v>470</v>
      </c>
      <c r="AC33" s="1">
        <f>(Table2[[#This Row],[Close Price]]/Table2[[#This Row],[Day Low]])-1</f>
        <v>1.1627906976744207E-2</v>
      </c>
      <c r="AD33" s="1">
        <f>(Table2[[#This Row],[Day High]]/Table2[[#This Row],[Close Price]])-1</f>
        <v>4.5977011494252817E-2</v>
      </c>
      <c r="AE33" s="1">
        <f>(Table2[[#This Row],[Close Price]]/Table2[[#This Row],[Current Week Low]])-1</f>
        <v>1.1627906976744207E-2</v>
      </c>
      <c r="AF33" s="1">
        <f>(Table2[[#This Row],[Current Week High]]/Table2[[#This Row],[Close Price]])-1</f>
        <v>7.2183908045976963E-2</v>
      </c>
      <c r="AG33" s="1">
        <f>(Table2[[#This Row],[Close Price]]/Table2[[#This Row],[Current Month Low]])-1</f>
        <v>3.3008786511517396E-2</v>
      </c>
      <c r="AH33" s="1">
        <f>(Table2[[#This Row],[Current Month High]]/Table2[[#This Row],[Close Price]])-1</f>
        <v>8.0459770114942541E-2</v>
      </c>
      <c r="AI33">
        <v>30.942528735632099</v>
      </c>
      <c r="AJ33">
        <v>313.30166270783798</v>
      </c>
      <c r="AK33" t="str">
        <f>IF(AND(Table2[[#This Row],[20D EMA]]&gt;Table2[[#This Row],[50D EMA]],Table2[[#This Row],[50D EMA]]&gt;Table2[[#This Row],[200D EMA]]),"Uptrend","Downtrend/NoTrend")</f>
        <v>Downtrend/NoTrend</v>
      </c>
      <c r="AL33">
        <v>-0.17</v>
      </c>
      <c r="AM33" t="s">
        <v>3216</v>
      </c>
      <c r="AN33">
        <v>-3.69</v>
      </c>
      <c r="AO33" t="s">
        <v>3216</v>
      </c>
      <c r="AP33">
        <v>0.123440437485413</v>
      </c>
      <c r="AQ33">
        <f>(Table2[[#This Row],[Sharpe Ratio]]-AVERAGE(Table2[Sharpe Ratio]))/_xlfn.STDEV.P(Table2[Sharpe Ratio])</f>
        <v>0.68564107227984572</v>
      </c>
      <c r="AR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">
        <f>_xlfn.RANK.AVG(Table2[[#This Row],[1Y Return vs Nifty Z-Score]],Table2[1Y Return vs Nifty Z-Score])</f>
        <v>3</v>
      </c>
      <c r="AT33">
        <f>_xlfn.RANK.AVG(Table2[[#This Row],[6M Return vs Nifty Z-Score]],Table2[6M Return vs Nifty Z-Score])</f>
        <v>9</v>
      </c>
      <c r="AU33">
        <f>_xlfn.RANK.AVG(Table2[[#This Row],[Sharpe Ratio Z-Score]],Table2[Sharpe Ratio Z-Score])</f>
        <v>177</v>
      </c>
      <c r="AV33">
        <f>(Table2[[#This Row],[Rank 1Y]]+Table2[[#This Row],[Rank 6M]]+Table2[[#This Row],[Rank Sharpe]])/3</f>
        <v>63</v>
      </c>
    </row>
    <row r="34" spans="1:48" x14ac:dyDescent="0.3">
      <c r="A34" t="s">
        <v>653</v>
      </c>
      <c r="B34" t="s">
        <v>654</v>
      </c>
      <c r="C34" t="s">
        <v>3171</v>
      </c>
      <c r="D34" t="s">
        <v>440</v>
      </c>
      <c r="E34">
        <v>29559.775440779998</v>
      </c>
      <c r="F34">
        <v>5722.9</v>
      </c>
      <c r="G34">
        <v>206.57619134731399</v>
      </c>
      <c r="H34">
        <f>(Table2[[#This Row],[1Y Return vs Nifty]]-AVERAGE(Table2[1Y Return vs Nifty]))/_xlfn.STDEV.P(Table2[1Y Return vs Nifty])</f>
        <v>3.0640459548304042</v>
      </c>
      <c r="I34">
        <v>21.452617114372401</v>
      </c>
      <c r="J34">
        <f>(Table2[[#This Row],[1M Return vs Nifty]]-AVERAGE(Table2[1M Return vs Nifty]))/_xlfn.STDEV.P(Table2[1M Return vs Nifty])</f>
        <v>1.8832040909119516</v>
      </c>
      <c r="K34">
        <v>63.554515235845699</v>
      </c>
      <c r="L34">
        <f>(Table2[[#This Row],[6M Return vs Nifty]]-AVERAGE(Table2[6M Return vs Nifty]))/_xlfn.STDEV.P(Table2[6M Return vs Nifty])</f>
        <v>1.4497552024621632</v>
      </c>
      <c r="M34">
        <v>8.5405275734971902</v>
      </c>
      <c r="N34">
        <f>(Table2[[#This Row],[1W Return vs Nifty]]-AVERAGE(Table2[1W Return vs Nifty]))/_xlfn.STDEV.P(Table2[1W Return vs Nifty])</f>
        <v>1.7699896295560611</v>
      </c>
      <c r="O34">
        <v>5273.85</v>
      </c>
      <c r="P34">
        <v>4805.7505528797301</v>
      </c>
      <c r="Q34">
        <v>3843.3092206964002</v>
      </c>
      <c r="R34">
        <v>87.358321445032999</v>
      </c>
      <c r="S34" s="1">
        <f>(Table2[[#This Row],[Close Price]]-Table2[[#This Row],[20D EMA]])/Table2[[#This Row],[20D EMA]]</f>
        <v>8.5146524834797968E-2</v>
      </c>
      <c r="T34" s="1">
        <f>(Table2[[#This Row],[Close Price]]-Table2[[#This Row],[50D EMA]])/Table2[[#This Row],[50D EMA]]</f>
        <v>0.19084416409642607</v>
      </c>
      <c r="U34" s="1">
        <f>(Table2[[#This Row],[Close Price]]-Table2[[#This Row],[200D EMA]])/Table2[[#This Row],[200D EMA]]</f>
        <v>0.48905530920642948</v>
      </c>
      <c r="V34">
        <v>1.03249261575178</v>
      </c>
      <c r="W34">
        <v>5547</v>
      </c>
      <c r="X34">
        <v>5899</v>
      </c>
      <c r="Y34">
        <v>5320</v>
      </c>
      <c r="Z34">
        <v>5966.55</v>
      </c>
      <c r="AA34">
        <v>5125.6000000000004</v>
      </c>
      <c r="AB34">
        <v>5966.55</v>
      </c>
      <c r="AC34" s="1">
        <f>(Table2[[#This Row],[Close Price]]/Table2[[#This Row],[Day Low]])-1</f>
        <v>3.1710834685415579E-2</v>
      </c>
      <c r="AD34" s="1">
        <f>(Table2[[#This Row],[Day High]]/Table2[[#This Row],[Close Price]])-1</f>
        <v>3.0771112547834267E-2</v>
      </c>
      <c r="AE34" s="1">
        <f>(Table2[[#This Row],[Close Price]]/Table2[[#This Row],[Current Week Low]])-1</f>
        <v>7.5733082706766819E-2</v>
      </c>
      <c r="AF34" s="1">
        <f>(Table2[[#This Row],[Current Week High]]/Table2[[#This Row],[Close Price]])-1</f>
        <v>4.2574568837477678E-2</v>
      </c>
      <c r="AG34" s="1">
        <f>(Table2[[#This Row],[Close Price]]/Table2[[#This Row],[Current Month Low]])-1</f>
        <v>0.1165326986108941</v>
      </c>
      <c r="AH34" s="1">
        <f>(Table2[[#This Row],[Current Month High]]/Table2[[#This Row],[Close Price]])-1</f>
        <v>4.2574568837477678E-2</v>
      </c>
      <c r="AI34">
        <v>4.2574568837477598</v>
      </c>
      <c r="AJ34">
        <v>236.24559341950601</v>
      </c>
      <c r="AK34" t="str">
        <f>IF(AND(Table2[[#This Row],[20D EMA]]&gt;Table2[[#This Row],[50D EMA]],Table2[[#This Row],[50D EMA]]&gt;Table2[[#This Row],[200D EMA]]),"Uptrend","Downtrend/NoTrend")</f>
        <v>Uptrend</v>
      </c>
      <c r="AL34">
        <v>0.42</v>
      </c>
      <c r="AM34" t="s">
        <v>3217</v>
      </c>
      <c r="AN34">
        <v>9.9</v>
      </c>
      <c r="AO34" t="s">
        <v>3217</v>
      </c>
      <c r="AP34">
        <v>0.14486402704566601</v>
      </c>
      <c r="AQ34">
        <f>(Table2[[#This Row],[Sharpe Ratio]]-AVERAGE(Table2[Sharpe Ratio]))/_xlfn.STDEV.P(Table2[Sharpe Ratio])</f>
        <v>0.93445630284228376</v>
      </c>
      <c r="AR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9.1014511806028633</v>
      </c>
      <c r="AS34">
        <f>_xlfn.RANK.AVG(Table2[[#This Row],[1Y Return vs Nifty Z-Score]],Table2[1Y Return vs Nifty Z-Score])</f>
        <v>10</v>
      </c>
      <c r="AT34">
        <f>_xlfn.RANK.AVG(Table2[[#This Row],[6M Return vs Nifty Z-Score]],Table2[6M Return vs Nifty Z-Score])</f>
        <v>62</v>
      </c>
      <c r="AU34">
        <f>_xlfn.RANK.AVG(Table2[[#This Row],[Sharpe Ratio Z-Score]],Table2[Sharpe Ratio Z-Score])</f>
        <v>127</v>
      </c>
      <c r="AV34">
        <f>(Table2[[#This Row],[Rank 1Y]]+Table2[[#This Row],[Rank 6M]]+Table2[[#This Row],[Rank Sharpe]])/3</f>
        <v>66.333333333333329</v>
      </c>
    </row>
    <row r="35" spans="1:48" x14ac:dyDescent="0.3">
      <c r="A35" t="s">
        <v>995</v>
      </c>
      <c r="B35" t="s">
        <v>996</v>
      </c>
      <c r="C35" t="s">
        <v>3179</v>
      </c>
      <c r="D35" t="s">
        <v>127</v>
      </c>
      <c r="E35">
        <v>14916.299159100001</v>
      </c>
      <c r="F35">
        <v>413.8</v>
      </c>
      <c r="G35">
        <v>67.081691695139199</v>
      </c>
      <c r="H35">
        <f>(Table2[[#This Row],[1Y Return vs Nifty]]-AVERAGE(Table2[1Y Return vs Nifty]))/_xlfn.STDEV.P(Table2[1Y Return vs Nifty])</f>
        <v>0.70192517706365554</v>
      </c>
      <c r="I35">
        <v>22.288971866856201</v>
      </c>
      <c r="J35">
        <f>(Table2[[#This Row],[1M Return vs Nifty]]-AVERAGE(Table2[1M Return vs Nifty]))/_xlfn.STDEV.P(Table2[1M Return vs Nifty])</f>
        <v>1.9591851017122035</v>
      </c>
      <c r="K35">
        <v>92.549696844964004</v>
      </c>
      <c r="L35">
        <f>(Table2[[#This Row],[6M Return vs Nifty]]-AVERAGE(Table2[6M Return vs Nifty]))/_xlfn.STDEV.P(Table2[6M Return vs Nifty])</f>
        <v>2.3155570928641303</v>
      </c>
      <c r="M35">
        <v>13.7455812687144</v>
      </c>
      <c r="N35">
        <f>(Table2[[#This Row],[1W Return vs Nifty]]-AVERAGE(Table2[1W Return vs Nifty]))/_xlfn.STDEV.P(Table2[1W Return vs Nifty])</f>
        <v>2.9004661382983397</v>
      </c>
      <c r="O35">
        <v>369.12</v>
      </c>
      <c r="P35">
        <v>329.02682162612399</v>
      </c>
      <c r="Q35">
        <v>262.30574916420699</v>
      </c>
      <c r="R35">
        <v>93.611516201248804</v>
      </c>
      <c r="S35" s="1">
        <f>(Table2[[#This Row],[Close Price]]-Table2[[#This Row],[20D EMA]])/Table2[[#This Row],[20D EMA]]</f>
        <v>0.12104464672735156</v>
      </c>
      <c r="T35" s="1">
        <f>(Table2[[#This Row],[Close Price]]-Table2[[#This Row],[50D EMA]])/Table2[[#This Row],[50D EMA]]</f>
        <v>0.25764823048439656</v>
      </c>
      <c r="U35" s="1">
        <f>(Table2[[#This Row],[Close Price]]-Table2[[#This Row],[200D EMA]])/Table2[[#This Row],[200D EMA]]</f>
        <v>0.57754834317777592</v>
      </c>
      <c r="V35">
        <v>0.642445915094637</v>
      </c>
      <c r="W35">
        <v>398.95</v>
      </c>
      <c r="X35">
        <v>427.7</v>
      </c>
      <c r="Y35">
        <v>384.1</v>
      </c>
      <c r="Z35">
        <v>427.7</v>
      </c>
      <c r="AA35">
        <v>341.3</v>
      </c>
      <c r="AB35">
        <v>427.7</v>
      </c>
      <c r="AC35" s="1">
        <f>(Table2[[#This Row],[Close Price]]/Table2[[#This Row],[Day Low]])-1</f>
        <v>3.7222709612733551E-2</v>
      </c>
      <c r="AD35" s="1">
        <f>(Table2[[#This Row],[Day High]]/Table2[[#This Row],[Close Price]])-1</f>
        <v>3.3591106814886418E-2</v>
      </c>
      <c r="AE35" s="1">
        <f>(Table2[[#This Row],[Close Price]]/Table2[[#This Row],[Current Week Low]])-1</f>
        <v>7.7323613642280575E-2</v>
      </c>
      <c r="AF35" s="1">
        <f>(Table2[[#This Row],[Current Week High]]/Table2[[#This Row],[Close Price]])-1</f>
        <v>3.3591106814886418E-2</v>
      </c>
      <c r="AG35" s="1">
        <f>(Table2[[#This Row],[Close Price]]/Table2[[#This Row],[Current Month Low]])-1</f>
        <v>0.21242308819220623</v>
      </c>
      <c r="AH35" s="1">
        <f>(Table2[[#This Row],[Current Month High]]/Table2[[#This Row],[Close Price]])-1</f>
        <v>3.3591106814886418E-2</v>
      </c>
      <c r="AI35">
        <v>3.35911068148864</v>
      </c>
      <c r="AJ35">
        <v>129.57004160887601</v>
      </c>
      <c r="AK35" t="str">
        <f>IF(AND(Table2[[#This Row],[20D EMA]]&gt;Table2[[#This Row],[50D EMA]],Table2[[#This Row],[50D EMA]]&gt;Table2[[#This Row],[200D EMA]]),"Uptrend","Downtrend/NoTrend")</f>
        <v>Uptrend</v>
      </c>
      <c r="AL35">
        <v>0.89</v>
      </c>
      <c r="AM35" t="s">
        <v>3217</v>
      </c>
      <c r="AN35">
        <v>19.75</v>
      </c>
      <c r="AO35" t="s">
        <v>3217</v>
      </c>
      <c r="AP35">
        <v>0.18978669301558301</v>
      </c>
      <c r="AQ35">
        <f>(Table2[[#This Row],[Sharpe Ratio]]-AVERAGE(Table2[Sharpe Ratio]))/_xlfn.STDEV.P(Table2[Sharpe Ratio])</f>
        <v>1.4561916291912211</v>
      </c>
      <c r="AR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9.3333251391295509</v>
      </c>
      <c r="AS35">
        <f>_xlfn.RANK.AVG(Table2[[#This Row],[1Y Return vs Nifty Z-Score]],Table2[1Y Return vs Nifty Z-Score])</f>
        <v>132</v>
      </c>
      <c r="AT35">
        <f>_xlfn.RANK.AVG(Table2[[#This Row],[6M Return vs Nifty Z-Score]],Table2[6M Return vs Nifty Z-Score])</f>
        <v>17</v>
      </c>
      <c r="AU35">
        <f>_xlfn.RANK.AVG(Table2[[#This Row],[Sharpe Ratio Z-Score]],Table2[Sharpe Ratio Z-Score])</f>
        <v>52</v>
      </c>
      <c r="AV35">
        <f>(Table2[[#This Row],[Rank 1Y]]+Table2[[#This Row],[Rank 6M]]+Table2[[#This Row],[Rank Sharpe]])/3</f>
        <v>67</v>
      </c>
    </row>
    <row r="36" spans="1:48" x14ac:dyDescent="0.3">
      <c r="A36" t="s">
        <v>1425</v>
      </c>
      <c r="B36" t="s">
        <v>1426</v>
      </c>
      <c r="C36" t="s">
        <v>3174</v>
      </c>
      <c r="D36" t="s">
        <v>46</v>
      </c>
      <c r="E36">
        <v>7857.7349035999996</v>
      </c>
      <c r="F36">
        <v>569.29999999999995</v>
      </c>
      <c r="G36">
        <v>75.056306284447302</v>
      </c>
      <c r="H36">
        <f>(Table2[[#This Row],[1Y Return vs Nifty]]-AVERAGE(Table2[1Y Return vs Nifty]))/_xlfn.STDEV.P(Table2[1Y Return vs Nifty])</f>
        <v>0.8369627797150575</v>
      </c>
      <c r="I36">
        <v>-1.64522379147735</v>
      </c>
      <c r="J36">
        <f>(Table2[[#This Row],[1M Return vs Nifty]]-AVERAGE(Table2[1M Return vs Nifty]))/_xlfn.STDEV.P(Table2[1M Return vs Nifty])</f>
        <v>-0.21518453439075472</v>
      </c>
      <c r="K36">
        <v>68.795862023396793</v>
      </c>
      <c r="L36">
        <f>(Table2[[#This Row],[6M Return vs Nifty]]-AVERAGE(Table2[6M Return vs Nifty]))/_xlfn.STDEV.P(Table2[6M Return vs Nifty])</f>
        <v>1.6062628601168036</v>
      </c>
      <c r="M36">
        <v>-1.5020974238661799</v>
      </c>
      <c r="N36">
        <f>(Table2[[#This Row],[1W Return vs Nifty]]-AVERAGE(Table2[1W Return vs Nifty]))/_xlfn.STDEV.P(Table2[1W Return vs Nifty])</f>
        <v>-0.41115052968172189</v>
      </c>
      <c r="O36">
        <v>574.38</v>
      </c>
      <c r="P36">
        <v>547.51697424932695</v>
      </c>
      <c r="Q36">
        <v>429.12506109196602</v>
      </c>
      <c r="R36">
        <v>48.099647132589602</v>
      </c>
      <c r="S36" s="1">
        <f>(Table2[[#This Row],[Close Price]]-Table2[[#This Row],[20D EMA]])/Table2[[#This Row],[20D EMA]]</f>
        <v>-8.8443190918904568E-3</v>
      </c>
      <c r="T36" s="1">
        <f>(Table2[[#This Row],[Close Price]]-Table2[[#This Row],[50D EMA]])/Table2[[#This Row],[50D EMA]]</f>
        <v>3.9785114937374536E-2</v>
      </c>
      <c r="U36" s="1">
        <f>(Table2[[#This Row],[Close Price]]-Table2[[#This Row],[200D EMA]])/Table2[[#This Row],[200D EMA]]</f>
        <v>0.32665288424623834</v>
      </c>
      <c r="V36">
        <v>0.65358179151353302</v>
      </c>
      <c r="W36">
        <v>565</v>
      </c>
      <c r="X36">
        <v>582.45000000000005</v>
      </c>
      <c r="Y36">
        <v>565</v>
      </c>
      <c r="Z36">
        <v>598.6</v>
      </c>
      <c r="AA36">
        <v>531.79999999999995</v>
      </c>
      <c r="AB36">
        <v>598.6</v>
      </c>
      <c r="AC36" s="1">
        <f>(Table2[[#This Row],[Close Price]]/Table2[[#This Row],[Day Low]])-1</f>
        <v>7.610619469026414E-3</v>
      </c>
      <c r="AD36" s="1">
        <f>(Table2[[#This Row],[Day High]]/Table2[[#This Row],[Close Price]])-1</f>
        <v>2.3098542069208028E-2</v>
      </c>
      <c r="AE36" s="1">
        <f>(Table2[[#This Row],[Close Price]]/Table2[[#This Row],[Current Week Low]])-1</f>
        <v>7.610619469026414E-3</v>
      </c>
      <c r="AF36" s="1">
        <f>(Table2[[#This Row],[Current Week High]]/Table2[[#This Row],[Close Price]])-1</f>
        <v>5.1466713507816841E-2</v>
      </c>
      <c r="AG36" s="1">
        <f>(Table2[[#This Row],[Close Price]]/Table2[[#This Row],[Current Month Low]])-1</f>
        <v>7.0515231289958624E-2</v>
      </c>
      <c r="AH36" s="1">
        <f>(Table2[[#This Row],[Current Month High]]/Table2[[#This Row],[Close Price]])-1</f>
        <v>5.1466713507816841E-2</v>
      </c>
      <c r="AI36">
        <v>8.7300193219743694</v>
      </c>
      <c r="AJ36">
        <v>135.97927461139801</v>
      </c>
      <c r="AK36" t="str">
        <f>IF(AND(Table2[[#This Row],[20D EMA]]&gt;Table2[[#This Row],[50D EMA]],Table2[[#This Row],[50D EMA]]&gt;Table2[[#This Row],[200D EMA]]),"Uptrend","Downtrend/NoTrend")</f>
        <v>Uptrend</v>
      </c>
      <c r="AL36">
        <v>0.26</v>
      </c>
      <c r="AM36" t="s">
        <v>3217</v>
      </c>
      <c r="AN36">
        <v>-0.45</v>
      </c>
      <c r="AO36" t="s">
        <v>3216</v>
      </c>
      <c r="AP36">
        <v>0.19958863419216699</v>
      </c>
      <c r="AQ36">
        <f>(Table2[[#This Row],[Sharpe Ratio]]-AVERAGE(Table2[Sharpe Ratio]))/_xlfn.STDEV.P(Table2[Sharpe Ratio])</f>
        <v>1.5700321341613135</v>
      </c>
      <c r="AR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3.3869227099206984</v>
      </c>
      <c r="AS36">
        <f>_xlfn.RANK.AVG(Table2[[#This Row],[1Y Return vs Nifty Z-Score]],Table2[1Y Return vs Nifty Z-Score])</f>
        <v>110</v>
      </c>
      <c r="AT36">
        <f>_xlfn.RANK.AVG(Table2[[#This Row],[6M Return vs Nifty Z-Score]],Table2[6M Return vs Nifty Z-Score])</f>
        <v>50</v>
      </c>
      <c r="AU36">
        <f>_xlfn.RANK.AVG(Table2[[#This Row],[Sharpe Ratio Z-Score]],Table2[Sharpe Ratio Z-Score])</f>
        <v>41</v>
      </c>
      <c r="AV36">
        <f>(Table2[[#This Row],[Rank 1Y]]+Table2[[#This Row],[Rank 6M]]+Table2[[#This Row],[Rank Sharpe]])/3</f>
        <v>67</v>
      </c>
    </row>
    <row r="37" spans="1:48" x14ac:dyDescent="0.3">
      <c r="A37" t="s">
        <v>1516</v>
      </c>
      <c r="B37" t="s">
        <v>1517</v>
      </c>
      <c r="C37" t="s">
        <v>3184</v>
      </c>
      <c r="D37" t="s">
        <v>132</v>
      </c>
      <c r="E37">
        <v>6974.8969740599996</v>
      </c>
      <c r="F37">
        <v>229.27</v>
      </c>
      <c r="G37">
        <v>148.28037610164401</v>
      </c>
      <c r="H37">
        <f>(Table2[[#This Row],[1Y Return vs Nifty]]-AVERAGE(Table2[1Y Return vs Nifty]))/_xlfn.STDEV.P(Table2[1Y Return vs Nifty])</f>
        <v>2.0768976673208344</v>
      </c>
      <c r="I37">
        <v>4.0051097829941504</v>
      </c>
      <c r="J37">
        <f>(Table2[[#This Row],[1M Return vs Nifty]]-AVERAGE(Table2[1M Return vs Nifty]))/_xlfn.STDEV.P(Table2[1M Return vs Nifty])</f>
        <v>0.29813598548667597</v>
      </c>
      <c r="K37">
        <v>62.484370733981301</v>
      </c>
      <c r="L37">
        <f>(Table2[[#This Row],[6M Return vs Nifty]]-AVERAGE(Table2[6M Return vs Nifty]))/_xlfn.STDEV.P(Table2[6M Return vs Nifty])</f>
        <v>1.4178004747695423</v>
      </c>
      <c r="M37">
        <v>2.1126184411369202</v>
      </c>
      <c r="N37">
        <f>(Table2[[#This Row],[1W Return vs Nifty]]-AVERAGE(Table2[1W Return vs Nifty]))/_xlfn.STDEV.P(Table2[1W Return vs Nifty])</f>
        <v>0.37392328712037437</v>
      </c>
      <c r="O37">
        <v>231.97</v>
      </c>
      <c r="P37">
        <v>220.24071181968</v>
      </c>
      <c r="Q37">
        <v>175.25964160630599</v>
      </c>
      <c r="R37">
        <v>52.642386213650298</v>
      </c>
      <c r="S37" s="1">
        <f>(Table2[[#This Row],[Close Price]]-Table2[[#This Row],[20D EMA]])/Table2[[#This Row],[20D EMA]]</f>
        <v>-1.1639436133982793E-2</v>
      </c>
      <c r="T37" s="1">
        <f>(Table2[[#This Row],[Close Price]]-Table2[[#This Row],[50D EMA]])/Table2[[#This Row],[50D EMA]]</f>
        <v>4.0997361957823004E-2</v>
      </c>
      <c r="U37" s="1">
        <f>(Table2[[#This Row],[Close Price]]-Table2[[#This Row],[200D EMA]])/Table2[[#This Row],[200D EMA]]</f>
        <v>0.30817339290822038</v>
      </c>
      <c r="V37">
        <v>0.41436880134345</v>
      </c>
      <c r="W37">
        <v>224.54</v>
      </c>
      <c r="X37">
        <v>243.8</v>
      </c>
      <c r="Y37">
        <v>224.54</v>
      </c>
      <c r="Z37">
        <v>249</v>
      </c>
      <c r="AA37">
        <v>224.54</v>
      </c>
      <c r="AB37">
        <v>250</v>
      </c>
      <c r="AC37" s="1">
        <f>(Table2[[#This Row],[Close Price]]/Table2[[#This Row],[Day Low]])-1</f>
        <v>2.1065289035361312E-2</v>
      </c>
      <c r="AD37" s="1">
        <f>(Table2[[#This Row],[Day High]]/Table2[[#This Row],[Close Price]])-1</f>
        <v>6.337505997295767E-2</v>
      </c>
      <c r="AE37" s="1">
        <f>(Table2[[#This Row],[Close Price]]/Table2[[#This Row],[Current Week Low]])-1</f>
        <v>2.1065289035361312E-2</v>
      </c>
      <c r="AF37" s="1">
        <f>(Table2[[#This Row],[Current Week High]]/Table2[[#This Row],[Close Price]])-1</f>
        <v>8.6055742138090308E-2</v>
      </c>
      <c r="AG37" s="1">
        <f>(Table2[[#This Row],[Close Price]]/Table2[[#This Row],[Current Month Low]])-1</f>
        <v>2.1065289035361312E-2</v>
      </c>
      <c r="AH37" s="1">
        <f>(Table2[[#This Row],[Current Month High]]/Table2[[#This Row],[Close Price]])-1</f>
        <v>9.0417411785231439E-2</v>
      </c>
      <c r="AI37">
        <v>9.0417411785231394</v>
      </c>
      <c r="AJ37">
        <v>175.56490384615299</v>
      </c>
      <c r="AK37" t="str">
        <f>IF(AND(Table2[[#This Row],[20D EMA]]&gt;Table2[[#This Row],[50D EMA]],Table2[[#This Row],[50D EMA]]&gt;Table2[[#This Row],[200D EMA]]),"Uptrend","Downtrend/NoTrend")</f>
        <v>Uptrend</v>
      </c>
      <c r="AL37">
        <v>0.14000000000000001</v>
      </c>
      <c r="AM37" t="s">
        <v>3217</v>
      </c>
      <c r="AN37">
        <v>-5.48</v>
      </c>
      <c r="AO37" t="s">
        <v>3216</v>
      </c>
      <c r="AP37">
        <v>0.161020545929841</v>
      </c>
      <c r="AQ37">
        <f>(Table2[[#This Row],[Sharpe Ratio]]-AVERAGE(Table2[Sharpe Ratio]))/_xlfn.STDEV.P(Table2[Sharpe Ratio])</f>
        <v>1.1220993661088912</v>
      </c>
      <c r="AR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5.2888567808063183</v>
      </c>
      <c r="AS37">
        <f>_xlfn.RANK.AVG(Table2[[#This Row],[1Y Return vs Nifty Z-Score]],Table2[1Y Return vs Nifty Z-Score])</f>
        <v>38</v>
      </c>
      <c r="AT37">
        <f>_xlfn.RANK.AVG(Table2[[#This Row],[6M Return vs Nifty Z-Score]],Table2[6M Return vs Nifty Z-Score])</f>
        <v>66</v>
      </c>
      <c r="AU37">
        <f>_xlfn.RANK.AVG(Table2[[#This Row],[Sharpe Ratio Z-Score]],Table2[Sharpe Ratio Z-Score])</f>
        <v>97</v>
      </c>
      <c r="AV37">
        <f>(Table2[[#This Row],[Rank 1Y]]+Table2[[#This Row],[Rank 6M]]+Table2[[#This Row],[Rank Sharpe]])/3</f>
        <v>67</v>
      </c>
    </row>
    <row r="38" spans="1:48" x14ac:dyDescent="0.3">
      <c r="A38" t="s">
        <v>920</v>
      </c>
      <c r="B38" t="s">
        <v>921</v>
      </c>
      <c r="C38" t="s">
        <v>3170</v>
      </c>
      <c r="D38" t="s">
        <v>282</v>
      </c>
      <c r="E38">
        <v>16922.442835415</v>
      </c>
      <c r="F38">
        <v>1277.3499999999999</v>
      </c>
      <c r="G38">
        <v>172.01699989516101</v>
      </c>
      <c r="H38">
        <f>(Table2[[#This Row],[1Y Return vs Nifty]]-AVERAGE(Table2[1Y Return vs Nifty]))/_xlfn.STDEV.P(Table2[1Y Return vs Nifty])</f>
        <v>2.4788401983633115</v>
      </c>
      <c r="I38">
        <v>7.1937175725894296</v>
      </c>
      <c r="J38">
        <f>(Table2[[#This Row],[1M Return vs Nifty]]-AVERAGE(Table2[1M Return vs Nifty]))/_xlfn.STDEV.P(Table2[1M Return vs Nifty])</f>
        <v>0.5878140702700807</v>
      </c>
      <c r="K38">
        <v>63.111902435961198</v>
      </c>
      <c r="L38">
        <f>(Table2[[#This Row],[6M Return vs Nifty]]-AVERAGE(Table2[6M Return vs Nifty]))/_xlfn.STDEV.P(Table2[6M Return vs Nifty])</f>
        <v>1.4365386962156359</v>
      </c>
      <c r="M38">
        <v>12.964141644355999</v>
      </c>
      <c r="N38">
        <f>(Table2[[#This Row],[1W Return vs Nifty]]-AVERAGE(Table2[1W Return vs Nifty]))/_xlfn.STDEV.P(Table2[1W Return vs Nifty])</f>
        <v>2.7307466329742551</v>
      </c>
      <c r="O38">
        <v>1128.0999999999999</v>
      </c>
      <c r="P38">
        <v>1069.6157516318899</v>
      </c>
      <c r="Q38">
        <v>884.89521033425297</v>
      </c>
      <c r="R38">
        <v>69.879770716844504</v>
      </c>
      <c r="S38" s="1">
        <f>(Table2[[#This Row],[Close Price]]-Table2[[#This Row],[20D EMA]])/Table2[[#This Row],[20D EMA]]</f>
        <v>0.13230210087758179</v>
      </c>
      <c r="T38" s="1">
        <f>(Table2[[#This Row],[Close Price]]-Table2[[#This Row],[50D EMA]])/Table2[[#This Row],[50D EMA]]</f>
        <v>0.19421390162885532</v>
      </c>
      <c r="U38" s="1">
        <f>(Table2[[#This Row],[Close Price]]-Table2[[#This Row],[200D EMA]])/Table2[[#This Row],[200D EMA]]</f>
        <v>0.44350425347822181</v>
      </c>
      <c r="V38">
        <v>1.45053687439218</v>
      </c>
      <c r="W38">
        <v>1190.05</v>
      </c>
      <c r="X38">
        <v>1288.3499999999999</v>
      </c>
      <c r="Y38">
        <v>1157.05</v>
      </c>
      <c r="Z38">
        <v>1288.3499999999999</v>
      </c>
      <c r="AA38">
        <v>1035.25</v>
      </c>
      <c r="AB38">
        <v>1288.3499999999999</v>
      </c>
      <c r="AC38" s="1">
        <f>(Table2[[#This Row],[Close Price]]/Table2[[#This Row],[Day Low]])-1</f>
        <v>7.3358262257888329E-2</v>
      </c>
      <c r="AD38" s="1">
        <f>(Table2[[#This Row],[Day High]]/Table2[[#This Row],[Close Price]])-1</f>
        <v>8.6115786589422427E-3</v>
      </c>
      <c r="AE38" s="1">
        <f>(Table2[[#This Row],[Close Price]]/Table2[[#This Row],[Current Week Low]])-1</f>
        <v>0.10397130633939766</v>
      </c>
      <c r="AF38" s="1">
        <f>(Table2[[#This Row],[Current Week High]]/Table2[[#This Row],[Close Price]])-1</f>
        <v>8.6115786589422427E-3</v>
      </c>
      <c r="AG38" s="1">
        <f>(Table2[[#This Row],[Close Price]]/Table2[[#This Row],[Current Month Low]])-1</f>
        <v>0.23385655638734604</v>
      </c>
      <c r="AH38" s="1">
        <f>(Table2[[#This Row],[Current Month High]]/Table2[[#This Row],[Close Price]])-1</f>
        <v>8.6115786589422427E-3</v>
      </c>
      <c r="AI38">
        <v>0.86115786589422405</v>
      </c>
      <c r="AJ38">
        <v>203.42656927370899</v>
      </c>
      <c r="AK38" t="str">
        <f>IF(AND(Table2[[#This Row],[20D EMA]]&gt;Table2[[#This Row],[50D EMA]],Table2[[#This Row],[50D EMA]]&gt;Table2[[#This Row],[200D EMA]]),"Uptrend","Downtrend/NoTrend")</f>
        <v>Uptrend</v>
      </c>
      <c r="AL38">
        <v>0.15</v>
      </c>
      <c r="AM38" t="s">
        <v>3217</v>
      </c>
      <c r="AN38">
        <v>18.28</v>
      </c>
      <c r="AO38" t="s">
        <v>3217</v>
      </c>
      <c r="AP38">
        <v>0.15273541140206301</v>
      </c>
      <c r="AQ38">
        <f>(Table2[[#This Row],[Sharpe Ratio]]-AVERAGE(Table2[Sharpe Ratio]))/_xlfn.STDEV.P(Table2[Sharpe Ratio])</f>
        <v>1.0258751711871159</v>
      </c>
      <c r="AR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8.2598147690103989</v>
      </c>
      <c r="AS38">
        <f>_xlfn.RANK.AVG(Table2[[#This Row],[1Y Return vs Nifty Z-Score]],Table2[1Y Return vs Nifty Z-Score])</f>
        <v>29</v>
      </c>
      <c r="AT38">
        <f>_xlfn.RANK.AVG(Table2[[#This Row],[6M Return vs Nifty Z-Score]],Table2[6M Return vs Nifty Z-Score])</f>
        <v>63</v>
      </c>
      <c r="AU38">
        <f>_xlfn.RANK.AVG(Table2[[#This Row],[Sharpe Ratio Z-Score]],Table2[Sharpe Ratio Z-Score])</f>
        <v>111</v>
      </c>
      <c r="AV38">
        <f>(Table2[[#This Row],[Rank 1Y]]+Table2[[#This Row],[Rank 6M]]+Table2[[#This Row],[Rank Sharpe]])/3</f>
        <v>67.666666666666671</v>
      </c>
    </row>
    <row r="39" spans="1:48" x14ac:dyDescent="0.3">
      <c r="A39" t="s">
        <v>1496</v>
      </c>
      <c r="B39" t="s">
        <v>1497</v>
      </c>
      <c r="C39" t="s">
        <v>3177</v>
      </c>
      <c r="D39" t="s">
        <v>197</v>
      </c>
      <c r="E39">
        <v>7046.0783151750002</v>
      </c>
      <c r="F39">
        <v>2438.3000000000002</v>
      </c>
      <c r="G39">
        <v>117.641149533915</v>
      </c>
      <c r="H39">
        <f>(Table2[[#This Row],[1Y Return vs Nifty]]-AVERAGE(Table2[1Y Return vs Nifty]))/_xlfn.STDEV.P(Table2[1Y Return vs Nifty])</f>
        <v>1.5580703739809758</v>
      </c>
      <c r="I39">
        <v>-12.4589930273091</v>
      </c>
      <c r="J39">
        <f>(Table2[[#This Row],[1M Return vs Nifty]]-AVERAGE(Table2[1M Return vs Nifty]))/_xlfn.STDEV.P(Table2[1M Return vs Nifty])</f>
        <v>-1.1975919573880636</v>
      </c>
      <c r="K39">
        <v>87.0293998489161</v>
      </c>
      <c r="L39">
        <f>(Table2[[#This Row],[6M Return vs Nifty]]-AVERAGE(Table2[6M Return vs Nifty]))/_xlfn.STDEV.P(Table2[6M Return vs Nifty])</f>
        <v>2.1507199264966146</v>
      </c>
      <c r="M39">
        <v>-3.1185950376099401</v>
      </c>
      <c r="N39">
        <f>(Table2[[#This Row],[1W Return vs Nifty]]-AVERAGE(Table2[1W Return vs Nifty]))/_xlfn.STDEV.P(Table2[1W Return vs Nifty])</f>
        <v>-0.7622348192548406</v>
      </c>
      <c r="O39">
        <v>2556.0700000000002</v>
      </c>
      <c r="P39">
        <v>2474.6293511291901</v>
      </c>
      <c r="Q39">
        <v>1883.4913249111701</v>
      </c>
      <c r="R39">
        <v>24.007438368618899</v>
      </c>
      <c r="S39" s="1">
        <f>(Table2[[#This Row],[Close Price]]-Table2[[#This Row],[20D EMA]])/Table2[[#This Row],[20D EMA]]</f>
        <v>-4.607463801852061E-2</v>
      </c>
      <c r="T39" s="1">
        <f>(Table2[[#This Row],[Close Price]]-Table2[[#This Row],[50D EMA]])/Table2[[#This Row],[50D EMA]]</f>
        <v>-1.468072425174001E-2</v>
      </c>
      <c r="U39" s="1">
        <f>(Table2[[#This Row],[Close Price]]-Table2[[#This Row],[200D EMA]])/Table2[[#This Row],[200D EMA]]</f>
        <v>0.2945639662635538</v>
      </c>
      <c r="V39">
        <v>0.30264632821944898</v>
      </c>
      <c r="W39">
        <v>2372.1</v>
      </c>
      <c r="X39">
        <v>2495</v>
      </c>
      <c r="Y39">
        <v>2372.1</v>
      </c>
      <c r="Z39">
        <v>2578.85</v>
      </c>
      <c r="AA39">
        <v>2372.1</v>
      </c>
      <c r="AB39">
        <v>2719.95</v>
      </c>
      <c r="AC39" s="1">
        <f>(Table2[[#This Row],[Close Price]]/Table2[[#This Row],[Day Low]])-1</f>
        <v>2.7907761055604885E-2</v>
      </c>
      <c r="AD39" s="1">
        <f>(Table2[[#This Row],[Day High]]/Table2[[#This Row],[Close Price]])-1</f>
        <v>2.3253906410203751E-2</v>
      </c>
      <c r="AE39" s="1">
        <f>(Table2[[#This Row],[Close Price]]/Table2[[#This Row],[Current Week Low]])-1</f>
        <v>2.7907761055604885E-2</v>
      </c>
      <c r="AF39" s="1">
        <f>(Table2[[#This Row],[Current Week High]]/Table2[[#This Row],[Close Price]])-1</f>
        <v>5.764261985809771E-2</v>
      </c>
      <c r="AG39" s="1">
        <f>(Table2[[#This Row],[Close Price]]/Table2[[#This Row],[Current Month Low]])-1</f>
        <v>2.7907761055604885E-2</v>
      </c>
      <c r="AH39" s="1">
        <f>(Table2[[#This Row],[Current Month High]]/Table2[[#This Row],[Close Price]])-1</f>
        <v>0.11551080670959268</v>
      </c>
      <c r="AI39">
        <v>21.0720584013451</v>
      </c>
      <c r="AJ39">
        <v>182.014804533888</v>
      </c>
      <c r="AK39" t="str">
        <f>IF(AND(Table2[[#This Row],[20D EMA]]&gt;Table2[[#This Row],[50D EMA]],Table2[[#This Row],[50D EMA]]&gt;Table2[[#This Row],[200D EMA]]),"Uptrend","Downtrend/NoTrend")</f>
        <v>Uptrend</v>
      </c>
      <c r="AL39">
        <v>-0.05</v>
      </c>
      <c r="AM39" t="s">
        <v>3216</v>
      </c>
      <c r="AN39">
        <v>-6.23</v>
      </c>
      <c r="AO39" t="s">
        <v>3216</v>
      </c>
      <c r="AP39">
        <v>0.15018949648124599</v>
      </c>
      <c r="AQ39">
        <f>(Table2[[#This Row],[Sharpe Ratio]]-AVERAGE(Table2[Sharpe Ratio]))/_xlfn.STDEV.P(Table2[Sharpe Ratio])</f>
        <v>0.99630671785982217</v>
      </c>
      <c r="AR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2.7452702416945081</v>
      </c>
      <c r="AS39">
        <f>_xlfn.RANK.AVG(Table2[[#This Row],[1Y Return vs Nifty Z-Score]],Table2[1Y Return vs Nifty Z-Score])</f>
        <v>60</v>
      </c>
      <c r="AT39">
        <f>_xlfn.RANK.AVG(Table2[[#This Row],[6M Return vs Nifty Z-Score]],Table2[6M Return vs Nifty Z-Score])</f>
        <v>26</v>
      </c>
      <c r="AU39">
        <f>_xlfn.RANK.AVG(Table2[[#This Row],[Sharpe Ratio Z-Score]],Table2[Sharpe Ratio Z-Score])</f>
        <v>117</v>
      </c>
      <c r="AV39">
        <f>(Table2[[#This Row],[Rank 1Y]]+Table2[[#This Row],[Rank 6M]]+Table2[[#This Row],[Rank Sharpe]])/3</f>
        <v>67.666666666666671</v>
      </c>
    </row>
    <row r="40" spans="1:48" x14ac:dyDescent="0.3">
      <c r="A40" t="s">
        <v>325</v>
      </c>
      <c r="B40" t="s">
        <v>326</v>
      </c>
      <c r="C40" t="s">
        <v>3181</v>
      </c>
      <c r="D40" t="s">
        <v>327</v>
      </c>
      <c r="E40">
        <v>84136.236229500006</v>
      </c>
      <c r="F40">
        <v>13748.4</v>
      </c>
      <c r="G40">
        <v>155.633395090693</v>
      </c>
      <c r="H40">
        <f>(Table2[[#This Row],[1Y Return vs Nifty]]-AVERAGE(Table2[1Y Return vs Nifty]))/_xlfn.STDEV.P(Table2[1Y Return vs Nifty])</f>
        <v>2.2014095224595991</v>
      </c>
      <c r="I40">
        <v>8.3858435621374703</v>
      </c>
      <c r="J40">
        <f>(Table2[[#This Row],[1M Return vs Nifty]]-AVERAGE(Table2[1M Return vs Nifty]))/_xlfn.STDEV.P(Table2[1M Return vs Nifty])</f>
        <v>0.69611612441410253</v>
      </c>
      <c r="K40">
        <v>81.421111778655501</v>
      </c>
      <c r="L40">
        <f>(Table2[[#This Row],[6M Return vs Nifty]]-AVERAGE(Table2[6M Return vs Nifty]))/_xlfn.STDEV.P(Table2[6M Return vs Nifty])</f>
        <v>1.983255329150432</v>
      </c>
      <c r="M40">
        <v>8.6785873356166707</v>
      </c>
      <c r="N40">
        <f>(Table2[[#This Row],[1W Return vs Nifty]]-AVERAGE(Table2[1W Return vs Nifty]))/_xlfn.STDEV.P(Table2[1W Return vs Nifty])</f>
        <v>1.7999745878326745</v>
      </c>
      <c r="O40">
        <v>13075.57</v>
      </c>
      <c r="P40">
        <v>12387.847538329601</v>
      </c>
      <c r="Q40">
        <v>9560.3616759558608</v>
      </c>
      <c r="R40">
        <v>76.620641863592596</v>
      </c>
      <c r="S40" s="1">
        <f>(Table2[[#This Row],[Close Price]]-Table2[[#This Row],[20D EMA]])/Table2[[#This Row],[20D EMA]]</f>
        <v>5.1457030171533628E-2</v>
      </c>
      <c r="T40" s="1">
        <f>(Table2[[#This Row],[Close Price]]-Table2[[#This Row],[50D EMA]])/Table2[[#This Row],[50D EMA]]</f>
        <v>0.10982960982209973</v>
      </c>
      <c r="U40" s="1">
        <f>(Table2[[#This Row],[Close Price]]-Table2[[#This Row],[200D EMA]])/Table2[[#This Row],[200D EMA]]</f>
        <v>0.43806274971552389</v>
      </c>
      <c r="V40">
        <v>1.0917419234603201</v>
      </c>
      <c r="W40">
        <v>13310</v>
      </c>
      <c r="X40">
        <v>14399.95</v>
      </c>
      <c r="Y40">
        <v>13050.5</v>
      </c>
      <c r="Z40">
        <v>14399.95</v>
      </c>
      <c r="AA40">
        <v>12022</v>
      </c>
      <c r="AB40">
        <v>14399.95</v>
      </c>
      <c r="AC40" s="1">
        <f>(Table2[[#This Row],[Close Price]]/Table2[[#This Row],[Day Low]])-1</f>
        <v>3.2937640871525176E-2</v>
      </c>
      <c r="AD40" s="1">
        <f>(Table2[[#This Row],[Day High]]/Table2[[#This Row],[Close Price]])-1</f>
        <v>4.7390969130953531E-2</v>
      </c>
      <c r="AE40" s="1">
        <f>(Table2[[#This Row],[Close Price]]/Table2[[#This Row],[Current Week Low]])-1</f>
        <v>5.3476878280525719E-2</v>
      </c>
      <c r="AF40" s="1">
        <f>(Table2[[#This Row],[Current Week High]]/Table2[[#This Row],[Close Price]])-1</f>
        <v>4.7390969130953531E-2</v>
      </c>
      <c r="AG40" s="1">
        <f>(Table2[[#This Row],[Close Price]]/Table2[[#This Row],[Current Month Low]])-1</f>
        <v>0.14360339377807341</v>
      </c>
      <c r="AH40" s="1">
        <f>(Table2[[#This Row],[Current Month High]]/Table2[[#This Row],[Close Price]])-1</f>
        <v>4.7390969130953531E-2</v>
      </c>
      <c r="AI40">
        <v>4.7390969130953504</v>
      </c>
      <c r="AJ40">
        <v>190.45199590150901</v>
      </c>
      <c r="AK40" t="str">
        <f>IF(AND(Table2[[#This Row],[20D EMA]]&gt;Table2[[#This Row],[50D EMA]],Table2[[#This Row],[50D EMA]]&gt;Table2[[#This Row],[200D EMA]]),"Uptrend","Downtrend/NoTrend")</f>
        <v>Uptrend</v>
      </c>
      <c r="AL40">
        <v>-0.03</v>
      </c>
      <c r="AM40" t="s">
        <v>3216</v>
      </c>
      <c r="AN40">
        <v>5.82</v>
      </c>
      <c r="AO40" t="s">
        <v>3217</v>
      </c>
      <c r="AP40">
        <v>0.13666383445903599</v>
      </c>
      <c r="AQ40">
        <f>(Table2[[#This Row],[Sharpe Ratio]]-AVERAGE(Table2[Sharpe Ratio]))/_xlfn.STDEV.P(Table2[Sharpe Ratio])</f>
        <v>0.83921863021228926</v>
      </c>
      <c r="AR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7.5199741940690972</v>
      </c>
      <c r="AS40">
        <f>_xlfn.RANK.AVG(Table2[[#This Row],[1Y Return vs Nifty Z-Score]],Table2[1Y Return vs Nifty Z-Score])</f>
        <v>34</v>
      </c>
      <c r="AT40">
        <f>_xlfn.RANK.AVG(Table2[[#This Row],[6M Return vs Nifty Z-Score]],Table2[6M Return vs Nifty Z-Score])</f>
        <v>31</v>
      </c>
      <c r="AU40">
        <f>_xlfn.RANK.AVG(Table2[[#This Row],[Sharpe Ratio Z-Score]],Table2[Sharpe Ratio Z-Score])</f>
        <v>140</v>
      </c>
      <c r="AV40">
        <f>(Table2[[#This Row],[Rank 1Y]]+Table2[[#This Row],[Rank 6M]]+Table2[[#This Row],[Rank Sharpe]])/3</f>
        <v>68.333333333333329</v>
      </c>
    </row>
    <row r="41" spans="1:48" x14ac:dyDescent="0.3">
      <c r="A41" t="s">
        <v>1136</v>
      </c>
      <c r="B41" t="s">
        <v>1137</v>
      </c>
      <c r="C41" t="s">
        <v>3173</v>
      </c>
      <c r="D41" t="s">
        <v>116</v>
      </c>
      <c r="E41">
        <v>11445.14973728</v>
      </c>
      <c r="F41">
        <v>1937.4</v>
      </c>
      <c r="G41">
        <v>74.259113921577296</v>
      </c>
      <c r="H41">
        <f>(Table2[[#This Row],[1Y Return vs Nifty]]-AVERAGE(Table2[1Y Return vs Nifty]))/_xlfn.STDEV.P(Table2[1Y Return vs Nifty])</f>
        <v>0.82346357617006061</v>
      </c>
      <c r="I41">
        <v>30.581134309052999</v>
      </c>
      <c r="J41">
        <f>(Table2[[#This Row],[1M Return vs Nifty]]-AVERAGE(Table2[1M Return vs Nifty]))/_xlfn.STDEV.P(Table2[1M Return vs Nifty])</f>
        <v>2.7125100301673695</v>
      </c>
      <c r="K41">
        <v>68.117996004926397</v>
      </c>
      <c r="L41">
        <f>(Table2[[#This Row],[6M Return vs Nifty]]-AVERAGE(Table2[6M Return vs Nifty]))/_xlfn.STDEV.P(Table2[6M Return vs Nifty])</f>
        <v>1.5860216459680929</v>
      </c>
      <c r="M41">
        <v>8.6852876757548696</v>
      </c>
      <c r="N41">
        <f>(Table2[[#This Row],[1W Return vs Nifty]]-AVERAGE(Table2[1W Return vs Nifty]))/_xlfn.STDEV.P(Table2[1W Return vs Nifty])</f>
        <v>1.8014298229888031</v>
      </c>
      <c r="O41">
        <v>1740.52</v>
      </c>
      <c r="P41">
        <v>1588.0629981852501</v>
      </c>
      <c r="Q41">
        <v>1314.2331775504199</v>
      </c>
      <c r="R41">
        <v>74.271367726946494</v>
      </c>
      <c r="S41" s="1">
        <f>(Table2[[#This Row],[Close Price]]-Table2[[#This Row],[20D EMA]])/Table2[[#This Row],[20D EMA]]</f>
        <v>0.11311562061912538</v>
      </c>
      <c r="T41" s="1">
        <f>(Table2[[#This Row],[Close Price]]-Table2[[#This Row],[50D EMA]])/Table2[[#This Row],[50D EMA]]</f>
        <v>0.21997679072804596</v>
      </c>
      <c r="U41" s="1">
        <f>(Table2[[#This Row],[Close Price]]-Table2[[#This Row],[200D EMA]])/Table2[[#This Row],[200D EMA]]</f>
        <v>0.47416762344342256</v>
      </c>
      <c r="V41">
        <v>2.3511495599367902</v>
      </c>
      <c r="W41">
        <v>1857.1</v>
      </c>
      <c r="X41">
        <v>1954.45</v>
      </c>
      <c r="Y41">
        <v>1784.9</v>
      </c>
      <c r="Z41">
        <v>1965</v>
      </c>
      <c r="AA41">
        <v>1568.95</v>
      </c>
      <c r="AB41">
        <v>2009</v>
      </c>
      <c r="AC41" s="1">
        <f>(Table2[[#This Row],[Close Price]]/Table2[[#This Row],[Day Low]])-1</f>
        <v>4.3239459372139466E-2</v>
      </c>
      <c r="AD41" s="1">
        <f>(Table2[[#This Row],[Day High]]/Table2[[#This Row],[Close Price]])-1</f>
        <v>8.8004542169917155E-3</v>
      </c>
      <c r="AE41" s="1">
        <f>(Table2[[#This Row],[Close Price]]/Table2[[#This Row],[Current Week Low]])-1</f>
        <v>8.5438960165835631E-2</v>
      </c>
      <c r="AF41" s="1">
        <f>(Table2[[#This Row],[Current Week High]]/Table2[[#This Row],[Close Price]])-1</f>
        <v>1.4245896562403271E-2</v>
      </c>
      <c r="AG41" s="1">
        <f>(Table2[[#This Row],[Close Price]]/Table2[[#This Row],[Current Month Low]])-1</f>
        <v>0.23483858631568877</v>
      </c>
      <c r="AH41" s="1">
        <f>(Table2[[#This Row],[Current Month High]]/Table2[[#This Row],[Close Price]])-1</f>
        <v>3.6956746154640285E-2</v>
      </c>
      <c r="AI41">
        <v>3.6956746154640201</v>
      </c>
      <c r="AJ41">
        <v>108.41222030981</v>
      </c>
      <c r="AK41" t="str">
        <f>IF(AND(Table2[[#This Row],[20D EMA]]&gt;Table2[[#This Row],[50D EMA]],Table2[[#This Row],[50D EMA]]&gt;Table2[[#This Row],[200D EMA]]),"Uptrend","Downtrend/NoTrend")</f>
        <v>Uptrend</v>
      </c>
      <c r="AL41">
        <v>0.22</v>
      </c>
      <c r="AM41" t="s">
        <v>3217</v>
      </c>
      <c r="AN41">
        <v>18.91</v>
      </c>
      <c r="AO41" t="s">
        <v>3217</v>
      </c>
      <c r="AP41">
        <v>0.18071985532075999</v>
      </c>
      <c r="AQ41">
        <f>(Table2[[#This Row],[Sharpe Ratio]]-AVERAGE(Table2[Sharpe Ratio]))/_xlfn.STDEV.P(Table2[Sharpe Ratio])</f>
        <v>1.3508886730659286</v>
      </c>
      <c r="AR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8.2743137483602531</v>
      </c>
      <c r="AS41">
        <f>_xlfn.RANK.AVG(Table2[[#This Row],[1Y Return vs Nifty Z-Score]],Table2[1Y Return vs Nifty Z-Score])</f>
        <v>112</v>
      </c>
      <c r="AT41">
        <f>_xlfn.RANK.AVG(Table2[[#This Row],[6M Return vs Nifty Z-Score]],Table2[6M Return vs Nifty Z-Score])</f>
        <v>55</v>
      </c>
      <c r="AU41">
        <f>_xlfn.RANK.AVG(Table2[[#This Row],[Sharpe Ratio Z-Score]],Table2[Sharpe Ratio Z-Score])</f>
        <v>68</v>
      </c>
      <c r="AV41">
        <f>(Table2[[#This Row],[Rank 1Y]]+Table2[[#This Row],[Rank 6M]]+Table2[[#This Row],[Rank Sharpe]])/3</f>
        <v>78.333333333333329</v>
      </c>
    </row>
    <row r="42" spans="1:48" x14ac:dyDescent="0.3">
      <c r="A42" t="s">
        <v>1366</v>
      </c>
      <c r="B42" t="s">
        <v>1367</v>
      </c>
      <c r="C42" t="s">
        <v>3174</v>
      </c>
      <c r="D42" t="s">
        <v>46</v>
      </c>
      <c r="E42">
        <v>8365.1964028799994</v>
      </c>
      <c r="F42">
        <v>471.55</v>
      </c>
      <c r="G42">
        <v>88.2495241085348</v>
      </c>
      <c r="H42">
        <f>(Table2[[#This Row],[1Y Return vs Nifty]]-AVERAGE(Table2[1Y Return vs Nifty]))/_xlfn.STDEV.P(Table2[1Y Return vs Nifty])</f>
        <v>1.0603692511213574</v>
      </c>
      <c r="I42">
        <v>-14.287089093643999</v>
      </c>
      <c r="J42">
        <f>(Table2[[#This Row],[1M Return vs Nifty]]-AVERAGE(Table2[1M Return vs Nifty]))/_xlfn.STDEV.P(Table2[1M Return vs Nifty])</f>
        <v>-1.3636705102361031</v>
      </c>
      <c r="K42">
        <v>42.171208490066498</v>
      </c>
      <c r="L42">
        <f>(Table2[[#This Row],[6M Return vs Nifty]]-AVERAGE(Table2[6M Return vs Nifty]))/_xlfn.STDEV.P(Table2[6M Return vs Nifty])</f>
        <v>0.81124540958959013</v>
      </c>
      <c r="M42">
        <v>0.83724884976210001</v>
      </c>
      <c r="N42">
        <f>(Table2[[#This Row],[1W Return vs Nifty]]-AVERAGE(Table2[1W Return vs Nifty]))/_xlfn.STDEV.P(Table2[1W Return vs Nifty])</f>
        <v>9.6927996113427894E-2</v>
      </c>
      <c r="O42">
        <v>505.06</v>
      </c>
      <c r="P42">
        <v>505.98819576735002</v>
      </c>
      <c r="Q42">
        <v>409.43705726232599</v>
      </c>
      <c r="R42">
        <v>33.7306245990465</v>
      </c>
      <c r="S42" s="1">
        <f>(Table2[[#This Row],[Close Price]]-Table2[[#This Row],[20D EMA]])/Table2[[#This Row],[20D EMA]]</f>
        <v>-6.6348552647210221E-2</v>
      </c>
      <c r="T42" s="1">
        <f>(Table2[[#This Row],[Close Price]]-Table2[[#This Row],[50D EMA]])/Table2[[#This Row],[50D EMA]]</f>
        <v>-6.8061263198291019E-2</v>
      </c>
      <c r="U42" s="1">
        <f>(Table2[[#This Row],[Close Price]]-Table2[[#This Row],[200D EMA]])/Table2[[#This Row],[200D EMA]]</f>
        <v>0.15170327559744623</v>
      </c>
      <c r="V42">
        <v>0.46882571997536998</v>
      </c>
      <c r="W42">
        <v>468.35</v>
      </c>
      <c r="X42">
        <v>489.9</v>
      </c>
      <c r="Y42">
        <v>468.35</v>
      </c>
      <c r="Z42">
        <v>496.9</v>
      </c>
      <c r="AA42">
        <v>466.6</v>
      </c>
      <c r="AB42">
        <v>563</v>
      </c>
      <c r="AC42" s="1">
        <f>(Table2[[#This Row],[Close Price]]/Table2[[#This Row],[Day Low]])-1</f>
        <v>6.8324970641613358E-3</v>
      </c>
      <c r="AD42" s="1">
        <f>(Table2[[#This Row],[Day High]]/Table2[[#This Row],[Close Price]])-1</f>
        <v>3.8914219064786204E-2</v>
      </c>
      <c r="AE42" s="1">
        <f>(Table2[[#This Row],[Close Price]]/Table2[[#This Row],[Current Week Low]])-1</f>
        <v>6.8324970641613358E-3</v>
      </c>
      <c r="AF42" s="1">
        <f>(Table2[[#This Row],[Current Week High]]/Table2[[#This Row],[Close Price]])-1</f>
        <v>5.3758880288410582E-2</v>
      </c>
      <c r="AG42" s="1">
        <f>(Table2[[#This Row],[Close Price]]/Table2[[#This Row],[Current Month Low]])-1</f>
        <v>1.0608658379768432E-2</v>
      </c>
      <c r="AH42" s="1">
        <f>(Table2[[#This Row],[Current Month High]]/Table2[[#This Row],[Close Price]])-1</f>
        <v>0.19393489555720489</v>
      </c>
      <c r="AI42">
        <v>25.108684126815799</v>
      </c>
      <c r="AJ42">
        <v>150.82446808510599</v>
      </c>
      <c r="AK42" t="str">
        <f>IF(AND(Table2[[#This Row],[20D EMA]]&gt;Table2[[#This Row],[50D EMA]],Table2[[#This Row],[50D EMA]]&gt;Table2[[#This Row],[200D EMA]]),"Uptrend","Downtrend/NoTrend")</f>
        <v>Downtrend/NoTrend</v>
      </c>
      <c r="AL42">
        <v>-0.2</v>
      </c>
      <c r="AM42" t="s">
        <v>3216</v>
      </c>
      <c r="AN42">
        <v>-14.24</v>
      </c>
      <c r="AO42" t="s">
        <v>3216</v>
      </c>
      <c r="AP42">
        <v>0.21458663140110501</v>
      </c>
      <c r="AQ42">
        <f>(Table2[[#This Row],[Sharpe Ratio]]-AVERAGE(Table2[Sharpe Ratio]))/_xlfn.STDEV.P(Table2[Sharpe Ratio])</f>
        <v>1.7442200368478062</v>
      </c>
      <c r="AR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">
        <f>_xlfn.RANK.AVG(Table2[[#This Row],[1Y Return vs Nifty Z-Score]],Table2[1Y Return vs Nifty Z-Score])</f>
        <v>89</v>
      </c>
      <c r="AT42">
        <f>_xlfn.RANK.AVG(Table2[[#This Row],[6M Return vs Nifty Z-Score]],Table2[6M Return vs Nifty Z-Score])</f>
        <v>129</v>
      </c>
      <c r="AU42">
        <f>_xlfn.RANK.AVG(Table2[[#This Row],[Sharpe Ratio Z-Score]],Table2[Sharpe Ratio Z-Score])</f>
        <v>27</v>
      </c>
      <c r="AV42">
        <f>(Table2[[#This Row],[Rank 1Y]]+Table2[[#This Row],[Rank 6M]]+Table2[[#This Row],[Rank Sharpe]])/3</f>
        <v>81.666666666666671</v>
      </c>
    </row>
    <row r="43" spans="1:48" x14ac:dyDescent="0.3">
      <c r="A43" t="s">
        <v>646</v>
      </c>
      <c r="B43" t="s">
        <v>647</v>
      </c>
      <c r="C43" t="s">
        <v>3189</v>
      </c>
      <c r="D43" t="s">
        <v>648</v>
      </c>
      <c r="E43">
        <v>29990.85096</v>
      </c>
      <c r="F43">
        <v>2790.75</v>
      </c>
      <c r="G43">
        <v>145.54014073596301</v>
      </c>
      <c r="H43">
        <f>(Table2[[#This Row],[1Y Return vs Nifty]]-AVERAGE(Table2[1Y Return vs Nifty]))/_xlfn.STDEV.P(Table2[1Y Return vs Nifty])</f>
        <v>2.030496075076079</v>
      </c>
      <c r="I43">
        <v>23.153679952336201</v>
      </c>
      <c r="J43">
        <f>(Table2[[#This Row],[1M Return vs Nifty]]-AVERAGE(Table2[1M Return vs Nifty]))/_xlfn.STDEV.P(Table2[1M Return vs Nifty])</f>
        <v>2.0377419511672956</v>
      </c>
      <c r="K43">
        <v>82.824939519365401</v>
      </c>
      <c r="L43">
        <f>(Table2[[#This Row],[6M Return vs Nifty]]-AVERAGE(Table2[6M Return vs Nifty]))/_xlfn.STDEV.P(Table2[6M Return vs Nifty])</f>
        <v>2.0251739047293182</v>
      </c>
      <c r="M43">
        <v>3.4323865400172502</v>
      </c>
      <c r="N43">
        <f>(Table2[[#This Row],[1W Return vs Nifty]]-AVERAGE(Table2[1W Return vs Nifty]))/_xlfn.STDEV.P(Table2[1W Return vs Nifty])</f>
        <v>0.66056141232215648</v>
      </c>
      <c r="O43">
        <v>2563.9899999999998</v>
      </c>
      <c r="P43">
        <v>2394.93506224462</v>
      </c>
      <c r="Q43">
        <v>1927.5583675497901</v>
      </c>
      <c r="R43">
        <v>61.231832973899898</v>
      </c>
      <c r="S43" s="1">
        <f>(Table2[[#This Row],[Close Price]]-Table2[[#This Row],[20D EMA]])/Table2[[#This Row],[20D EMA]]</f>
        <v>8.8440282528403094E-2</v>
      </c>
      <c r="T43" s="1">
        <f>(Table2[[#This Row],[Close Price]]-Table2[[#This Row],[50D EMA]])/Table2[[#This Row],[50D EMA]]</f>
        <v>0.16527167854998454</v>
      </c>
      <c r="U43" s="1">
        <f>(Table2[[#This Row],[Close Price]]-Table2[[#This Row],[200D EMA]])/Table2[[#This Row],[200D EMA]]</f>
        <v>0.4478160801674988</v>
      </c>
      <c r="V43">
        <v>2.0933929313498898</v>
      </c>
      <c r="W43">
        <v>2661.75</v>
      </c>
      <c r="X43">
        <v>2844.5</v>
      </c>
      <c r="Y43">
        <v>2661.75</v>
      </c>
      <c r="Z43">
        <v>2936.45</v>
      </c>
      <c r="AA43">
        <v>2282</v>
      </c>
      <c r="AB43">
        <v>2936.45</v>
      </c>
      <c r="AC43" s="1">
        <f>(Table2[[#This Row],[Close Price]]/Table2[[#This Row],[Day Low]])-1</f>
        <v>4.8464356156663779E-2</v>
      </c>
      <c r="AD43" s="1">
        <f>(Table2[[#This Row],[Day High]]/Table2[[#This Row],[Close Price]])-1</f>
        <v>1.9260055540625265E-2</v>
      </c>
      <c r="AE43" s="1">
        <f>(Table2[[#This Row],[Close Price]]/Table2[[#This Row],[Current Week Low]])-1</f>
        <v>4.8464356156663779E-2</v>
      </c>
      <c r="AF43" s="1">
        <f>(Table2[[#This Row],[Current Week High]]/Table2[[#This Row],[Close Price]])-1</f>
        <v>5.2208187763145952E-2</v>
      </c>
      <c r="AG43" s="1">
        <f>(Table2[[#This Row],[Close Price]]/Table2[[#This Row],[Current Month Low]])-1</f>
        <v>0.22294040315512698</v>
      </c>
      <c r="AH43" s="1">
        <f>(Table2[[#This Row],[Current Month High]]/Table2[[#This Row],[Close Price]])-1</f>
        <v>5.2208187763145952E-2</v>
      </c>
      <c r="AI43">
        <v>5.2208187763145899</v>
      </c>
      <c r="AJ43">
        <v>177.03876507668599</v>
      </c>
      <c r="AK43" t="str">
        <f>IF(AND(Table2[[#This Row],[20D EMA]]&gt;Table2[[#This Row],[50D EMA]],Table2[[#This Row],[50D EMA]]&gt;Table2[[#This Row],[200D EMA]]),"Uptrend","Downtrend/NoTrend")</f>
        <v>Uptrend</v>
      </c>
      <c r="AL43">
        <v>0.03</v>
      </c>
      <c r="AM43" t="s">
        <v>3217</v>
      </c>
      <c r="AN43">
        <v>21.74</v>
      </c>
      <c r="AO43" t="s">
        <v>3217</v>
      </c>
      <c r="AP43">
        <v>0.12295292266899301</v>
      </c>
      <c r="AQ43">
        <f>(Table2[[#This Row],[Sharpe Ratio]]-AVERAGE(Table2[Sharpe Ratio]))/_xlfn.STDEV.P(Table2[Sharpe Ratio])</f>
        <v>0.6799790373949357</v>
      </c>
      <c r="AR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7.4339523806897851</v>
      </c>
      <c r="AS43">
        <f>_xlfn.RANK.AVG(Table2[[#This Row],[1Y Return vs Nifty Z-Score]],Table2[1Y Return vs Nifty Z-Score])</f>
        <v>41</v>
      </c>
      <c r="AT43">
        <f>_xlfn.RANK.AVG(Table2[[#This Row],[6M Return vs Nifty Z-Score]],Table2[6M Return vs Nifty Z-Score])</f>
        <v>29</v>
      </c>
      <c r="AU43">
        <f>_xlfn.RANK.AVG(Table2[[#This Row],[Sharpe Ratio Z-Score]],Table2[Sharpe Ratio Z-Score])</f>
        <v>180</v>
      </c>
      <c r="AV43">
        <f>(Table2[[#This Row],[Rank 1Y]]+Table2[[#This Row],[Rank 6M]]+Table2[[#This Row],[Rank Sharpe]])/3</f>
        <v>83.333333333333329</v>
      </c>
    </row>
    <row r="44" spans="1:48" x14ac:dyDescent="0.3">
      <c r="A44" t="s">
        <v>1300</v>
      </c>
      <c r="B44" t="s">
        <v>1301</v>
      </c>
      <c r="C44" t="s">
        <v>3183</v>
      </c>
      <c r="D44" t="s">
        <v>262</v>
      </c>
      <c r="E44">
        <v>8995.2856379120003</v>
      </c>
      <c r="F44">
        <v>77.150000000000006</v>
      </c>
      <c r="G44">
        <v>59.637017167653397</v>
      </c>
      <c r="H44">
        <f>(Table2[[#This Row],[1Y Return vs Nifty]]-AVERAGE(Table2[1Y Return vs Nifty]))/_xlfn.STDEV.P(Table2[1Y Return vs Nifty])</f>
        <v>0.57586127899646811</v>
      </c>
      <c r="I44">
        <v>-1.90729673080718</v>
      </c>
      <c r="J44">
        <f>(Table2[[#This Row],[1M Return vs Nifty]]-AVERAGE(Table2[1M Return vs Nifty]))/_xlfn.STDEV.P(Table2[1M Return vs Nifty])</f>
        <v>-0.23899329111095904</v>
      </c>
      <c r="K44">
        <v>53.8160600702304</v>
      </c>
      <c r="L44">
        <f>(Table2[[#This Row],[6M Return vs Nifty]]-AVERAGE(Table2[6M Return vs Nifty]))/_xlfn.STDEV.P(Table2[6M Return vs Nifty])</f>
        <v>1.1589629940997574</v>
      </c>
      <c r="M44">
        <v>1.47047924985706</v>
      </c>
      <c r="N44">
        <f>(Table2[[#This Row],[1W Return vs Nifty]]-AVERAGE(Table2[1W Return vs Nifty]))/_xlfn.STDEV.P(Table2[1W Return vs Nifty])</f>
        <v>0.23445819922864355</v>
      </c>
      <c r="O44">
        <v>78.510000000000005</v>
      </c>
      <c r="P44">
        <v>77.789035789909803</v>
      </c>
      <c r="Q44">
        <v>64.177938373012296</v>
      </c>
      <c r="R44">
        <v>50.044219618109501</v>
      </c>
      <c r="S44" s="1">
        <f>(Table2[[#This Row],[Close Price]]-Table2[[#This Row],[20D EMA]])/Table2[[#This Row],[20D EMA]]</f>
        <v>-1.7322634059355489E-2</v>
      </c>
      <c r="T44" s="1">
        <f>(Table2[[#This Row],[Close Price]]-Table2[[#This Row],[50D EMA]])/Table2[[#This Row],[50D EMA]]</f>
        <v>-8.2149853564927287E-3</v>
      </c>
      <c r="U44" s="1">
        <f>(Table2[[#This Row],[Close Price]]-Table2[[#This Row],[200D EMA]])/Table2[[#This Row],[200D EMA]]</f>
        <v>0.20212649324433021</v>
      </c>
      <c r="V44">
        <v>0.63672780701015796</v>
      </c>
      <c r="W44">
        <v>76.3</v>
      </c>
      <c r="X44">
        <v>81.14</v>
      </c>
      <c r="Y44">
        <v>76.3</v>
      </c>
      <c r="Z44">
        <v>83.95</v>
      </c>
      <c r="AA44">
        <v>72.56</v>
      </c>
      <c r="AB44">
        <v>83.95</v>
      </c>
      <c r="AC44" s="1">
        <f>(Table2[[#This Row],[Close Price]]/Table2[[#This Row],[Day Low]])-1</f>
        <v>1.1140235910878316E-2</v>
      </c>
      <c r="AD44" s="1">
        <f>(Table2[[#This Row],[Day High]]/Table2[[#This Row],[Close Price]])-1</f>
        <v>5.1717433570965587E-2</v>
      </c>
      <c r="AE44" s="1">
        <f>(Table2[[#This Row],[Close Price]]/Table2[[#This Row],[Current Week Low]])-1</f>
        <v>1.1140235910878316E-2</v>
      </c>
      <c r="AF44" s="1">
        <f>(Table2[[#This Row],[Current Week High]]/Table2[[#This Row],[Close Price]])-1</f>
        <v>8.8139987038237111E-2</v>
      </c>
      <c r="AG44" s="1">
        <f>(Table2[[#This Row],[Close Price]]/Table2[[#This Row],[Current Month Low]])-1</f>
        <v>6.3257993384784994E-2</v>
      </c>
      <c r="AH44" s="1">
        <f>(Table2[[#This Row],[Current Month High]]/Table2[[#This Row],[Close Price]])-1</f>
        <v>8.8139987038237111E-2</v>
      </c>
      <c r="AI44">
        <v>21.062864549578698</v>
      </c>
      <c r="AJ44">
        <v>95.383455839964796</v>
      </c>
      <c r="AK44" t="str">
        <f>IF(AND(Table2[[#This Row],[20D EMA]]&gt;Table2[[#This Row],[50D EMA]],Table2[[#This Row],[50D EMA]]&gt;Table2[[#This Row],[200D EMA]]),"Uptrend","Downtrend/NoTrend")</f>
        <v>Uptrend</v>
      </c>
      <c r="AL44">
        <v>7.0000000000000007E-2</v>
      </c>
      <c r="AM44" t="s">
        <v>3217</v>
      </c>
      <c r="AN44">
        <v>0.31</v>
      </c>
      <c r="AO44" t="s">
        <v>3217</v>
      </c>
      <c r="AP44">
        <v>0.232391489224686</v>
      </c>
      <c r="AQ44">
        <f>(Table2[[#This Row],[Sharpe Ratio]]-AVERAGE(Table2[Sharpe Ratio]))/_xlfn.STDEV.P(Table2[Sharpe Ratio])</f>
        <v>1.9510070363861514</v>
      </c>
      <c r="AR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3.6812962176000612</v>
      </c>
      <c r="AS44">
        <f>_xlfn.RANK.AVG(Table2[[#This Row],[1Y Return vs Nifty Z-Score]],Table2[1Y Return vs Nifty Z-Score])</f>
        <v>150</v>
      </c>
      <c r="AT44">
        <f>_xlfn.RANK.AVG(Table2[[#This Row],[6M Return vs Nifty Z-Score]],Table2[6M Return vs Nifty Z-Score])</f>
        <v>86</v>
      </c>
      <c r="AU44">
        <f>_xlfn.RANK.AVG(Table2[[#This Row],[Sharpe Ratio Z-Score]],Table2[Sharpe Ratio Z-Score])</f>
        <v>18</v>
      </c>
      <c r="AV44">
        <f>(Table2[[#This Row],[Rank 1Y]]+Table2[[#This Row],[Rank 6M]]+Table2[[#This Row],[Rank Sharpe]])/3</f>
        <v>84.666666666666671</v>
      </c>
    </row>
    <row r="45" spans="1:48" x14ac:dyDescent="0.3">
      <c r="A45" t="s">
        <v>1451</v>
      </c>
      <c r="B45" t="s">
        <v>1452</v>
      </c>
      <c r="C45" t="s">
        <v>3183</v>
      </c>
      <c r="D45" t="s">
        <v>285</v>
      </c>
      <c r="E45">
        <v>7504.1794239699902</v>
      </c>
      <c r="F45">
        <v>3150.1</v>
      </c>
      <c r="G45">
        <v>124.257383917526</v>
      </c>
      <c r="H45">
        <f>(Table2[[#This Row],[1Y Return vs Nifty]]-AVERAGE(Table2[1Y Return vs Nifty]))/_xlfn.STDEV.P(Table2[1Y Return vs Nifty])</f>
        <v>1.6701059362939781</v>
      </c>
      <c r="I45">
        <v>-4.9526185083184799</v>
      </c>
      <c r="J45">
        <f>(Table2[[#This Row],[1M Return vs Nifty]]-AVERAGE(Table2[1M Return vs Nifty]))/_xlfn.STDEV.P(Table2[1M Return vs Nifty])</f>
        <v>-0.51565415323932939</v>
      </c>
      <c r="K45">
        <v>71.197300357275196</v>
      </c>
      <c r="L45">
        <f>(Table2[[#This Row],[6M Return vs Nifty]]-AVERAGE(Table2[6M Return vs Nifty]))/_xlfn.STDEV.P(Table2[6M Return vs Nifty])</f>
        <v>1.6779702864466262</v>
      </c>
      <c r="M45">
        <v>-0.47147820243386301</v>
      </c>
      <c r="N45">
        <f>(Table2[[#This Row],[1W Return vs Nifty]]-AVERAGE(Table2[1W Return vs Nifty]))/_xlfn.STDEV.P(Table2[1W Return vs Nifty])</f>
        <v>-0.18731214346909492</v>
      </c>
      <c r="O45">
        <v>3212.15</v>
      </c>
      <c r="P45">
        <v>2947.7412081775701</v>
      </c>
      <c r="Q45">
        <v>2174.89887049443</v>
      </c>
      <c r="R45">
        <v>48.00851412982</v>
      </c>
      <c r="S45" s="1">
        <f>(Table2[[#This Row],[Close Price]]-Table2[[#This Row],[20D EMA]])/Table2[[#This Row],[20D EMA]]</f>
        <v>-1.9317279703625352E-2</v>
      </c>
      <c r="T45" s="1">
        <f>(Table2[[#This Row],[Close Price]]-Table2[[#This Row],[50D EMA]])/Table2[[#This Row],[50D EMA]]</f>
        <v>6.8648764437342635E-2</v>
      </c>
      <c r="U45" s="1">
        <f>(Table2[[#This Row],[Close Price]]-Table2[[#This Row],[200D EMA]])/Table2[[#This Row],[200D EMA]]</f>
        <v>0.44838918385380966</v>
      </c>
      <c r="V45">
        <v>0.58582582743700595</v>
      </c>
      <c r="W45">
        <v>3113.4</v>
      </c>
      <c r="X45">
        <v>3237</v>
      </c>
      <c r="Y45">
        <v>3113.4</v>
      </c>
      <c r="Z45">
        <v>3320</v>
      </c>
      <c r="AA45">
        <v>3113.4</v>
      </c>
      <c r="AB45">
        <v>3589.95</v>
      </c>
      <c r="AC45" s="1">
        <f>(Table2[[#This Row],[Close Price]]/Table2[[#This Row],[Day Low]])-1</f>
        <v>1.1787756150831719E-2</v>
      </c>
      <c r="AD45" s="1">
        <f>(Table2[[#This Row],[Day High]]/Table2[[#This Row],[Close Price]])-1</f>
        <v>2.7586425827751615E-2</v>
      </c>
      <c r="AE45" s="1">
        <f>(Table2[[#This Row],[Close Price]]/Table2[[#This Row],[Current Week Low]])-1</f>
        <v>1.1787756150831719E-2</v>
      </c>
      <c r="AF45" s="1">
        <f>(Table2[[#This Row],[Current Week High]]/Table2[[#This Row],[Close Price]])-1</f>
        <v>5.3934795720770756E-2</v>
      </c>
      <c r="AG45" s="1">
        <f>(Table2[[#This Row],[Close Price]]/Table2[[#This Row],[Current Month Low]])-1</f>
        <v>1.1787756150831719E-2</v>
      </c>
      <c r="AH45" s="1">
        <f>(Table2[[#This Row],[Current Month High]]/Table2[[#This Row],[Close Price]])-1</f>
        <v>0.1396304879210184</v>
      </c>
      <c r="AI45">
        <v>13.9630487921018</v>
      </c>
      <c r="AJ45">
        <v>161.31065947739501</v>
      </c>
      <c r="AK45" t="str">
        <f>IF(AND(Table2[[#This Row],[20D EMA]]&gt;Table2[[#This Row],[50D EMA]],Table2[[#This Row],[50D EMA]]&gt;Table2[[#This Row],[200D EMA]]),"Uptrend","Downtrend/NoTrend")</f>
        <v>Uptrend</v>
      </c>
      <c r="AL45">
        <v>0.1</v>
      </c>
      <c r="AM45" t="s">
        <v>3217</v>
      </c>
      <c r="AN45">
        <v>-10.55</v>
      </c>
      <c r="AO45" t="s">
        <v>3216</v>
      </c>
      <c r="AP45">
        <v>0.131317333646401</v>
      </c>
      <c r="AQ45">
        <f>(Table2[[#This Row],[Sharpe Ratio]]-AVERAGE(Table2[Sharpe Ratio]))/_xlfn.STDEV.P(Table2[Sharpe Ratio])</f>
        <v>0.77712395515064059</v>
      </c>
      <c r="AR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3.4222338811828208</v>
      </c>
      <c r="AS45">
        <f>_xlfn.RANK.AVG(Table2[[#This Row],[1Y Return vs Nifty Z-Score]],Table2[1Y Return vs Nifty Z-Score])</f>
        <v>56</v>
      </c>
      <c r="AT45">
        <f>_xlfn.RANK.AVG(Table2[[#This Row],[6M Return vs Nifty Z-Score]],Table2[6M Return vs Nifty Z-Score])</f>
        <v>46</v>
      </c>
      <c r="AU45">
        <f>_xlfn.RANK.AVG(Table2[[#This Row],[Sharpe Ratio Z-Score]],Table2[Sharpe Ratio Z-Score])</f>
        <v>153</v>
      </c>
      <c r="AV45">
        <f>(Table2[[#This Row],[Rank 1Y]]+Table2[[#This Row],[Rank 6M]]+Table2[[#This Row],[Rank Sharpe]])/3</f>
        <v>85</v>
      </c>
    </row>
    <row r="46" spans="1:48" x14ac:dyDescent="0.3">
      <c r="A46" t="s">
        <v>1034</v>
      </c>
      <c r="B46" t="s">
        <v>1035</v>
      </c>
      <c r="C46" t="s">
        <v>3183</v>
      </c>
      <c r="D46" t="s">
        <v>451</v>
      </c>
      <c r="E46">
        <v>13516.606082214999</v>
      </c>
      <c r="F46">
        <v>212.06</v>
      </c>
      <c r="G46">
        <v>198.50969384001999</v>
      </c>
      <c r="H46">
        <f>(Table2[[#This Row],[1Y Return vs Nifty]]-AVERAGE(Table2[1Y Return vs Nifty]))/_xlfn.STDEV.P(Table2[1Y Return vs Nifty])</f>
        <v>2.927452458934197</v>
      </c>
      <c r="I46">
        <v>4.7684690286574201</v>
      </c>
      <c r="J46">
        <f>(Table2[[#This Row],[1M Return vs Nifty]]-AVERAGE(Table2[1M Return vs Nifty]))/_xlfn.STDEV.P(Table2[1M Return vs Nifty])</f>
        <v>0.36748551320438494</v>
      </c>
      <c r="K46">
        <v>26.260291020928999</v>
      </c>
      <c r="L46">
        <f>(Table2[[#This Row],[6M Return vs Nifty]]-AVERAGE(Table2[6M Return vs Nifty]))/_xlfn.STDEV.P(Table2[6M Return vs Nifty])</f>
        <v>0.33614224905353768</v>
      </c>
      <c r="M46">
        <v>1.07873975011249</v>
      </c>
      <c r="N46">
        <f>(Table2[[#This Row],[1W Return vs Nifty]]-AVERAGE(Table2[1W Return vs Nifty]))/_xlfn.STDEV.P(Table2[1W Return vs Nifty])</f>
        <v>0.14937698240765016</v>
      </c>
      <c r="O46">
        <v>217.18</v>
      </c>
      <c r="P46">
        <v>208.658556455293</v>
      </c>
      <c r="Q46">
        <v>171.10074976806399</v>
      </c>
      <c r="R46">
        <v>49.013853130176301</v>
      </c>
      <c r="S46" s="1">
        <f>(Table2[[#This Row],[Close Price]]-Table2[[#This Row],[20D EMA]])/Table2[[#This Row],[20D EMA]]</f>
        <v>-2.3574914817202339E-2</v>
      </c>
      <c r="T46" s="1">
        <f>(Table2[[#This Row],[Close Price]]-Table2[[#This Row],[50D EMA]])/Table2[[#This Row],[50D EMA]]</f>
        <v>1.6301481245202601E-2</v>
      </c>
      <c r="U46" s="1">
        <f>(Table2[[#This Row],[Close Price]]-Table2[[#This Row],[200D EMA]])/Table2[[#This Row],[200D EMA]]</f>
        <v>0.23938673727297172</v>
      </c>
      <c r="V46">
        <v>1.3321529702246799</v>
      </c>
      <c r="W46">
        <v>210.1</v>
      </c>
      <c r="X46">
        <v>220.66</v>
      </c>
      <c r="Y46">
        <v>210.1</v>
      </c>
      <c r="Z46">
        <v>232.1</v>
      </c>
      <c r="AA46">
        <v>207.1</v>
      </c>
      <c r="AB46">
        <v>236.6</v>
      </c>
      <c r="AC46" s="1">
        <f>(Table2[[#This Row],[Close Price]]/Table2[[#This Row],[Day Low]])-1</f>
        <v>9.3288910042836903E-3</v>
      </c>
      <c r="AD46" s="1">
        <f>(Table2[[#This Row],[Day High]]/Table2[[#This Row],[Close Price]])-1</f>
        <v>4.0554560030180209E-2</v>
      </c>
      <c r="AE46" s="1">
        <f>(Table2[[#This Row],[Close Price]]/Table2[[#This Row],[Current Week Low]])-1</f>
        <v>9.3288910042836903E-3</v>
      </c>
      <c r="AF46" s="1">
        <f>(Table2[[#This Row],[Current Week High]]/Table2[[#This Row],[Close Price]])-1</f>
        <v>9.4501556163349987E-2</v>
      </c>
      <c r="AG46" s="1">
        <f>(Table2[[#This Row],[Close Price]]/Table2[[#This Row],[Current Month Low]])-1</f>
        <v>2.3949782713664991E-2</v>
      </c>
      <c r="AH46" s="1">
        <f>(Table2[[#This Row],[Current Month High]]/Table2[[#This Row],[Close Price]])-1</f>
        <v>0.1157219654814674</v>
      </c>
      <c r="AI46">
        <v>11.5721965481467</v>
      </c>
      <c r="AJ46">
        <v>243.41700404858301</v>
      </c>
      <c r="AK46" t="str">
        <f>IF(AND(Table2[[#This Row],[20D EMA]]&gt;Table2[[#This Row],[50D EMA]],Table2[[#This Row],[50D EMA]]&gt;Table2[[#This Row],[200D EMA]]),"Uptrend","Downtrend/NoTrend")</f>
        <v>Uptrend</v>
      </c>
      <c r="AL46">
        <v>0.09</v>
      </c>
      <c r="AM46" t="s">
        <v>3217</v>
      </c>
      <c r="AN46">
        <v>-4.05</v>
      </c>
      <c r="AO46" t="s">
        <v>3216</v>
      </c>
      <c r="AP46">
        <v>0.19871867372024099</v>
      </c>
      <c r="AQ46">
        <f>(Table2[[#This Row],[Sharpe Ratio]]-AVERAGE(Table2[Sharpe Ratio]))/_xlfn.STDEV.P(Table2[Sharpe Ratio])</f>
        <v>1.5599283457745123</v>
      </c>
      <c r="AR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5.3403855493742824</v>
      </c>
      <c r="AS46">
        <f>_xlfn.RANK.AVG(Table2[[#This Row],[1Y Return vs Nifty Z-Score]],Table2[1Y Return vs Nifty Z-Score])</f>
        <v>13</v>
      </c>
      <c r="AT46">
        <f>_xlfn.RANK.AVG(Table2[[#This Row],[6M Return vs Nifty Z-Score]],Table2[6M Return vs Nifty Z-Score])</f>
        <v>213</v>
      </c>
      <c r="AU46">
        <f>_xlfn.RANK.AVG(Table2[[#This Row],[Sharpe Ratio Z-Score]],Table2[Sharpe Ratio Z-Score])</f>
        <v>43</v>
      </c>
      <c r="AV46">
        <f>(Table2[[#This Row],[Rank 1Y]]+Table2[[#This Row],[Rank 6M]]+Table2[[#This Row],[Rank Sharpe]])/3</f>
        <v>89.666666666666671</v>
      </c>
    </row>
    <row r="47" spans="1:48" x14ac:dyDescent="0.3">
      <c r="A47" t="s">
        <v>756</v>
      </c>
      <c r="B47" t="s">
        <v>757</v>
      </c>
      <c r="C47" t="s">
        <v>3183</v>
      </c>
      <c r="D47" t="s">
        <v>451</v>
      </c>
      <c r="E47">
        <v>22763.0436628799</v>
      </c>
      <c r="F47">
        <v>697.8</v>
      </c>
      <c r="G47">
        <v>70.658536306981205</v>
      </c>
      <c r="H47">
        <f>(Table2[[#This Row],[1Y Return vs Nifty]]-AVERAGE(Table2[1Y Return vs Nifty]))/_xlfn.STDEV.P(Table2[1Y Return vs Nifty])</f>
        <v>0.76249343600965125</v>
      </c>
      <c r="I47">
        <v>9.02157633530976</v>
      </c>
      <c r="J47">
        <f>(Table2[[#This Row],[1M Return vs Nifty]]-AVERAGE(Table2[1M Return vs Nifty]))/_xlfn.STDEV.P(Table2[1M Return vs Nifty])</f>
        <v>0.7538710646006993</v>
      </c>
      <c r="K47">
        <v>53.805972079787701</v>
      </c>
      <c r="L47">
        <f>(Table2[[#This Row],[6M Return vs Nifty]]-AVERAGE(Table2[6M Return vs Nifty]))/_xlfn.STDEV.P(Table2[6M Return vs Nifty])</f>
        <v>1.1586617646984938</v>
      </c>
      <c r="M47">
        <v>3.0975113898753901</v>
      </c>
      <c r="N47">
        <f>(Table2[[#This Row],[1W Return vs Nifty]]-AVERAGE(Table2[1W Return vs Nifty]))/_xlfn.STDEV.P(Table2[1W Return vs Nifty])</f>
        <v>0.58783046413909101</v>
      </c>
      <c r="O47">
        <v>692.56</v>
      </c>
      <c r="P47">
        <v>653.15676297331004</v>
      </c>
      <c r="Q47">
        <v>539.669664528618</v>
      </c>
      <c r="R47">
        <v>59.5449441967748</v>
      </c>
      <c r="S47" s="1">
        <f>(Table2[[#This Row],[Close Price]]-Table2[[#This Row],[20D EMA]])/Table2[[#This Row],[20D EMA]]</f>
        <v>7.5661314543144413E-3</v>
      </c>
      <c r="T47" s="1">
        <f>(Table2[[#This Row],[Close Price]]-Table2[[#This Row],[50D EMA]])/Table2[[#This Row],[50D EMA]]</f>
        <v>6.8349957556076285E-2</v>
      </c>
      <c r="U47" s="1">
        <f>(Table2[[#This Row],[Close Price]]-Table2[[#This Row],[200D EMA]])/Table2[[#This Row],[200D EMA]]</f>
        <v>0.29301320023148442</v>
      </c>
      <c r="V47">
        <v>0.68682487099480305</v>
      </c>
      <c r="W47">
        <v>689</v>
      </c>
      <c r="X47">
        <v>719.85</v>
      </c>
      <c r="Y47">
        <v>689</v>
      </c>
      <c r="Z47">
        <v>732.1</v>
      </c>
      <c r="AA47">
        <v>663.65</v>
      </c>
      <c r="AB47">
        <v>732.1</v>
      </c>
      <c r="AC47" s="1">
        <f>(Table2[[#This Row],[Close Price]]/Table2[[#This Row],[Day Low]])-1</f>
        <v>1.2772133526850471E-2</v>
      </c>
      <c r="AD47" s="1">
        <f>(Table2[[#This Row],[Day High]]/Table2[[#This Row],[Close Price]])-1</f>
        <v>3.1599312123817835E-2</v>
      </c>
      <c r="AE47" s="1">
        <f>(Table2[[#This Row],[Close Price]]/Table2[[#This Row],[Current Week Low]])-1</f>
        <v>1.2772133526850471E-2</v>
      </c>
      <c r="AF47" s="1">
        <f>(Table2[[#This Row],[Current Week High]]/Table2[[#This Row],[Close Price]])-1</f>
        <v>4.9154485525938707E-2</v>
      </c>
      <c r="AG47" s="1">
        <f>(Table2[[#This Row],[Close Price]]/Table2[[#This Row],[Current Month Low]])-1</f>
        <v>5.1457846756573389E-2</v>
      </c>
      <c r="AH47" s="1">
        <f>(Table2[[#This Row],[Current Month High]]/Table2[[#This Row],[Close Price]])-1</f>
        <v>4.9154485525938707E-2</v>
      </c>
      <c r="AI47">
        <v>4.9154485525938698</v>
      </c>
      <c r="AJ47">
        <v>112.387764419418</v>
      </c>
      <c r="AK47" t="str">
        <f>IF(AND(Table2[[#This Row],[20D EMA]]&gt;Table2[[#This Row],[50D EMA]],Table2[[#This Row],[50D EMA]]&gt;Table2[[#This Row],[200D EMA]]),"Uptrend","Downtrend/NoTrend")</f>
        <v>Uptrend</v>
      </c>
      <c r="AL47">
        <v>0.37</v>
      </c>
      <c r="AM47" t="s">
        <v>3217</v>
      </c>
      <c r="AN47">
        <v>-2.34</v>
      </c>
      <c r="AO47" t="s">
        <v>3216</v>
      </c>
      <c r="AP47">
        <v>0.18337657669253701</v>
      </c>
      <c r="AQ47">
        <f>(Table2[[#This Row],[Sharpe Ratio]]-AVERAGE(Table2[Sharpe Ratio]))/_xlfn.STDEV.P(Table2[Sharpe Ratio])</f>
        <v>1.3817440411077655</v>
      </c>
      <c r="AR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4.6446007705557006</v>
      </c>
      <c r="AS47">
        <f>_xlfn.RANK.AVG(Table2[[#This Row],[1Y Return vs Nifty Z-Score]],Table2[1Y Return vs Nifty Z-Score])</f>
        <v>123</v>
      </c>
      <c r="AT47">
        <f>_xlfn.RANK.AVG(Table2[[#This Row],[6M Return vs Nifty Z-Score]],Table2[6M Return vs Nifty Z-Score])</f>
        <v>87</v>
      </c>
      <c r="AU47">
        <f>_xlfn.RANK.AVG(Table2[[#This Row],[Sharpe Ratio Z-Score]],Table2[Sharpe Ratio Z-Score])</f>
        <v>62</v>
      </c>
      <c r="AV47">
        <f>(Table2[[#This Row],[Rank 1Y]]+Table2[[#This Row],[Rank 6M]]+Table2[[#This Row],[Rank Sharpe]])/3</f>
        <v>90.666666666666671</v>
      </c>
    </row>
    <row r="48" spans="1:48" x14ac:dyDescent="0.3">
      <c r="A48" t="s">
        <v>866</v>
      </c>
      <c r="B48" t="s">
        <v>867</v>
      </c>
      <c r="C48" t="s">
        <v>3183</v>
      </c>
      <c r="D48" t="s">
        <v>262</v>
      </c>
      <c r="E48">
        <v>18534.52247466</v>
      </c>
      <c r="F48">
        <v>1247.4000000000001</v>
      </c>
      <c r="G48">
        <v>128.880484014985</v>
      </c>
      <c r="H48">
        <f>(Table2[[#This Row],[1Y Return vs Nifty]]-AVERAGE(Table2[1Y Return vs Nifty]))/_xlfn.STDEV.P(Table2[1Y Return vs Nifty])</f>
        <v>1.7483908925118423</v>
      </c>
      <c r="I48">
        <v>-3.2508616965067398</v>
      </c>
      <c r="J48">
        <f>(Table2[[#This Row],[1M Return vs Nifty]]-AVERAGE(Table2[1M Return vs Nifty]))/_xlfn.STDEV.P(Table2[1M Return vs Nifty])</f>
        <v>-0.36105324696878804</v>
      </c>
      <c r="K48">
        <v>33.003653592905501</v>
      </c>
      <c r="L48">
        <f>(Table2[[#This Row],[6M Return vs Nifty]]-AVERAGE(Table2[6M Return vs Nifty]))/_xlfn.STDEV.P(Table2[6M Return vs Nifty])</f>
        <v>0.53750039680340667</v>
      </c>
      <c r="M48">
        <v>-0.87891743798090805</v>
      </c>
      <c r="N48">
        <f>(Table2[[#This Row],[1W Return vs Nifty]]-AVERAGE(Table2[1W Return vs Nifty]))/_xlfn.STDEV.P(Table2[1W Return vs Nifty])</f>
        <v>-0.275803158451146</v>
      </c>
      <c r="O48">
        <v>1291.8900000000001</v>
      </c>
      <c r="P48">
        <v>1278.8335247124801</v>
      </c>
      <c r="Q48">
        <v>1052.8495912752801</v>
      </c>
      <c r="R48">
        <v>41.087660016099697</v>
      </c>
      <c r="S48" s="1">
        <f>(Table2[[#This Row],[Close Price]]-Table2[[#This Row],[20D EMA]])/Table2[[#This Row],[20D EMA]]</f>
        <v>-3.443791654088197E-2</v>
      </c>
      <c r="T48" s="1">
        <f>(Table2[[#This Row],[Close Price]]-Table2[[#This Row],[50D EMA]])/Table2[[#This Row],[50D EMA]]</f>
        <v>-2.4579841007489375E-2</v>
      </c>
      <c r="U48" s="1">
        <f>(Table2[[#This Row],[Close Price]]-Table2[[#This Row],[200D EMA]])/Table2[[#This Row],[200D EMA]]</f>
        <v>0.18478461723014761</v>
      </c>
      <c r="V48">
        <v>1.30593690177504</v>
      </c>
      <c r="W48">
        <v>1232.05</v>
      </c>
      <c r="X48">
        <v>1289</v>
      </c>
      <c r="Y48">
        <v>1232.05</v>
      </c>
      <c r="Z48">
        <v>1304.3499999999999</v>
      </c>
      <c r="AA48">
        <v>1232.05</v>
      </c>
      <c r="AB48">
        <v>1404.85</v>
      </c>
      <c r="AC48" s="1">
        <f>(Table2[[#This Row],[Close Price]]/Table2[[#This Row],[Day Low]])-1</f>
        <v>1.2458909946836627E-2</v>
      </c>
      <c r="AD48" s="1">
        <f>(Table2[[#This Row],[Day High]]/Table2[[#This Row],[Close Price]])-1</f>
        <v>3.3349366682699833E-2</v>
      </c>
      <c r="AE48" s="1">
        <f>(Table2[[#This Row],[Close Price]]/Table2[[#This Row],[Current Week Low]])-1</f>
        <v>1.2458909946836627E-2</v>
      </c>
      <c r="AF48" s="1">
        <f>(Table2[[#This Row],[Current Week High]]/Table2[[#This Row],[Close Price]])-1</f>
        <v>4.5654962321628911E-2</v>
      </c>
      <c r="AG48" s="1">
        <f>(Table2[[#This Row],[Close Price]]/Table2[[#This Row],[Current Month Low]])-1</f>
        <v>1.2458909946836627E-2</v>
      </c>
      <c r="AH48" s="1">
        <f>(Table2[[#This Row],[Current Month High]]/Table2[[#This Row],[Close Price]])-1</f>
        <v>0.12622254288920942</v>
      </c>
      <c r="AI48">
        <v>16.241782908449501</v>
      </c>
      <c r="AJ48">
        <v>162.887249736564</v>
      </c>
      <c r="AK48" t="str">
        <f>IF(AND(Table2[[#This Row],[20D EMA]]&gt;Table2[[#This Row],[50D EMA]],Table2[[#This Row],[50D EMA]]&gt;Table2[[#This Row],[200D EMA]]),"Uptrend","Downtrend/NoTrend")</f>
        <v>Uptrend</v>
      </c>
      <c r="AL48">
        <v>-0.13</v>
      </c>
      <c r="AM48" t="s">
        <v>3216</v>
      </c>
      <c r="AN48">
        <v>-8.3000000000000007</v>
      </c>
      <c r="AO48" t="s">
        <v>3216</v>
      </c>
      <c r="AP48">
        <v>0.18853216361408801</v>
      </c>
      <c r="AQ48">
        <f>(Table2[[#This Row],[Sharpe Ratio]]-AVERAGE(Table2[Sharpe Ratio]))/_xlfn.STDEV.P(Table2[Sharpe Ratio])</f>
        <v>1.4416214274329004</v>
      </c>
      <c r="AR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3.0906563113282157</v>
      </c>
      <c r="AS48">
        <f>_xlfn.RANK.AVG(Table2[[#This Row],[1Y Return vs Nifty Z-Score]],Table2[1Y Return vs Nifty Z-Score])</f>
        <v>51</v>
      </c>
      <c r="AT48">
        <f>_xlfn.RANK.AVG(Table2[[#This Row],[6M Return vs Nifty Z-Score]],Table2[6M Return vs Nifty Z-Score])</f>
        <v>176</v>
      </c>
      <c r="AU48">
        <f>_xlfn.RANK.AVG(Table2[[#This Row],[Sharpe Ratio Z-Score]],Table2[Sharpe Ratio Z-Score])</f>
        <v>53</v>
      </c>
      <c r="AV48">
        <f>(Table2[[#This Row],[Rank 1Y]]+Table2[[#This Row],[Rank 6M]]+Table2[[#This Row],[Rank Sharpe]])/3</f>
        <v>93.333333333333329</v>
      </c>
    </row>
    <row r="49" spans="1:48" x14ac:dyDescent="0.3">
      <c r="A49" t="s">
        <v>688</v>
      </c>
      <c r="B49" t="s">
        <v>689</v>
      </c>
      <c r="C49" t="s">
        <v>3169</v>
      </c>
      <c r="D49" t="s">
        <v>458</v>
      </c>
      <c r="E49">
        <v>27070.875</v>
      </c>
      <c r="F49">
        <v>769.9</v>
      </c>
      <c r="G49">
        <v>105.625045063209</v>
      </c>
      <c r="H49">
        <f>(Table2[[#This Row],[1Y Return vs Nifty]]-AVERAGE(Table2[1Y Return vs Nifty]))/_xlfn.STDEV.P(Table2[1Y Return vs Nifty])</f>
        <v>1.3545964727960262</v>
      </c>
      <c r="I49">
        <v>-2.6076706126347999</v>
      </c>
      <c r="J49">
        <f>(Table2[[#This Row],[1M Return vs Nifty]]-AVERAGE(Table2[1M Return vs Nifty]))/_xlfn.STDEV.P(Table2[1M Return vs Nifty])</f>
        <v>-0.3026207354715259</v>
      </c>
      <c r="K49">
        <v>82.190880265345399</v>
      </c>
      <c r="L49">
        <f>(Table2[[#This Row],[6M Return vs Nifty]]-AVERAGE(Table2[6M Return vs Nifty]))/_xlfn.STDEV.P(Table2[6M Return vs Nifty])</f>
        <v>2.0062407692808844</v>
      </c>
      <c r="M49">
        <v>-9.6314371792984197</v>
      </c>
      <c r="N49">
        <f>(Table2[[#This Row],[1W Return vs Nifty]]-AVERAGE(Table2[1W Return vs Nifty]))/_xlfn.STDEV.P(Table2[1W Return vs Nifty])</f>
        <v>-2.1767476134438599</v>
      </c>
      <c r="O49">
        <v>801.7</v>
      </c>
      <c r="P49">
        <v>795.05898080834197</v>
      </c>
      <c r="Q49">
        <v>640.15250182568695</v>
      </c>
      <c r="R49">
        <v>33.041897986396698</v>
      </c>
      <c r="S49" s="1">
        <f>(Table2[[#This Row],[Close Price]]-Table2[[#This Row],[20D EMA]])/Table2[[#This Row],[20D EMA]]</f>
        <v>-3.966571036547345E-2</v>
      </c>
      <c r="T49" s="1">
        <f>(Table2[[#This Row],[Close Price]]-Table2[[#This Row],[50D EMA]])/Table2[[#This Row],[50D EMA]]</f>
        <v>-3.164416906876856E-2</v>
      </c>
      <c r="U49" s="1">
        <f>(Table2[[#This Row],[Close Price]]-Table2[[#This Row],[200D EMA]])/Table2[[#This Row],[200D EMA]]</f>
        <v>0.20268216995837526</v>
      </c>
      <c r="V49">
        <v>0.46107687409126102</v>
      </c>
      <c r="W49">
        <v>760.55</v>
      </c>
      <c r="X49">
        <v>782</v>
      </c>
      <c r="Y49">
        <v>760</v>
      </c>
      <c r="Z49">
        <v>815</v>
      </c>
      <c r="AA49">
        <v>760</v>
      </c>
      <c r="AB49">
        <v>868</v>
      </c>
      <c r="AC49" s="1">
        <f>(Table2[[#This Row],[Close Price]]/Table2[[#This Row],[Day Low]])-1</f>
        <v>1.2293734797186318E-2</v>
      </c>
      <c r="AD49" s="1">
        <f>(Table2[[#This Row],[Day High]]/Table2[[#This Row],[Close Price]])-1</f>
        <v>1.5716326795687685E-2</v>
      </c>
      <c r="AE49" s="1">
        <f>(Table2[[#This Row],[Close Price]]/Table2[[#This Row],[Current Week Low]])-1</f>
        <v>1.3026315789473664E-2</v>
      </c>
      <c r="AF49" s="1">
        <f>(Table2[[#This Row],[Current Week High]]/Table2[[#This Row],[Close Price]])-1</f>
        <v>5.8579036238472604E-2</v>
      </c>
      <c r="AG49" s="1">
        <f>(Table2[[#This Row],[Close Price]]/Table2[[#This Row],[Current Month Low]])-1</f>
        <v>1.3026315789473664E-2</v>
      </c>
      <c r="AH49" s="1">
        <f>(Table2[[#This Row],[Current Month High]]/Table2[[#This Row],[Close Price]])-1</f>
        <v>0.12741914534355114</v>
      </c>
      <c r="AI49">
        <v>25.9903883621249</v>
      </c>
      <c r="AJ49">
        <v>174.96428571428501</v>
      </c>
      <c r="AK49" t="str">
        <f>IF(AND(Table2[[#This Row],[20D EMA]]&gt;Table2[[#This Row],[50D EMA]],Table2[[#This Row],[50D EMA]]&gt;Table2[[#This Row],[200D EMA]]),"Uptrend","Downtrend/NoTrend")</f>
        <v>Uptrend</v>
      </c>
      <c r="AL49">
        <v>-0.11</v>
      </c>
      <c r="AM49" t="s">
        <v>3216</v>
      </c>
      <c r="AN49">
        <v>-7.95</v>
      </c>
      <c r="AO49" t="s">
        <v>3216</v>
      </c>
      <c r="AP49">
        <v>0.114275933512004</v>
      </c>
      <c r="AQ49">
        <f>(Table2[[#This Row],[Sharpe Ratio]]-AVERAGE(Table2[Sharpe Ratio]))/_xlfn.STDEV.P(Table2[Sharpe Ratio])</f>
        <v>0.57920381242098895</v>
      </c>
      <c r="AR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1.4606727055825135</v>
      </c>
      <c r="AS49">
        <f>_xlfn.RANK.AVG(Table2[[#This Row],[1Y Return vs Nifty Z-Score]],Table2[1Y Return vs Nifty Z-Score])</f>
        <v>68</v>
      </c>
      <c r="AT49">
        <f>_xlfn.RANK.AVG(Table2[[#This Row],[6M Return vs Nifty Z-Score]],Table2[6M Return vs Nifty Z-Score])</f>
        <v>30</v>
      </c>
      <c r="AU49">
        <f>_xlfn.RANK.AVG(Table2[[#This Row],[Sharpe Ratio Z-Score]],Table2[Sharpe Ratio Z-Score])</f>
        <v>198</v>
      </c>
      <c r="AV49">
        <f>(Table2[[#This Row],[Rank 1Y]]+Table2[[#This Row],[Rank 6M]]+Table2[[#This Row],[Rank Sharpe]])/3</f>
        <v>98.666666666666671</v>
      </c>
    </row>
    <row r="50" spans="1:48" x14ac:dyDescent="0.3">
      <c r="A50" t="s">
        <v>289</v>
      </c>
      <c r="B50" t="s">
        <v>290</v>
      </c>
      <c r="C50" t="s">
        <v>3169</v>
      </c>
      <c r="D50" t="s">
        <v>67</v>
      </c>
      <c r="E50">
        <v>96783.163564500006</v>
      </c>
      <c r="F50">
        <v>571.45000000000005</v>
      </c>
      <c r="G50">
        <v>178.91545316644701</v>
      </c>
      <c r="H50">
        <f>(Table2[[#This Row],[1Y Return vs Nifty]]-AVERAGE(Table2[1Y Return vs Nifty]))/_xlfn.STDEV.P(Table2[1Y Return vs Nifty])</f>
        <v>2.5956546953304942</v>
      </c>
      <c r="I50">
        <v>-17.6902062274598</v>
      </c>
      <c r="J50">
        <f>(Table2[[#This Row],[1M Return vs Nifty]]-AVERAGE(Table2[1M Return vs Nifty]))/_xlfn.STDEV.P(Table2[1M Return vs Nifty])</f>
        <v>-1.6728363025402349</v>
      </c>
      <c r="K50">
        <v>40.585074168411602</v>
      </c>
      <c r="L50">
        <f>(Table2[[#This Row],[6M Return vs Nifty]]-AVERAGE(Table2[6M Return vs Nifty]))/_xlfn.STDEV.P(Table2[6M Return vs Nifty])</f>
        <v>0.7638831232403166</v>
      </c>
      <c r="M50">
        <v>1.57737724733673</v>
      </c>
      <c r="N50">
        <f>(Table2[[#This Row],[1W Return vs Nifty]]-AVERAGE(Table2[1W Return vs Nifty]))/_xlfn.STDEV.P(Table2[1W Return vs Nifty])</f>
        <v>0.25767518834316511</v>
      </c>
      <c r="O50">
        <v>627.74</v>
      </c>
      <c r="P50">
        <v>609.81185682028195</v>
      </c>
      <c r="Q50">
        <v>459.30842981029798</v>
      </c>
      <c r="R50">
        <v>35.020936859244898</v>
      </c>
      <c r="S50" s="1">
        <f>(Table2[[#This Row],[Close Price]]-Table2[[#This Row],[20D EMA]])/Table2[[#This Row],[20D EMA]]</f>
        <v>-8.9670882849587352E-2</v>
      </c>
      <c r="T50" s="1">
        <f>(Table2[[#This Row],[Close Price]]-Table2[[#This Row],[50D EMA]])/Table2[[#This Row],[50D EMA]]</f>
        <v>-6.2907692579659946E-2</v>
      </c>
      <c r="U50" s="1">
        <f>(Table2[[#This Row],[Close Price]]-Table2[[#This Row],[200D EMA]])/Table2[[#This Row],[200D EMA]]</f>
        <v>0.24415308518508663</v>
      </c>
      <c r="V50">
        <v>0.82094898942935801</v>
      </c>
      <c r="W50">
        <v>553.85</v>
      </c>
      <c r="X50">
        <v>602.5</v>
      </c>
      <c r="Y50">
        <v>553.85</v>
      </c>
      <c r="Z50">
        <v>627.9</v>
      </c>
      <c r="AA50">
        <v>553.85</v>
      </c>
      <c r="AB50">
        <v>734.7</v>
      </c>
      <c r="AC50" s="1">
        <f>(Table2[[#This Row],[Close Price]]/Table2[[#This Row],[Day Low]])-1</f>
        <v>3.1777557100298059E-2</v>
      </c>
      <c r="AD50" s="1">
        <f>(Table2[[#This Row],[Day High]]/Table2[[#This Row],[Close Price]])-1</f>
        <v>5.4335462420159075E-2</v>
      </c>
      <c r="AE50" s="1">
        <f>(Table2[[#This Row],[Close Price]]/Table2[[#This Row],[Current Week Low]])-1</f>
        <v>3.1777557100298059E-2</v>
      </c>
      <c r="AF50" s="1">
        <f>(Table2[[#This Row],[Current Week High]]/Table2[[#This Row],[Close Price]])-1</f>
        <v>9.8783795607664482E-2</v>
      </c>
      <c r="AG50" s="1">
        <f>(Table2[[#This Row],[Close Price]]/Table2[[#This Row],[Current Month Low]])-1</f>
        <v>3.1777557100298059E-2</v>
      </c>
      <c r="AH50" s="1">
        <f>(Table2[[#This Row],[Current Month High]]/Table2[[#This Row],[Close Price]])-1</f>
        <v>0.28567678712048306</v>
      </c>
      <c r="AI50">
        <v>34.377460845218202</v>
      </c>
      <c r="AJ50">
        <v>213.52414045354701</v>
      </c>
      <c r="AK50" t="str">
        <f>IF(AND(Table2[[#This Row],[20D EMA]]&gt;Table2[[#This Row],[50D EMA]],Table2[[#This Row],[50D EMA]]&gt;Table2[[#This Row],[200D EMA]]),"Uptrend","Downtrend/NoTrend")</f>
        <v>Uptrend</v>
      </c>
      <c r="AL50">
        <v>0.16</v>
      </c>
      <c r="AM50" t="s">
        <v>3217</v>
      </c>
      <c r="AN50">
        <v>-21.7</v>
      </c>
      <c r="AO50" t="s">
        <v>3216</v>
      </c>
      <c r="AP50">
        <v>0.13791065116853499</v>
      </c>
      <c r="AQ50">
        <f>(Table2[[#This Row],[Sharpe Ratio]]-AVERAGE(Table2[Sharpe Ratio]))/_xlfn.STDEV.P(Table2[Sharpe Ratio])</f>
        <v>0.8536992561676453</v>
      </c>
      <c r="AR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2.7980759605413859</v>
      </c>
      <c r="AS50">
        <f>_xlfn.RANK.AVG(Table2[[#This Row],[1Y Return vs Nifty Z-Score]],Table2[1Y Return vs Nifty Z-Score])</f>
        <v>25</v>
      </c>
      <c r="AT50">
        <f>_xlfn.RANK.AVG(Table2[[#This Row],[6M Return vs Nifty Z-Score]],Table2[6M Return vs Nifty Z-Score])</f>
        <v>135</v>
      </c>
      <c r="AU50">
        <f>_xlfn.RANK.AVG(Table2[[#This Row],[Sharpe Ratio Z-Score]],Table2[Sharpe Ratio Z-Score])</f>
        <v>139</v>
      </c>
      <c r="AV50">
        <f>(Table2[[#This Row],[Rank 1Y]]+Table2[[#This Row],[Rank 6M]]+Table2[[#This Row],[Rank Sharpe]])/3</f>
        <v>99.666666666666671</v>
      </c>
    </row>
    <row r="51" spans="1:48" x14ac:dyDescent="0.3">
      <c r="A51" t="s">
        <v>475</v>
      </c>
      <c r="B51" t="s">
        <v>476</v>
      </c>
      <c r="C51" t="s">
        <v>3175</v>
      </c>
      <c r="D51" t="s">
        <v>54</v>
      </c>
      <c r="E51">
        <v>46449.581418379901</v>
      </c>
      <c r="F51">
        <v>1649.8</v>
      </c>
      <c r="G51">
        <v>66.361019587776894</v>
      </c>
      <c r="H51">
        <f>(Table2[[#This Row],[1Y Return vs Nifty]]-AVERAGE(Table2[1Y Return vs Nifty]))/_xlfn.STDEV.P(Table2[1Y Return vs Nifty])</f>
        <v>0.68972172414614175</v>
      </c>
      <c r="I51">
        <v>0.81510460134868401</v>
      </c>
      <c r="J51">
        <f>(Table2[[#This Row],[1M Return vs Nifty]]-AVERAGE(Table2[1M Return vs Nifty]))/_xlfn.STDEV.P(Table2[1M Return vs Nifty])</f>
        <v>8.3309506738224095E-3</v>
      </c>
      <c r="K51">
        <v>62.7064879268328</v>
      </c>
      <c r="L51">
        <f>(Table2[[#This Row],[6M Return vs Nifty]]-AVERAGE(Table2[6M Return vs Nifty]))/_xlfn.STDEV.P(Table2[6M Return vs Nifty])</f>
        <v>1.4244329383303544</v>
      </c>
      <c r="M51">
        <v>-5.0162663625609802</v>
      </c>
      <c r="N51">
        <f>(Table2[[#This Row],[1W Return vs Nifty]]-AVERAGE(Table2[1W Return vs Nifty]))/_xlfn.STDEV.P(Table2[1W Return vs Nifty])</f>
        <v>-1.1743867354093698</v>
      </c>
      <c r="O51">
        <v>1678.89</v>
      </c>
      <c r="P51">
        <v>1566.81722802271</v>
      </c>
      <c r="Q51">
        <v>1207.24605502963</v>
      </c>
      <c r="R51">
        <v>31.535550642833201</v>
      </c>
      <c r="S51" s="1">
        <f>(Table2[[#This Row],[Close Price]]-Table2[[#This Row],[20D EMA]])/Table2[[#This Row],[20D EMA]]</f>
        <v>-1.7326924336913165E-2</v>
      </c>
      <c r="T51" s="1">
        <f>(Table2[[#This Row],[Close Price]]-Table2[[#This Row],[50D EMA]])/Table2[[#This Row],[50D EMA]]</f>
        <v>5.2962636926077514E-2</v>
      </c>
      <c r="U51" s="1">
        <f>(Table2[[#This Row],[Close Price]]-Table2[[#This Row],[200D EMA]])/Table2[[#This Row],[200D EMA]]</f>
        <v>0.36658139666441741</v>
      </c>
      <c r="V51">
        <v>0.99700963106973595</v>
      </c>
      <c r="W51">
        <v>1625.9</v>
      </c>
      <c r="X51">
        <v>1676.75</v>
      </c>
      <c r="Y51">
        <v>1623.1</v>
      </c>
      <c r="Z51">
        <v>1769.6</v>
      </c>
      <c r="AA51">
        <v>1623.1</v>
      </c>
      <c r="AB51">
        <v>1769.6</v>
      </c>
      <c r="AC51" s="1">
        <f>(Table2[[#This Row],[Close Price]]/Table2[[#This Row],[Day Low]])-1</f>
        <v>1.4699551017897772E-2</v>
      </c>
      <c r="AD51" s="1">
        <f>(Table2[[#This Row],[Day High]]/Table2[[#This Row],[Close Price]])-1</f>
        <v>1.6335313371317772E-2</v>
      </c>
      <c r="AE51" s="1">
        <f>(Table2[[#This Row],[Close Price]]/Table2[[#This Row],[Current Week Low]])-1</f>
        <v>1.6450003080525022E-2</v>
      </c>
      <c r="AF51" s="1">
        <f>(Table2[[#This Row],[Current Week High]]/Table2[[#This Row],[Close Price]])-1</f>
        <v>7.2614862407564429E-2</v>
      </c>
      <c r="AG51" s="1">
        <f>(Table2[[#This Row],[Close Price]]/Table2[[#This Row],[Current Month Low]])-1</f>
        <v>1.6450003080525022E-2</v>
      </c>
      <c r="AH51" s="1">
        <f>(Table2[[#This Row],[Current Month High]]/Table2[[#This Row],[Close Price]])-1</f>
        <v>7.2614862407564429E-2</v>
      </c>
      <c r="AI51">
        <v>7.2614862407564402</v>
      </c>
      <c r="AJ51">
        <v>128.47251073258499</v>
      </c>
      <c r="AK51" t="str">
        <f>IF(AND(Table2[[#This Row],[20D EMA]]&gt;Table2[[#This Row],[50D EMA]],Table2[[#This Row],[50D EMA]]&gt;Table2[[#This Row],[200D EMA]]),"Uptrend","Downtrend/NoTrend")</f>
        <v>Uptrend</v>
      </c>
      <c r="AL51">
        <v>0.14000000000000001</v>
      </c>
      <c r="AM51" t="s">
        <v>3217</v>
      </c>
      <c r="AN51">
        <v>-2.23</v>
      </c>
      <c r="AO51" t="s">
        <v>3216</v>
      </c>
      <c r="AP51">
        <v>0.158565204569937</v>
      </c>
      <c r="AQ51">
        <f>(Table2[[#This Row],[Sharpe Ratio]]-AVERAGE(Table2[Sharpe Ratio]))/_xlfn.STDEV.P(Table2[Sharpe Ratio])</f>
        <v>1.0935828411420645</v>
      </c>
      <c r="AR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2.0416817188830132</v>
      </c>
      <c r="AS51">
        <f>_xlfn.RANK.AVG(Table2[[#This Row],[1Y Return vs Nifty Z-Score]],Table2[1Y Return vs Nifty Z-Score])</f>
        <v>134</v>
      </c>
      <c r="AT51">
        <f>_xlfn.RANK.AVG(Table2[[#This Row],[6M Return vs Nifty Z-Score]],Table2[6M Return vs Nifty Z-Score])</f>
        <v>64</v>
      </c>
      <c r="AU51">
        <f>_xlfn.RANK.AVG(Table2[[#This Row],[Sharpe Ratio Z-Score]],Table2[Sharpe Ratio Z-Score])</f>
        <v>101</v>
      </c>
      <c r="AV51">
        <f>(Table2[[#This Row],[Rank 1Y]]+Table2[[#This Row],[Rank 6M]]+Table2[[#This Row],[Rank Sharpe]])/3</f>
        <v>99.666666666666671</v>
      </c>
    </row>
    <row r="52" spans="1:48" x14ac:dyDescent="0.3">
      <c r="A52" t="s">
        <v>1118</v>
      </c>
      <c r="B52" t="s">
        <v>1119</v>
      </c>
      <c r="C52" t="s">
        <v>3171</v>
      </c>
      <c r="D52" t="s">
        <v>398</v>
      </c>
      <c r="E52">
        <v>11659.586147619901</v>
      </c>
      <c r="F52">
        <v>127.75</v>
      </c>
      <c r="G52">
        <v>112.77079286201899</v>
      </c>
      <c r="H52">
        <f>(Table2[[#This Row],[1Y Return vs Nifty]]-AVERAGE(Table2[1Y Return vs Nifty]))/_xlfn.STDEV.P(Table2[1Y Return vs Nifty])</f>
        <v>1.4755985151011899</v>
      </c>
      <c r="I52">
        <v>48.117548016881798</v>
      </c>
      <c r="J52">
        <f>(Table2[[#This Row],[1M Return vs Nifty]]-AVERAGE(Table2[1M Return vs Nifty]))/_xlfn.STDEV.P(Table2[1M Return vs Nifty])</f>
        <v>4.3056550865865129</v>
      </c>
      <c r="K52">
        <v>78.992854745193398</v>
      </c>
      <c r="L52">
        <f>(Table2[[#This Row],[6M Return vs Nifty]]-AVERAGE(Table2[6M Return vs Nifty]))/_xlfn.STDEV.P(Table2[6M Return vs Nifty])</f>
        <v>1.9107470911164199</v>
      </c>
      <c r="M52">
        <v>14.527116267756099</v>
      </c>
      <c r="N52">
        <f>(Table2[[#This Row],[1W Return vs Nifty]]-AVERAGE(Table2[1W Return vs Nifty]))/_xlfn.STDEV.P(Table2[1W Return vs Nifty])</f>
        <v>3.0702063578830852</v>
      </c>
      <c r="O52">
        <v>115.18</v>
      </c>
      <c r="P52">
        <v>98.500879420232096</v>
      </c>
      <c r="Q52">
        <v>77.898115617982896</v>
      </c>
      <c r="R52">
        <v>71.824082439052304</v>
      </c>
      <c r="S52" s="1">
        <f>(Table2[[#This Row],[Close Price]]-Table2[[#This Row],[20D EMA]])/Table2[[#This Row],[20D EMA]]</f>
        <v>0.10913353012675805</v>
      </c>
      <c r="T52" s="1">
        <f>(Table2[[#This Row],[Close Price]]-Table2[[#This Row],[50D EMA]])/Table2[[#This Row],[50D EMA]]</f>
        <v>0.29694273545501088</v>
      </c>
      <c r="U52" s="1">
        <f>(Table2[[#This Row],[Close Price]]-Table2[[#This Row],[200D EMA]])/Table2[[#This Row],[200D EMA]]</f>
        <v>0.63996264847398598</v>
      </c>
      <c r="V52">
        <v>1.0157597831948699</v>
      </c>
      <c r="W52">
        <v>124</v>
      </c>
      <c r="X52">
        <v>134.80000000000001</v>
      </c>
      <c r="Y52">
        <v>124</v>
      </c>
      <c r="Z52">
        <v>137.44999999999999</v>
      </c>
      <c r="AA52">
        <v>105.6</v>
      </c>
      <c r="AB52">
        <v>137.44999999999999</v>
      </c>
      <c r="AC52" s="1">
        <f>(Table2[[#This Row],[Close Price]]/Table2[[#This Row],[Day Low]])-1</f>
        <v>3.0241935483870996E-2</v>
      </c>
      <c r="AD52" s="1">
        <f>(Table2[[#This Row],[Day High]]/Table2[[#This Row],[Close Price]])-1</f>
        <v>5.5185909980430603E-2</v>
      </c>
      <c r="AE52" s="1">
        <f>(Table2[[#This Row],[Close Price]]/Table2[[#This Row],[Current Week Low]])-1</f>
        <v>3.0241935483870996E-2</v>
      </c>
      <c r="AF52" s="1">
        <f>(Table2[[#This Row],[Current Week High]]/Table2[[#This Row],[Close Price]])-1</f>
        <v>7.5929549902152615E-2</v>
      </c>
      <c r="AG52" s="1">
        <f>(Table2[[#This Row],[Close Price]]/Table2[[#This Row],[Current Month Low]])-1</f>
        <v>0.20975378787878785</v>
      </c>
      <c r="AH52" s="1">
        <f>(Table2[[#This Row],[Current Month High]]/Table2[[#This Row],[Close Price]])-1</f>
        <v>7.5929549902152615E-2</v>
      </c>
      <c r="AI52">
        <v>7.5929549902152598</v>
      </c>
      <c r="AJ52">
        <v>144.73180076628299</v>
      </c>
      <c r="AK52" t="str">
        <f>IF(AND(Table2[[#This Row],[20D EMA]]&gt;Table2[[#This Row],[50D EMA]],Table2[[#This Row],[50D EMA]]&gt;Table2[[#This Row],[200D EMA]]),"Uptrend","Downtrend/NoTrend")</f>
        <v>Uptrend</v>
      </c>
      <c r="AL52">
        <v>0.87</v>
      </c>
      <c r="AM52" t="s">
        <v>3217</v>
      </c>
      <c r="AN52">
        <v>16.72</v>
      </c>
      <c r="AO52" t="s">
        <v>3217</v>
      </c>
      <c r="AP52">
        <v>0.11296453737479099</v>
      </c>
      <c r="AQ52">
        <f>(Table2[[#This Row],[Sharpe Ratio]]-AVERAGE(Table2[Sharpe Ratio]))/_xlfn.STDEV.P(Table2[Sharpe Ratio])</f>
        <v>0.56397315598399678</v>
      </c>
      <c r="AR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11.326180206671205</v>
      </c>
      <c r="AS52">
        <f>_xlfn.RANK.AVG(Table2[[#This Row],[1Y Return vs Nifty Z-Score]],Table2[1Y Return vs Nifty Z-Score])</f>
        <v>65</v>
      </c>
      <c r="AT52">
        <f>_xlfn.RANK.AVG(Table2[[#This Row],[6M Return vs Nifty Z-Score]],Table2[6M Return vs Nifty Z-Score])</f>
        <v>32</v>
      </c>
      <c r="AU52">
        <f>_xlfn.RANK.AVG(Table2[[#This Row],[Sharpe Ratio Z-Score]],Table2[Sharpe Ratio Z-Score])</f>
        <v>203</v>
      </c>
      <c r="AV52">
        <f>(Table2[[#This Row],[Rank 1Y]]+Table2[[#This Row],[Rank 6M]]+Table2[[#This Row],[Rank Sharpe]])/3</f>
        <v>100</v>
      </c>
    </row>
    <row r="53" spans="1:48" x14ac:dyDescent="0.3">
      <c r="A53" t="s">
        <v>532</v>
      </c>
      <c r="B53" t="s">
        <v>533</v>
      </c>
      <c r="C53" t="s">
        <v>3183</v>
      </c>
      <c r="D53" t="s">
        <v>215</v>
      </c>
      <c r="E53">
        <v>40129.954259175</v>
      </c>
      <c r="F53">
        <v>9634.1</v>
      </c>
      <c r="G53">
        <v>50.499179194185203</v>
      </c>
      <c r="H53">
        <f>(Table2[[#This Row],[1Y Return vs Nifty]]-AVERAGE(Table2[1Y Return vs Nifty]))/_xlfn.STDEV.P(Table2[1Y Return vs Nifty])</f>
        <v>0.42112631098829612</v>
      </c>
      <c r="I53">
        <v>14.840913780109799</v>
      </c>
      <c r="J53">
        <f>(Table2[[#This Row],[1M Return vs Nifty]]-AVERAGE(Table2[1M Return vs Nifty]))/_xlfn.STDEV.P(Table2[1M Return vs Nifty])</f>
        <v>1.2825452186370581</v>
      </c>
      <c r="K53">
        <v>42.841825594769603</v>
      </c>
      <c r="L53">
        <f>(Table2[[#This Row],[6M Return vs Nifty]]-AVERAGE(Table2[6M Return vs Nifty]))/_xlfn.STDEV.P(Table2[6M Return vs Nifty])</f>
        <v>0.83127016973129764</v>
      </c>
      <c r="M53">
        <v>-0.14197324634029199</v>
      </c>
      <c r="N53">
        <f>(Table2[[#This Row],[1W Return vs Nifty]]-AVERAGE(Table2[1W Return vs Nifty]))/_xlfn.STDEV.P(Table2[1W Return vs Nifty])</f>
        <v>-0.115747538339235</v>
      </c>
      <c r="O53">
        <v>9476.4500000000007</v>
      </c>
      <c r="P53">
        <v>8971.4277006880802</v>
      </c>
      <c r="Q53">
        <v>7458.3175639962901</v>
      </c>
      <c r="R53">
        <v>61.278936915672098</v>
      </c>
      <c r="S53" s="1">
        <f>(Table2[[#This Row],[Close Price]]-Table2[[#This Row],[20D EMA]])/Table2[[#This Row],[20D EMA]]</f>
        <v>1.6635976552400913E-2</v>
      </c>
      <c r="T53" s="1">
        <f>(Table2[[#This Row],[Close Price]]-Table2[[#This Row],[50D EMA]])/Table2[[#This Row],[50D EMA]]</f>
        <v>7.3864753907685765E-2</v>
      </c>
      <c r="U53" s="1">
        <f>(Table2[[#This Row],[Close Price]]-Table2[[#This Row],[200D EMA]])/Table2[[#This Row],[200D EMA]]</f>
        <v>0.29172563615511832</v>
      </c>
      <c r="V53">
        <v>1.2233417921579299</v>
      </c>
      <c r="W53">
        <v>9562</v>
      </c>
      <c r="X53">
        <v>10114.799999999999</v>
      </c>
      <c r="Y53">
        <v>9562</v>
      </c>
      <c r="Z53">
        <v>10624.8</v>
      </c>
      <c r="AA53">
        <v>8716.4</v>
      </c>
      <c r="AB53">
        <v>10624.8</v>
      </c>
      <c r="AC53" s="1">
        <f>(Table2[[#This Row],[Close Price]]/Table2[[#This Row],[Day Low]])-1</f>
        <v>7.5402635431918164E-3</v>
      </c>
      <c r="AD53" s="1">
        <f>(Table2[[#This Row],[Day High]]/Table2[[#This Row],[Close Price]])-1</f>
        <v>4.9895683042525896E-2</v>
      </c>
      <c r="AE53" s="1">
        <f>(Table2[[#This Row],[Close Price]]/Table2[[#This Row],[Current Week Low]])-1</f>
        <v>7.5402635431918164E-3</v>
      </c>
      <c r="AF53" s="1">
        <f>(Table2[[#This Row],[Current Week High]]/Table2[[#This Row],[Close Price]])-1</f>
        <v>0.10283264653678059</v>
      </c>
      <c r="AG53" s="1">
        <f>(Table2[[#This Row],[Close Price]]/Table2[[#This Row],[Current Month Low]])-1</f>
        <v>0.10528429168005138</v>
      </c>
      <c r="AH53" s="1">
        <f>(Table2[[#This Row],[Current Month High]]/Table2[[#This Row],[Close Price]])-1</f>
        <v>0.10283264653678059</v>
      </c>
      <c r="AI53">
        <v>10.283264653678</v>
      </c>
      <c r="AJ53">
        <v>111.94108653327901</v>
      </c>
      <c r="AK53" t="str">
        <f>IF(AND(Table2[[#This Row],[20D EMA]]&gt;Table2[[#This Row],[50D EMA]],Table2[[#This Row],[50D EMA]]&gt;Table2[[#This Row],[200D EMA]]),"Uptrend","Downtrend/NoTrend")</f>
        <v>Uptrend</v>
      </c>
      <c r="AL53">
        <v>0.11</v>
      </c>
      <c r="AM53" t="s">
        <v>3217</v>
      </c>
      <c r="AN53">
        <v>9.26</v>
      </c>
      <c r="AO53" t="s">
        <v>3217</v>
      </c>
      <c r="AP53">
        <v>0.29043467292434899</v>
      </c>
      <c r="AQ53">
        <f>(Table2[[#This Row],[Sharpe Ratio]]-AVERAGE(Table2[Sharpe Ratio]))/_xlfn.STDEV.P(Table2[Sharpe Ratio])</f>
        <v>2.62512507315081</v>
      </c>
      <c r="AR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5.0443192341682259</v>
      </c>
      <c r="AS53">
        <f>_xlfn.RANK.AVG(Table2[[#This Row],[1Y Return vs Nifty Z-Score]],Table2[1Y Return vs Nifty Z-Score])</f>
        <v>181</v>
      </c>
      <c r="AT53">
        <f>_xlfn.RANK.AVG(Table2[[#This Row],[6M Return vs Nifty Z-Score]],Table2[6M Return vs Nifty Z-Score])</f>
        <v>124</v>
      </c>
      <c r="AU53">
        <f>_xlfn.RANK.AVG(Table2[[#This Row],[Sharpe Ratio Z-Score]],Table2[Sharpe Ratio Z-Score])</f>
        <v>2</v>
      </c>
      <c r="AV53">
        <f>(Table2[[#This Row],[Rank 1Y]]+Table2[[#This Row],[Rank 6M]]+Table2[[#This Row],[Rank Sharpe]])/3</f>
        <v>102.33333333333333</v>
      </c>
    </row>
    <row r="54" spans="1:48" x14ac:dyDescent="0.3">
      <c r="A54" t="s">
        <v>1186</v>
      </c>
      <c r="B54" t="s">
        <v>1187</v>
      </c>
      <c r="C54" t="s">
        <v>631</v>
      </c>
      <c r="D54" t="s">
        <v>463</v>
      </c>
      <c r="E54">
        <v>10432.57669364</v>
      </c>
      <c r="F54">
        <v>394.9</v>
      </c>
      <c r="G54">
        <v>107.016951451534</v>
      </c>
      <c r="H54">
        <f>(Table2[[#This Row],[1Y Return vs Nifty]]-AVERAGE(Table2[1Y Return vs Nifty]))/_xlfn.STDEV.P(Table2[1Y Return vs Nifty])</f>
        <v>1.3781662265050751</v>
      </c>
      <c r="I54">
        <v>-4.3016840946030097</v>
      </c>
      <c r="J54">
        <f>(Table2[[#This Row],[1M Return vs Nifty]]-AVERAGE(Table2[1M Return vs Nifty]))/_xlfn.STDEV.P(Table2[1M Return vs Nifty])</f>
        <v>-0.45651817706188946</v>
      </c>
      <c r="K54">
        <v>35.420838880215499</v>
      </c>
      <c r="L54">
        <f>(Table2[[#This Row],[6M Return vs Nifty]]-AVERAGE(Table2[6M Return vs Nifty]))/_xlfn.STDEV.P(Table2[6M Return vs Nifty])</f>
        <v>0.60967803029498924</v>
      </c>
      <c r="M54">
        <v>0.29707085643737502</v>
      </c>
      <c r="N54">
        <f>(Table2[[#This Row],[1W Return vs Nifty]]-AVERAGE(Table2[1W Return vs Nifty]))/_xlfn.STDEV.P(Table2[1W Return vs Nifty])</f>
        <v>-2.039231751835334E-2</v>
      </c>
      <c r="O54">
        <v>398.42</v>
      </c>
      <c r="P54">
        <v>390.78325920642197</v>
      </c>
      <c r="Q54">
        <v>328.701083080888</v>
      </c>
      <c r="R54">
        <v>48.291436541850999</v>
      </c>
      <c r="S54" s="1">
        <f>(Table2[[#This Row],[Close Price]]-Table2[[#This Row],[20D EMA]])/Table2[[#This Row],[20D EMA]]</f>
        <v>-8.8348978464937462E-3</v>
      </c>
      <c r="T54" s="1">
        <f>(Table2[[#This Row],[Close Price]]-Table2[[#This Row],[50D EMA]])/Table2[[#This Row],[50D EMA]]</f>
        <v>1.053458841081888E-2</v>
      </c>
      <c r="U54" s="1">
        <f>(Table2[[#This Row],[Close Price]]-Table2[[#This Row],[200D EMA]])/Table2[[#This Row],[200D EMA]]</f>
        <v>0.20139549373745599</v>
      </c>
      <c r="V54">
        <v>0.467253947627843</v>
      </c>
      <c r="W54">
        <v>391</v>
      </c>
      <c r="X54">
        <v>408</v>
      </c>
      <c r="Y54">
        <v>391</v>
      </c>
      <c r="Z54">
        <v>411.15</v>
      </c>
      <c r="AA54">
        <v>385.15</v>
      </c>
      <c r="AB54">
        <v>416</v>
      </c>
      <c r="AC54" s="1">
        <f>(Table2[[#This Row],[Close Price]]/Table2[[#This Row],[Day Low]])-1</f>
        <v>9.9744245524295838E-3</v>
      </c>
      <c r="AD54" s="1">
        <f>(Table2[[#This Row],[Day High]]/Table2[[#This Row],[Close Price]])-1</f>
        <v>3.3172955178526253E-2</v>
      </c>
      <c r="AE54" s="1">
        <f>(Table2[[#This Row],[Close Price]]/Table2[[#This Row],[Current Week Low]])-1</f>
        <v>9.9744245524295838E-3</v>
      </c>
      <c r="AF54" s="1">
        <f>(Table2[[#This Row],[Current Week High]]/Table2[[#This Row],[Close Price]])-1</f>
        <v>4.1149658141301559E-2</v>
      </c>
      <c r="AG54" s="1">
        <f>(Table2[[#This Row],[Close Price]]/Table2[[#This Row],[Current Month Low]])-1</f>
        <v>2.5314812410748955E-2</v>
      </c>
      <c r="AH54" s="1">
        <f>(Table2[[#This Row],[Current Month High]]/Table2[[#This Row],[Close Price]])-1</f>
        <v>5.3431248417320942E-2</v>
      </c>
      <c r="AI54">
        <v>6.6852367688022296</v>
      </c>
      <c r="AJ54">
        <v>141.52905198776699</v>
      </c>
      <c r="AK54" t="str">
        <f>IF(AND(Table2[[#This Row],[20D EMA]]&gt;Table2[[#This Row],[50D EMA]],Table2[[#This Row],[50D EMA]]&gt;Table2[[#This Row],[200D EMA]]),"Uptrend","Downtrend/NoTrend")</f>
        <v>Uptrend</v>
      </c>
      <c r="AL54">
        <v>-0.08</v>
      </c>
      <c r="AM54" t="s">
        <v>3216</v>
      </c>
      <c r="AN54">
        <v>0.2</v>
      </c>
      <c r="AO54" t="s">
        <v>3217</v>
      </c>
      <c r="AP54">
        <v>0.170822037095474</v>
      </c>
      <c r="AQ54">
        <f>(Table2[[#This Row],[Sharpe Ratio]]-AVERAGE(Table2[Sharpe Ratio]))/_xlfn.STDEV.P(Table2[Sharpe Ratio])</f>
        <v>1.2359346446169002</v>
      </c>
      <c r="AR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2.7468684068367217</v>
      </c>
      <c r="AS54">
        <f>_xlfn.RANK.AVG(Table2[[#This Row],[1Y Return vs Nifty Z-Score]],Table2[1Y Return vs Nifty Z-Score])</f>
        <v>67</v>
      </c>
      <c r="AT54">
        <f>_xlfn.RANK.AVG(Table2[[#This Row],[6M Return vs Nifty Z-Score]],Table2[6M Return vs Nifty Z-Score])</f>
        <v>159</v>
      </c>
      <c r="AU54">
        <f>_xlfn.RANK.AVG(Table2[[#This Row],[Sharpe Ratio Z-Score]],Table2[Sharpe Ratio Z-Score])</f>
        <v>83</v>
      </c>
      <c r="AV54">
        <f>(Table2[[#This Row],[Rank 1Y]]+Table2[[#This Row],[Rank 6M]]+Table2[[#This Row],[Rank Sharpe]])/3</f>
        <v>103</v>
      </c>
    </row>
    <row r="55" spans="1:48" x14ac:dyDescent="0.3">
      <c r="A55" t="s">
        <v>618</v>
      </c>
      <c r="B55" t="s">
        <v>619</v>
      </c>
      <c r="C55" t="s">
        <v>3174</v>
      </c>
      <c r="D55" t="s">
        <v>46</v>
      </c>
      <c r="E55">
        <v>31534.2</v>
      </c>
      <c r="F55">
        <v>171.73</v>
      </c>
      <c r="G55">
        <v>163.602036226021</v>
      </c>
      <c r="H55">
        <f>(Table2[[#This Row],[1Y Return vs Nifty]]-AVERAGE(Table2[1Y Return vs Nifty]))/_xlfn.STDEV.P(Table2[1Y Return vs Nifty])</f>
        <v>2.3363459740276493</v>
      </c>
      <c r="I55">
        <v>-8.0378424730264495</v>
      </c>
      <c r="J55">
        <f>(Table2[[#This Row],[1M Return vs Nifty]]-AVERAGE(Table2[1M Return vs Nifty]))/_xlfn.STDEV.P(Table2[1M Return vs Nifty])</f>
        <v>-0.79594004231630011</v>
      </c>
      <c r="K55">
        <v>40.553191282057099</v>
      </c>
      <c r="L55">
        <f>(Table2[[#This Row],[6M Return vs Nifty]]-AVERAGE(Table2[6M Return vs Nifty]))/_xlfn.STDEV.P(Table2[6M Return vs Nifty])</f>
        <v>0.76293109391181191</v>
      </c>
      <c r="M55">
        <v>-2.4689903244277001</v>
      </c>
      <c r="N55">
        <f>(Table2[[#This Row],[1W Return vs Nifty]]-AVERAGE(Table2[1W Return vs Nifty]))/_xlfn.STDEV.P(Table2[1W Return vs Nifty])</f>
        <v>-0.6211483077178751</v>
      </c>
      <c r="O55">
        <v>178.95</v>
      </c>
      <c r="P55">
        <v>176.373191018808</v>
      </c>
      <c r="Q55">
        <v>141.70131070663899</v>
      </c>
      <c r="R55">
        <v>40.954596950827302</v>
      </c>
      <c r="S55" s="1">
        <f>(Table2[[#This Row],[Close Price]]-Table2[[#This Row],[20D EMA]])/Table2[[#This Row],[20D EMA]]</f>
        <v>-4.0346465493154508E-2</v>
      </c>
      <c r="T55" s="1">
        <f>(Table2[[#This Row],[Close Price]]-Table2[[#This Row],[50D EMA]])/Table2[[#This Row],[50D EMA]]</f>
        <v>-2.632594552486649E-2</v>
      </c>
      <c r="U55" s="1">
        <f>(Table2[[#This Row],[Close Price]]-Table2[[#This Row],[200D EMA]])/Table2[[#This Row],[200D EMA]]</f>
        <v>0.21191539544421514</v>
      </c>
      <c r="V55">
        <v>0.35370034757091301</v>
      </c>
      <c r="W55">
        <v>169.21</v>
      </c>
      <c r="X55">
        <v>177.4</v>
      </c>
      <c r="Y55">
        <v>169.21</v>
      </c>
      <c r="Z55">
        <v>180.33</v>
      </c>
      <c r="AA55">
        <v>169.21</v>
      </c>
      <c r="AB55">
        <v>192</v>
      </c>
      <c r="AC55" s="1">
        <f>(Table2[[#This Row],[Close Price]]/Table2[[#This Row],[Day Low]])-1</f>
        <v>1.4892736835884213E-2</v>
      </c>
      <c r="AD55" s="1">
        <f>(Table2[[#This Row],[Day High]]/Table2[[#This Row],[Close Price]])-1</f>
        <v>3.3016945204681791E-2</v>
      </c>
      <c r="AE55" s="1">
        <f>(Table2[[#This Row],[Close Price]]/Table2[[#This Row],[Current Week Low]])-1</f>
        <v>1.4892736835884213E-2</v>
      </c>
      <c r="AF55" s="1">
        <f>(Table2[[#This Row],[Current Week High]]/Table2[[#This Row],[Close Price]])-1</f>
        <v>5.0078611774297066E-2</v>
      </c>
      <c r="AG55" s="1">
        <f>(Table2[[#This Row],[Close Price]]/Table2[[#This Row],[Current Month Low]])-1</f>
        <v>1.4892736835884213E-2</v>
      </c>
      <c r="AH55" s="1">
        <f>(Table2[[#This Row],[Current Month High]]/Table2[[#This Row],[Close Price]])-1</f>
        <v>0.11803412333313923</v>
      </c>
      <c r="AI55">
        <v>22.139404879753101</v>
      </c>
      <c r="AJ55">
        <v>202.874779541446</v>
      </c>
      <c r="AK55" t="str">
        <f>IF(AND(Table2[[#This Row],[20D EMA]]&gt;Table2[[#This Row],[50D EMA]],Table2[[#This Row],[50D EMA]]&gt;Table2[[#This Row],[200D EMA]]),"Uptrend","Downtrend/NoTrend")</f>
        <v>Uptrend</v>
      </c>
      <c r="AL55">
        <v>0.1</v>
      </c>
      <c r="AM55" t="s">
        <v>3217</v>
      </c>
      <c r="AN55">
        <v>-8</v>
      </c>
      <c r="AO55" t="s">
        <v>3216</v>
      </c>
      <c r="AP55">
        <v>0.13423054981312399</v>
      </c>
      <c r="AQ55">
        <f>(Table2[[#This Row],[Sharpe Ratio]]-AVERAGE(Table2[Sharpe Ratio]))/_xlfn.STDEV.P(Table2[Sharpe Ratio])</f>
        <v>0.81095827363227435</v>
      </c>
      <c r="AR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2.4931469915375608</v>
      </c>
      <c r="AS55">
        <f>_xlfn.RANK.AVG(Table2[[#This Row],[1Y Return vs Nifty Z-Score]],Table2[1Y Return vs Nifty Z-Score])</f>
        <v>32</v>
      </c>
      <c r="AT55">
        <f>_xlfn.RANK.AVG(Table2[[#This Row],[6M Return vs Nifty Z-Score]],Table2[6M Return vs Nifty Z-Score])</f>
        <v>136</v>
      </c>
      <c r="AU55">
        <f>_xlfn.RANK.AVG(Table2[[#This Row],[Sharpe Ratio Z-Score]],Table2[Sharpe Ratio Z-Score])</f>
        <v>143</v>
      </c>
      <c r="AV55">
        <f>(Table2[[#This Row],[Rank 1Y]]+Table2[[#This Row],[Rank 6M]]+Table2[[#This Row],[Rank Sharpe]])/3</f>
        <v>103.66666666666667</v>
      </c>
    </row>
    <row r="56" spans="1:48" x14ac:dyDescent="0.3">
      <c r="A56" t="s">
        <v>1337</v>
      </c>
      <c r="B56" t="s">
        <v>1338</v>
      </c>
      <c r="C56" t="s">
        <v>3183</v>
      </c>
      <c r="D56" t="s">
        <v>1002</v>
      </c>
      <c r="E56">
        <v>8591.0990488799998</v>
      </c>
      <c r="F56">
        <v>879.15</v>
      </c>
      <c r="G56">
        <v>88.189203047057205</v>
      </c>
      <c r="H56">
        <f>(Table2[[#This Row],[1Y Return vs Nifty]]-AVERAGE(Table2[1Y Return vs Nifty]))/_xlfn.STDEV.P(Table2[1Y Return vs Nifty])</f>
        <v>1.0593478084622672</v>
      </c>
      <c r="I56">
        <v>-1.3670724761205899</v>
      </c>
      <c r="J56">
        <f>(Table2[[#This Row],[1M Return vs Nifty]]-AVERAGE(Table2[1M Return vs Nifty]))/_xlfn.STDEV.P(Table2[1M Return vs Nifty])</f>
        <v>-0.18991509216727004</v>
      </c>
      <c r="K56">
        <v>43.120299057952103</v>
      </c>
      <c r="L56">
        <f>(Table2[[#This Row],[6M Return vs Nifty]]-AVERAGE(Table2[6M Return vs Nifty]))/_xlfn.STDEV.P(Table2[6M Return vs Nifty])</f>
        <v>0.8395854427342565</v>
      </c>
      <c r="M56">
        <v>-0.52963399692665702</v>
      </c>
      <c r="N56">
        <f>(Table2[[#This Row],[1W Return vs Nifty]]-AVERAGE(Table2[1W Return vs Nifty]))/_xlfn.STDEV.P(Table2[1W Return vs Nifty])</f>
        <v>-0.19994289876404173</v>
      </c>
      <c r="O56">
        <v>892.5</v>
      </c>
      <c r="P56">
        <v>881.56129562198498</v>
      </c>
      <c r="Q56">
        <v>747.48267918636805</v>
      </c>
      <c r="R56">
        <v>54.105201368566497</v>
      </c>
      <c r="S56" s="1">
        <f>(Table2[[#This Row],[Close Price]]-Table2[[#This Row],[20D EMA]])/Table2[[#This Row],[20D EMA]]</f>
        <v>-1.4957983193277336E-2</v>
      </c>
      <c r="T56" s="1">
        <f>(Table2[[#This Row],[Close Price]]-Table2[[#This Row],[50D EMA]])/Table2[[#This Row],[50D EMA]]</f>
        <v>-2.735255771731354E-3</v>
      </c>
      <c r="U56" s="1">
        <f>(Table2[[#This Row],[Close Price]]-Table2[[#This Row],[200D EMA]])/Table2[[#This Row],[200D EMA]]</f>
        <v>0.17614765462786547</v>
      </c>
      <c r="V56">
        <v>0.80460648002952695</v>
      </c>
      <c r="W56">
        <v>870</v>
      </c>
      <c r="X56">
        <v>910.2</v>
      </c>
      <c r="Y56">
        <v>870</v>
      </c>
      <c r="Z56">
        <v>932.9</v>
      </c>
      <c r="AA56">
        <v>847</v>
      </c>
      <c r="AB56">
        <v>943</v>
      </c>
      <c r="AC56" s="1">
        <f>(Table2[[#This Row],[Close Price]]/Table2[[#This Row],[Day Low]])-1</f>
        <v>1.0517241379310427E-2</v>
      </c>
      <c r="AD56" s="1">
        <f>(Table2[[#This Row],[Day High]]/Table2[[#This Row],[Close Price]])-1</f>
        <v>3.5318205084456711E-2</v>
      </c>
      <c r="AE56" s="1">
        <f>(Table2[[#This Row],[Close Price]]/Table2[[#This Row],[Current Week Low]])-1</f>
        <v>1.0517241379310427E-2</v>
      </c>
      <c r="AF56" s="1">
        <f>(Table2[[#This Row],[Current Week High]]/Table2[[#This Row],[Close Price]])-1</f>
        <v>6.1138599783882253E-2</v>
      </c>
      <c r="AG56" s="1">
        <f>(Table2[[#This Row],[Close Price]]/Table2[[#This Row],[Current Month Low]])-1</f>
        <v>3.7957497048406008E-2</v>
      </c>
      <c r="AH56" s="1">
        <f>(Table2[[#This Row],[Current Month High]]/Table2[[#This Row],[Close Price]])-1</f>
        <v>7.2626969231644134E-2</v>
      </c>
      <c r="AI56">
        <v>20.457259853267299</v>
      </c>
      <c r="AJ56">
        <v>117.07407407407401</v>
      </c>
      <c r="AK56" t="str">
        <f>IF(AND(Table2[[#This Row],[20D EMA]]&gt;Table2[[#This Row],[50D EMA]],Table2[[#This Row],[50D EMA]]&gt;Table2[[#This Row],[200D EMA]]),"Uptrend","Downtrend/NoTrend")</f>
        <v>Uptrend</v>
      </c>
      <c r="AL56">
        <v>0</v>
      </c>
      <c r="AM56">
        <v>0</v>
      </c>
      <c r="AN56">
        <v>-0.12</v>
      </c>
      <c r="AO56" t="s">
        <v>3216</v>
      </c>
      <c r="AP56">
        <v>0.15676649226814099</v>
      </c>
      <c r="AQ56">
        <f>(Table2[[#This Row],[Sharpe Ratio]]-AVERAGE(Table2[Sharpe Ratio]))/_xlfn.STDEV.P(Table2[Sharpe Ratio])</f>
        <v>1.0726924569780028</v>
      </c>
      <c r="AR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2.5817677172432143</v>
      </c>
      <c r="AS56">
        <f>_xlfn.RANK.AVG(Table2[[#This Row],[1Y Return vs Nifty Z-Score]],Table2[1Y Return vs Nifty Z-Score])</f>
        <v>90</v>
      </c>
      <c r="AT56">
        <f>_xlfn.RANK.AVG(Table2[[#This Row],[6M Return vs Nifty Z-Score]],Table2[6M Return vs Nifty Z-Score])</f>
        <v>122</v>
      </c>
      <c r="AU56">
        <f>_xlfn.RANK.AVG(Table2[[#This Row],[Sharpe Ratio Z-Score]],Table2[Sharpe Ratio Z-Score])</f>
        <v>103</v>
      </c>
      <c r="AV56">
        <f>(Table2[[#This Row],[Rank 1Y]]+Table2[[#This Row],[Rank 6M]]+Table2[[#This Row],[Rank Sharpe]])/3</f>
        <v>105</v>
      </c>
    </row>
    <row r="57" spans="1:48" x14ac:dyDescent="0.3">
      <c r="A57" t="s">
        <v>601</v>
      </c>
      <c r="B57" t="s">
        <v>602</v>
      </c>
      <c r="C57" t="s">
        <v>3184</v>
      </c>
      <c r="D57" t="s">
        <v>132</v>
      </c>
      <c r="E57">
        <v>33247.420543875</v>
      </c>
      <c r="F57">
        <v>1327.9</v>
      </c>
      <c r="G57">
        <v>100.482537685201</v>
      </c>
      <c r="H57">
        <f>(Table2[[#This Row],[1Y Return vs Nifty]]-AVERAGE(Table2[1Y Return vs Nifty]))/_xlfn.STDEV.P(Table2[1Y Return vs Nifty])</f>
        <v>1.2675161681410025</v>
      </c>
      <c r="I57">
        <v>13.9488056319531</v>
      </c>
      <c r="J57">
        <f>(Table2[[#This Row],[1M Return vs Nifty]]-AVERAGE(Table2[1M Return vs Nifty]))/_xlfn.STDEV.P(Table2[1M Return vs Nifty])</f>
        <v>1.2014991330629825</v>
      </c>
      <c r="K57">
        <v>36.632009297603503</v>
      </c>
      <c r="L57">
        <f>(Table2[[#This Row],[6M Return vs Nifty]]-AVERAGE(Table2[6M Return vs Nifty]))/_xlfn.STDEV.P(Table2[6M Return vs Nifty])</f>
        <v>0.64584381987720396</v>
      </c>
      <c r="M57">
        <v>3.1082391427097802</v>
      </c>
      <c r="N57">
        <f>(Table2[[#This Row],[1W Return vs Nifty]]-AVERAGE(Table2[1W Return vs Nifty]))/_xlfn.STDEV.P(Table2[1W Return vs Nifty])</f>
        <v>0.59016040601500575</v>
      </c>
      <c r="O57">
        <v>1288.72</v>
      </c>
      <c r="P57">
        <v>1252.88519915202</v>
      </c>
      <c r="Q57">
        <v>1089.3260188765</v>
      </c>
      <c r="R57">
        <v>87.610963434644503</v>
      </c>
      <c r="S57" s="1">
        <f>(Table2[[#This Row],[Close Price]]-Table2[[#This Row],[20D EMA]])/Table2[[#This Row],[20D EMA]]</f>
        <v>3.0402259606431236E-2</v>
      </c>
      <c r="T57" s="1">
        <f>(Table2[[#This Row],[Close Price]]-Table2[[#This Row],[50D EMA]])/Table2[[#This Row],[50D EMA]]</f>
        <v>5.9873642771701423E-2</v>
      </c>
      <c r="U57" s="1">
        <f>(Table2[[#This Row],[Close Price]]-Table2[[#This Row],[200D EMA]])/Table2[[#This Row],[200D EMA]]</f>
        <v>0.21901063317073663</v>
      </c>
      <c r="V57">
        <v>1.00195379340663</v>
      </c>
      <c r="W57">
        <v>1318.35</v>
      </c>
      <c r="X57">
        <v>1369</v>
      </c>
      <c r="Y57">
        <v>1318.35</v>
      </c>
      <c r="Z57">
        <v>1369.2</v>
      </c>
      <c r="AA57">
        <v>1207.3499999999999</v>
      </c>
      <c r="AB57">
        <v>1369.2</v>
      </c>
      <c r="AC57" s="1">
        <f>(Table2[[#This Row],[Close Price]]/Table2[[#This Row],[Day Low]])-1</f>
        <v>7.2439033640536721E-3</v>
      </c>
      <c r="AD57" s="1">
        <f>(Table2[[#This Row],[Day High]]/Table2[[#This Row],[Close Price]])-1</f>
        <v>3.0951125837789029E-2</v>
      </c>
      <c r="AE57" s="1">
        <f>(Table2[[#This Row],[Close Price]]/Table2[[#This Row],[Current Week Low]])-1</f>
        <v>7.2439033640536721E-3</v>
      </c>
      <c r="AF57" s="1">
        <f>(Table2[[#This Row],[Current Week High]]/Table2[[#This Row],[Close Price]])-1</f>
        <v>3.1101739588824451E-2</v>
      </c>
      <c r="AG57" s="1">
        <f>(Table2[[#This Row],[Close Price]]/Table2[[#This Row],[Current Month Low]])-1</f>
        <v>9.984677185571722E-2</v>
      </c>
      <c r="AH57" s="1">
        <f>(Table2[[#This Row],[Current Month High]]/Table2[[#This Row],[Close Price]])-1</f>
        <v>3.1101739588824451E-2</v>
      </c>
      <c r="AI57">
        <v>9.4284208148203792</v>
      </c>
      <c r="AJ57">
        <v>135.02654867256601</v>
      </c>
      <c r="AK57" t="str">
        <f>IF(AND(Table2[[#This Row],[20D EMA]]&gt;Table2[[#This Row],[50D EMA]],Table2[[#This Row],[50D EMA]]&gt;Table2[[#This Row],[200D EMA]]),"Uptrend","Downtrend/NoTrend")</f>
        <v>Uptrend</v>
      </c>
      <c r="AL57">
        <v>0.01</v>
      </c>
      <c r="AM57" t="s">
        <v>3217</v>
      </c>
      <c r="AN57">
        <v>6.65</v>
      </c>
      <c r="AO57" t="s">
        <v>3217</v>
      </c>
      <c r="AP57">
        <v>0.156101146213562</v>
      </c>
      <c r="AQ57">
        <f>(Table2[[#This Row],[Sharpe Ratio]]-AVERAGE(Table2[Sharpe Ratio]))/_xlfn.STDEV.P(Table2[Sharpe Ratio])</f>
        <v>1.0649650763022163</v>
      </c>
      <c r="AR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4.7699846033984112</v>
      </c>
      <c r="AS57">
        <f>_xlfn.RANK.AVG(Table2[[#This Row],[1Y Return vs Nifty Z-Score]],Table2[1Y Return vs Nifty Z-Score])</f>
        <v>74</v>
      </c>
      <c r="AT57">
        <f>_xlfn.RANK.AVG(Table2[[#This Row],[6M Return vs Nifty Z-Score]],Table2[6M Return vs Nifty Z-Score])</f>
        <v>152</v>
      </c>
      <c r="AU57">
        <f>_xlfn.RANK.AVG(Table2[[#This Row],[Sharpe Ratio Z-Score]],Table2[Sharpe Ratio Z-Score])</f>
        <v>104</v>
      </c>
      <c r="AV57">
        <f>(Table2[[#This Row],[Rank 1Y]]+Table2[[#This Row],[Rank 6M]]+Table2[[#This Row],[Rank Sharpe]])/3</f>
        <v>110</v>
      </c>
    </row>
    <row r="58" spans="1:48" x14ac:dyDescent="0.3">
      <c r="A58" t="s">
        <v>1005</v>
      </c>
      <c r="B58" t="s">
        <v>1006</v>
      </c>
      <c r="C58" t="s">
        <v>3175</v>
      </c>
      <c r="D58" t="s">
        <v>54</v>
      </c>
      <c r="E58">
        <v>14694.33336361</v>
      </c>
      <c r="F58">
        <v>1005.65</v>
      </c>
      <c r="G58">
        <v>272.202473612375</v>
      </c>
      <c r="H58">
        <f>(Table2[[#This Row],[1Y Return vs Nifty]]-AVERAGE(Table2[1Y Return vs Nifty]))/_xlfn.STDEV.P(Table2[1Y Return vs Nifty])</f>
        <v>4.1753242152092485</v>
      </c>
      <c r="I58">
        <v>-3.1328245339977498</v>
      </c>
      <c r="J58">
        <f>(Table2[[#This Row],[1M Return vs Nifty]]-AVERAGE(Table2[1M Return vs Nifty]))/_xlfn.STDEV.P(Table2[1M Return vs Nifty])</f>
        <v>-0.35032982739976926</v>
      </c>
      <c r="K58">
        <v>65.888220759337301</v>
      </c>
      <c r="L58">
        <f>(Table2[[#This Row],[6M Return vs Nifty]]-AVERAGE(Table2[6M Return vs Nifty]))/_xlfn.STDEV.P(Table2[6M Return vs Nifty])</f>
        <v>1.5194401136008171</v>
      </c>
      <c r="M58">
        <v>-5.1753274330129901</v>
      </c>
      <c r="N58">
        <f>(Table2[[#This Row],[1W Return vs Nifty]]-AVERAGE(Table2[1W Return vs Nifty]))/_xlfn.STDEV.P(Table2[1W Return vs Nifty])</f>
        <v>-1.2089329311127157</v>
      </c>
      <c r="O58">
        <v>1003.5</v>
      </c>
      <c r="P58">
        <v>936.17602994312097</v>
      </c>
      <c r="Q58">
        <v>674.083554586378</v>
      </c>
      <c r="R58">
        <v>33.301576627936697</v>
      </c>
      <c r="S58" s="1">
        <f>(Table2[[#This Row],[Close Price]]-Table2[[#This Row],[20D EMA]])/Table2[[#This Row],[20D EMA]]</f>
        <v>2.1425012456402362E-3</v>
      </c>
      <c r="T58" s="1">
        <f>(Table2[[#This Row],[Close Price]]-Table2[[#This Row],[50D EMA]])/Table2[[#This Row],[50D EMA]]</f>
        <v>7.4210370523052197E-2</v>
      </c>
      <c r="U58" s="1">
        <f>(Table2[[#This Row],[Close Price]]-Table2[[#This Row],[200D EMA]])/Table2[[#This Row],[200D EMA]]</f>
        <v>0.49187736914465047</v>
      </c>
      <c r="V58">
        <v>0.37569853418040799</v>
      </c>
      <c r="W58">
        <v>960</v>
      </c>
      <c r="X58">
        <v>1005.7</v>
      </c>
      <c r="Y58">
        <v>955.55</v>
      </c>
      <c r="Z58">
        <v>1022</v>
      </c>
      <c r="AA58">
        <v>955.55</v>
      </c>
      <c r="AB58">
        <v>1097.7</v>
      </c>
      <c r="AC58" s="1">
        <f>(Table2[[#This Row],[Close Price]]/Table2[[#This Row],[Day Low]])-1</f>
        <v>4.7552083333333384E-2</v>
      </c>
      <c r="AD58" s="1">
        <f>(Table2[[#This Row],[Day High]]/Table2[[#This Row],[Close Price]])-1</f>
        <v>4.9719087157562569E-5</v>
      </c>
      <c r="AE58" s="1">
        <f>(Table2[[#This Row],[Close Price]]/Table2[[#This Row],[Current Week Low]])-1</f>
        <v>5.2430537386845222E-2</v>
      </c>
      <c r="AF58" s="1">
        <f>(Table2[[#This Row],[Current Week High]]/Table2[[#This Row],[Close Price]])-1</f>
        <v>1.6258141500522072E-2</v>
      </c>
      <c r="AG58" s="1">
        <f>(Table2[[#This Row],[Close Price]]/Table2[[#This Row],[Current Month Low]])-1</f>
        <v>5.2430537386845222E-2</v>
      </c>
      <c r="AH58" s="1">
        <f>(Table2[[#This Row],[Current Month High]]/Table2[[#This Row],[Close Price]])-1</f>
        <v>9.1532839457067583E-2</v>
      </c>
      <c r="AI58">
        <v>9.1532839457067503</v>
      </c>
      <c r="AJ58">
        <v>371.58264947244999</v>
      </c>
      <c r="AK58" t="str">
        <f>IF(AND(Table2[[#This Row],[20D EMA]]&gt;Table2[[#This Row],[50D EMA]],Table2[[#This Row],[50D EMA]]&gt;Table2[[#This Row],[200D EMA]]),"Uptrend","Downtrend/NoTrend")</f>
        <v>Uptrend</v>
      </c>
      <c r="AL58">
        <v>0.03</v>
      </c>
      <c r="AM58" t="s">
        <v>3217</v>
      </c>
      <c r="AN58">
        <v>-4.6399999999999997</v>
      </c>
      <c r="AO58" t="s">
        <v>3216</v>
      </c>
      <c r="AP58">
        <v>8.7217735652985004E-2</v>
      </c>
      <c r="AQ58">
        <f>(Table2[[#This Row],[Sharpe Ratio]]-AVERAGE(Table2[Sharpe Ratio]))/_xlfn.STDEV.P(Table2[Sharpe Ratio])</f>
        <v>0.26494780411010288</v>
      </c>
      <c r="AR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4.4004493744076836</v>
      </c>
      <c r="AS58">
        <f>_xlfn.RANK.AVG(Table2[[#This Row],[1Y Return vs Nifty Z-Score]],Table2[1Y Return vs Nifty Z-Score])</f>
        <v>4</v>
      </c>
      <c r="AT58">
        <f>_xlfn.RANK.AVG(Table2[[#This Row],[6M Return vs Nifty Z-Score]],Table2[6M Return vs Nifty Z-Score])</f>
        <v>59</v>
      </c>
      <c r="AU58">
        <f>_xlfn.RANK.AVG(Table2[[#This Row],[Sharpe Ratio Z-Score]],Table2[Sharpe Ratio Z-Score])</f>
        <v>276</v>
      </c>
      <c r="AV58">
        <f>(Table2[[#This Row],[Rank 1Y]]+Table2[[#This Row],[Rank 6M]]+Table2[[#This Row],[Rank Sharpe]])/3</f>
        <v>113</v>
      </c>
    </row>
    <row r="59" spans="1:48" x14ac:dyDescent="0.3">
      <c r="A59" t="s">
        <v>306</v>
      </c>
      <c r="B59" t="s">
        <v>307</v>
      </c>
      <c r="C59" t="s">
        <v>3176</v>
      </c>
      <c r="D59" t="s">
        <v>92</v>
      </c>
      <c r="E59">
        <v>92898.41817936</v>
      </c>
      <c r="F59">
        <v>1842.35</v>
      </c>
      <c r="G59">
        <v>129.750980142527</v>
      </c>
      <c r="H59">
        <f>(Table2[[#This Row],[1Y Return vs Nifty]]-AVERAGE(Table2[1Y Return vs Nifty]))/_xlfn.STDEV.P(Table2[1Y Return vs Nifty])</f>
        <v>1.7631313804519371</v>
      </c>
      <c r="I59">
        <v>10.2687461466305</v>
      </c>
      <c r="J59">
        <f>(Table2[[#This Row],[1M Return vs Nifty]]-AVERAGE(Table2[1M Return vs Nifty]))/_xlfn.STDEV.P(Table2[1M Return vs Nifty])</f>
        <v>0.86717373027251843</v>
      </c>
      <c r="K59">
        <v>29.262547272287001</v>
      </c>
      <c r="L59">
        <f>(Table2[[#This Row],[6M Return vs Nifty]]-AVERAGE(Table2[6M Return vs Nifty]))/_xlfn.STDEV.P(Table2[6M Return vs Nifty])</f>
        <v>0.42579021791052335</v>
      </c>
      <c r="M59">
        <v>12.9952769751775</v>
      </c>
      <c r="N59">
        <f>(Table2[[#This Row],[1W Return vs Nifty]]-AVERAGE(Table2[1W Return vs Nifty]))/_xlfn.STDEV.P(Table2[1W Return vs Nifty])</f>
        <v>2.7375088610215794</v>
      </c>
      <c r="O59">
        <v>1748.94</v>
      </c>
      <c r="P59">
        <v>1683.8481320155599</v>
      </c>
      <c r="Q59">
        <v>1384.6770162456301</v>
      </c>
      <c r="R59">
        <v>81.819690997458395</v>
      </c>
      <c r="S59" s="1">
        <f>(Table2[[#This Row],[Close Price]]-Table2[[#This Row],[20D EMA]])/Table2[[#This Row],[20D EMA]]</f>
        <v>5.340949375050022E-2</v>
      </c>
      <c r="T59" s="1">
        <f>(Table2[[#This Row],[Close Price]]-Table2[[#This Row],[50D EMA]])/Table2[[#This Row],[50D EMA]]</f>
        <v>9.4130738378831014E-2</v>
      </c>
      <c r="U59" s="1">
        <f>(Table2[[#This Row],[Close Price]]-Table2[[#This Row],[200D EMA]])/Table2[[#This Row],[200D EMA]]</f>
        <v>0.33052688705362498</v>
      </c>
      <c r="V59">
        <v>1.4019763563671199</v>
      </c>
      <c r="W59">
        <v>1820</v>
      </c>
      <c r="X59">
        <v>1932</v>
      </c>
      <c r="Y59">
        <v>1745.05</v>
      </c>
      <c r="Z59">
        <v>1969.9</v>
      </c>
      <c r="AA59">
        <v>1659.8</v>
      </c>
      <c r="AB59">
        <v>1969.9</v>
      </c>
      <c r="AC59" s="1">
        <f>(Table2[[#This Row],[Close Price]]/Table2[[#This Row],[Day Low]])-1</f>
        <v>1.2280219780219648E-2</v>
      </c>
      <c r="AD59" s="1">
        <f>(Table2[[#This Row],[Day High]]/Table2[[#This Row],[Close Price]])-1</f>
        <v>4.8660677938502594E-2</v>
      </c>
      <c r="AE59" s="1">
        <f>(Table2[[#This Row],[Close Price]]/Table2[[#This Row],[Current Week Low]])-1</f>
        <v>5.5757714678662529E-2</v>
      </c>
      <c r="AF59" s="1">
        <f>(Table2[[#This Row],[Current Week High]]/Table2[[#This Row],[Close Price]])-1</f>
        <v>6.9232230575080766E-2</v>
      </c>
      <c r="AG59" s="1">
        <f>(Table2[[#This Row],[Close Price]]/Table2[[#This Row],[Current Month Low]])-1</f>
        <v>0.10998313049765041</v>
      </c>
      <c r="AH59" s="1">
        <f>(Table2[[#This Row],[Current Month High]]/Table2[[#This Row],[Close Price]])-1</f>
        <v>6.9232230575080766E-2</v>
      </c>
      <c r="AI59">
        <v>6.9232230575080704</v>
      </c>
      <c r="AJ59">
        <v>166.25478719560601</v>
      </c>
      <c r="AK59" t="str">
        <f>IF(AND(Table2[[#This Row],[20D EMA]]&gt;Table2[[#This Row],[50D EMA]],Table2[[#This Row],[50D EMA]]&gt;Table2[[#This Row],[200D EMA]]),"Uptrend","Downtrend/NoTrend")</f>
        <v>Uptrend</v>
      </c>
      <c r="AL59">
        <v>0.23</v>
      </c>
      <c r="AM59" t="s">
        <v>3217</v>
      </c>
      <c r="AN59">
        <v>7.56</v>
      </c>
      <c r="AO59" t="s">
        <v>3217</v>
      </c>
      <c r="AP59">
        <v>0.16511404567305399</v>
      </c>
      <c r="AQ59">
        <f>(Table2[[#This Row],[Sharpe Ratio]]-AVERAGE(Table2[Sharpe Ratio]))/_xlfn.STDEV.P(Table2[Sharpe Ratio])</f>
        <v>1.1696415895794379</v>
      </c>
      <c r="AR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6.9632457792359963</v>
      </c>
      <c r="AS59">
        <f>_xlfn.RANK.AVG(Table2[[#This Row],[1Y Return vs Nifty Z-Score]],Table2[1Y Return vs Nifty Z-Score])</f>
        <v>50</v>
      </c>
      <c r="AT59">
        <f>_xlfn.RANK.AVG(Table2[[#This Row],[6M Return vs Nifty Z-Score]],Table2[6M Return vs Nifty Z-Score])</f>
        <v>198</v>
      </c>
      <c r="AU59">
        <f>_xlfn.RANK.AVG(Table2[[#This Row],[Sharpe Ratio Z-Score]],Table2[Sharpe Ratio Z-Score])</f>
        <v>92</v>
      </c>
      <c r="AV59">
        <f>(Table2[[#This Row],[Rank 1Y]]+Table2[[#This Row],[Rank 6M]]+Table2[[#This Row],[Rank Sharpe]])/3</f>
        <v>113.33333333333333</v>
      </c>
    </row>
    <row r="60" spans="1:48" x14ac:dyDescent="0.3">
      <c r="A60" t="s">
        <v>907</v>
      </c>
      <c r="B60" t="s">
        <v>908</v>
      </c>
      <c r="C60" t="s">
        <v>3177</v>
      </c>
      <c r="D60" t="s">
        <v>536</v>
      </c>
      <c r="E60">
        <v>17177.770803619998</v>
      </c>
      <c r="F60">
        <v>610.95000000000005</v>
      </c>
      <c r="G60">
        <v>112.88174755567201</v>
      </c>
      <c r="H60">
        <f>(Table2[[#This Row],[1Y Return vs Nifty]]-AVERAGE(Table2[1Y Return vs Nifty]))/_xlfn.STDEV.P(Table2[1Y Return vs Nifty])</f>
        <v>1.4774773589833647</v>
      </c>
      <c r="I60">
        <v>-7.0548930446603002</v>
      </c>
      <c r="J60">
        <f>(Table2[[#This Row],[1M Return vs Nifty]]-AVERAGE(Table2[1M Return vs Nifty]))/_xlfn.STDEV.P(Table2[1M Return vs Nifty])</f>
        <v>-0.70664122394886786</v>
      </c>
      <c r="K60">
        <v>19.742933034920899</v>
      </c>
      <c r="L60">
        <f>(Table2[[#This Row],[6M Return vs Nifty]]-AVERAGE(Table2[6M Return vs Nifty]))/_xlfn.STDEV.P(Table2[6M Return vs Nifty])</f>
        <v>0.14153264319620928</v>
      </c>
      <c r="M60">
        <v>1.97789630435964</v>
      </c>
      <c r="N60">
        <f>(Table2[[#This Row],[1W Return vs Nifty]]-AVERAGE(Table2[1W Return vs Nifty]))/_xlfn.STDEV.P(Table2[1W Return vs Nifty])</f>
        <v>0.34466322185453013</v>
      </c>
      <c r="O60">
        <v>623.66</v>
      </c>
      <c r="P60">
        <v>608.91629536084997</v>
      </c>
      <c r="Q60">
        <v>506.88819229692399</v>
      </c>
      <c r="R60">
        <v>46.577059372703097</v>
      </c>
      <c r="S60" s="1">
        <f>(Table2[[#This Row],[Close Price]]-Table2[[#This Row],[20D EMA]])/Table2[[#This Row],[20D EMA]]</f>
        <v>-2.037969406407325E-2</v>
      </c>
      <c r="T60" s="1">
        <f>(Table2[[#This Row],[Close Price]]-Table2[[#This Row],[50D EMA]])/Table2[[#This Row],[50D EMA]]</f>
        <v>3.3398755373181127E-3</v>
      </c>
      <c r="U60" s="1">
        <f>(Table2[[#This Row],[Close Price]]-Table2[[#This Row],[200D EMA]])/Table2[[#This Row],[200D EMA]]</f>
        <v>0.20529538719678625</v>
      </c>
      <c r="V60">
        <v>0.507712777123003</v>
      </c>
      <c r="W60">
        <v>603.25</v>
      </c>
      <c r="X60">
        <v>636</v>
      </c>
      <c r="Y60">
        <v>603.25</v>
      </c>
      <c r="Z60">
        <v>647</v>
      </c>
      <c r="AA60">
        <v>592.5</v>
      </c>
      <c r="AB60">
        <v>647.85</v>
      </c>
      <c r="AC60" s="1">
        <f>(Table2[[#This Row],[Close Price]]/Table2[[#This Row],[Day Low]])-1</f>
        <v>1.2764193949440505E-2</v>
      </c>
      <c r="AD60" s="1">
        <f>(Table2[[#This Row],[Day High]]/Table2[[#This Row],[Close Price]])-1</f>
        <v>4.1001718634912754E-2</v>
      </c>
      <c r="AE60" s="1">
        <f>(Table2[[#This Row],[Close Price]]/Table2[[#This Row],[Current Week Low]])-1</f>
        <v>1.2764193949440505E-2</v>
      </c>
      <c r="AF60" s="1">
        <f>(Table2[[#This Row],[Current Week High]]/Table2[[#This Row],[Close Price]])-1</f>
        <v>5.9006465340862402E-2</v>
      </c>
      <c r="AG60" s="1">
        <f>(Table2[[#This Row],[Close Price]]/Table2[[#This Row],[Current Month Low]])-1</f>
        <v>3.1139240506329102E-2</v>
      </c>
      <c r="AH60" s="1">
        <f>(Table2[[#This Row],[Current Month High]]/Table2[[#This Row],[Close Price]])-1</f>
        <v>6.039774122268593E-2</v>
      </c>
      <c r="AI60">
        <v>18.503969228251002</v>
      </c>
      <c r="AJ60">
        <v>150.59474979491301</v>
      </c>
      <c r="AK60" t="str">
        <f>IF(AND(Table2[[#This Row],[20D EMA]]&gt;Table2[[#This Row],[50D EMA]],Table2[[#This Row],[50D EMA]]&gt;Table2[[#This Row],[200D EMA]]),"Uptrend","Downtrend/NoTrend")</f>
        <v>Uptrend</v>
      </c>
      <c r="AL60">
        <v>0.18</v>
      </c>
      <c r="AM60" t="s">
        <v>3217</v>
      </c>
      <c r="AN60">
        <v>-2.4300000000000002</v>
      </c>
      <c r="AO60" t="s">
        <v>3216</v>
      </c>
      <c r="AP60">
        <v>0.241411706581837</v>
      </c>
      <c r="AQ60">
        <f>(Table2[[#This Row],[Sharpe Ratio]]-AVERAGE(Table2[Sharpe Ratio]))/_xlfn.STDEV.P(Table2[Sharpe Ratio])</f>
        <v>2.0557685402942911</v>
      </c>
      <c r="AR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3.3128005403795275</v>
      </c>
      <c r="AS60">
        <f>_xlfn.RANK.AVG(Table2[[#This Row],[1Y Return vs Nifty Z-Score]],Table2[1Y Return vs Nifty Z-Score])</f>
        <v>64</v>
      </c>
      <c r="AT60">
        <f>_xlfn.RANK.AVG(Table2[[#This Row],[6M Return vs Nifty Z-Score]],Table2[6M Return vs Nifty Z-Score])</f>
        <v>266</v>
      </c>
      <c r="AU60">
        <f>_xlfn.RANK.AVG(Table2[[#This Row],[Sharpe Ratio Z-Score]],Table2[Sharpe Ratio Z-Score])</f>
        <v>15</v>
      </c>
      <c r="AV60">
        <f>(Table2[[#This Row],[Rank 1Y]]+Table2[[#This Row],[Rank 6M]]+Table2[[#This Row],[Rank Sharpe]])/3</f>
        <v>115</v>
      </c>
    </row>
    <row r="61" spans="1:48" x14ac:dyDescent="0.3">
      <c r="A61" t="s">
        <v>139</v>
      </c>
      <c r="B61" t="s">
        <v>140</v>
      </c>
      <c r="C61" t="s">
        <v>3183</v>
      </c>
      <c r="D61" t="s">
        <v>141</v>
      </c>
      <c r="E61">
        <v>206757.09417826499</v>
      </c>
      <c r="F61">
        <v>272.7</v>
      </c>
      <c r="G61">
        <v>72.958867569852899</v>
      </c>
      <c r="H61">
        <f>(Table2[[#This Row],[1Y Return vs Nifty]]-AVERAGE(Table2[1Y Return vs Nifty]))/_xlfn.STDEV.P(Table2[1Y Return vs Nifty])</f>
        <v>0.8014459415587899</v>
      </c>
      <c r="I61">
        <v>-10.632697422923201</v>
      </c>
      <c r="J61">
        <f>(Table2[[#This Row],[1M Return vs Nifty]]-AVERAGE(Table2[1M Return vs Nifty]))/_xlfn.STDEV.P(Table2[1M Return vs Nifty])</f>
        <v>-1.0316769725933965</v>
      </c>
      <c r="K61">
        <v>30.594387938380201</v>
      </c>
      <c r="L61">
        <f>(Table2[[#This Row],[6M Return vs Nifty]]-AVERAGE(Table2[6M Return vs Nifty]))/_xlfn.STDEV.P(Table2[6M Return vs Nifty])</f>
        <v>0.46555924512210262</v>
      </c>
      <c r="M61">
        <v>-2.8230627336222001</v>
      </c>
      <c r="N61">
        <f>(Table2[[#This Row],[1W Return vs Nifty]]-AVERAGE(Table2[1W Return vs Nifty]))/_xlfn.STDEV.P(Table2[1W Return vs Nifty])</f>
        <v>-0.69804867501974632</v>
      </c>
      <c r="O61">
        <v>290.27</v>
      </c>
      <c r="P61">
        <v>294.55369097447402</v>
      </c>
      <c r="Q61">
        <v>249.20748998880501</v>
      </c>
      <c r="R61">
        <v>32.176210835327801</v>
      </c>
      <c r="S61" s="1">
        <f>(Table2[[#This Row],[Close Price]]-Table2[[#This Row],[20D EMA]])/Table2[[#This Row],[20D EMA]]</f>
        <v>-6.0529851517552601E-2</v>
      </c>
      <c r="T61" s="1">
        <f>(Table2[[#This Row],[Close Price]]-Table2[[#This Row],[50D EMA]])/Table2[[#This Row],[50D EMA]]</f>
        <v>-7.4192555191467183E-2</v>
      </c>
      <c r="U61" s="1">
        <f>(Table2[[#This Row],[Close Price]]-Table2[[#This Row],[200D EMA]])/Table2[[#This Row],[200D EMA]]</f>
        <v>9.4268876157174566E-2</v>
      </c>
      <c r="V61">
        <v>0.73523744179550399</v>
      </c>
      <c r="W61">
        <v>267.10000000000002</v>
      </c>
      <c r="X61">
        <v>284.85000000000002</v>
      </c>
      <c r="Y61">
        <v>267.10000000000002</v>
      </c>
      <c r="Z61">
        <v>292.2</v>
      </c>
      <c r="AA61">
        <v>267.10000000000002</v>
      </c>
      <c r="AB61">
        <v>301.95</v>
      </c>
      <c r="AC61" s="1">
        <f>(Table2[[#This Row],[Close Price]]/Table2[[#This Row],[Day Low]])-1</f>
        <v>2.0965930363159746E-2</v>
      </c>
      <c r="AD61" s="1">
        <f>(Table2[[#This Row],[Day High]]/Table2[[#This Row],[Close Price]])-1</f>
        <v>4.4554455445544594E-2</v>
      </c>
      <c r="AE61" s="1">
        <f>(Table2[[#This Row],[Close Price]]/Table2[[#This Row],[Current Week Low]])-1</f>
        <v>2.0965930363159746E-2</v>
      </c>
      <c r="AF61" s="1">
        <f>(Table2[[#This Row],[Current Week High]]/Table2[[#This Row],[Close Price]])-1</f>
        <v>7.1507150715071521E-2</v>
      </c>
      <c r="AG61" s="1">
        <f>(Table2[[#This Row],[Close Price]]/Table2[[#This Row],[Current Month Low]])-1</f>
        <v>2.0965930363159746E-2</v>
      </c>
      <c r="AH61" s="1">
        <f>(Table2[[#This Row],[Current Month High]]/Table2[[#This Row],[Close Price]])-1</f>
        <v>0.10726072607260728</v>
      </c>
      <c r="AI61">
        <v>24.862486248624801</v>
      </c>
      <c r="AJ61">
        <v>114.72440944881799</v>
      </c>
      <c r="AK61" t="str">
        <f>IF(AND(Table2[[#This Row],[20D EMA]]&gt;Table2[[#This Row],[50D EMA]],Table2[[#This Row],[50D EMA]]&gt;Table2[[#This Row],[200D EMA]]),"Uptrend","Downtrend/NoTrend")</f>
        <v>Downtrend/NoTrend</v>
      </c>
      <c r="AL61">
        <v>-0.13</v>
      </c>
      <c r="AM61" t="s">
        <v>3216</v>
      </c>
      <c r="AN61">
        <v>-8.23</v>
      </c>
      <c r="AO61" t="s">
        <v>3216</v>
      </c>
      <c r="AP61">
        <v>0.19965023595394499</v>
      </c>
      <c r="AQ61">
        <f>(Table2[[#This Row],[Sharpe Ratio]]-AVERAGE(Table2[Sharpe Ratio]))/_xlfn.STDEV.P(Table2[Sharpe Ratio])</f>
        <v>1.5707475817998493</v>
      </c>
      <c r="AR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">
        <f>_xlfn.RANK.AVG(Table2[[#This Row],[1Y Return vs Nifty Z-Score]],Table2[1Y Return vs Nifty Z-Score])</f>
        <v>116</v>
      </c>
      <c r="AT61">
        <f>_xlfn.RANK.AVG(Table2[[#This Row],[6M Return vs Nifty Z-Score]],Table2[6M Return vs Nifty Z-Score])</f>
        <v>190</v>
      </c>
      <c r="AU61">
        <f>_xlfn.RANK.AVG(Table2[[#This Row],[Sharpe Ratio Z-Score]],Table2[Sharpe Ratio Z-Score])</f>
        <v>40</v>
      </c>
      <c r="AV61">
        <f>(Table2[[#This Row],[Rank 1Y]]+Table2[[#This Row],[Rank 6M]]+Table2[[#This Row],[Rank Sharpe]])/3</f>
        <v>115.33333333333333</v>
      </c>
    </row>
    <row r="62" spans="1:48" x14ac:dyDescent="0.3">
      <c r="A62" t="s">
        <v>104</v>
      </c>
      <c r="B62" t="s">
        <v>105</v>
      </c>
      <c r="C62" t="s">
        <v>3183</v>
      </c>
      <c r="D62" t="s">
        <v>106</v>
      </c>
      <c r="E62">
        <v>296778.937875</v>
      </c>
      <c r="F62">
        <v>4231.8</v>
      </c>
      <c r="G62">
        <v>85.744540787731097</v>
      </c>
      <c r="H62">
        <f>(Table2[[#This Row],[1Y Return vs Nifty]]-AVERAGE(Table2[1Y Return vs Nifty]))/_xlfn.STDEV.P(Table2[1Y Return vs Nifty])</f>
        <v>1.0179512836403197</v>
      </c>
      <c r="I62">
        <v>-10.8026740754618</v>
      </c>
      <c r="J62">
        <f>(Table2[[#This Row],[1M Return vs Nifty]]-AVERAGE(Table2[1M Return vs Nifty]))/_xlfn.STDEV.P(Table2[1M Return vs Nifty])</f>
        <v>-1.0471189819010152</v>
      </c>
      <c r="K62">
        <v>21.850858393683801</v>
      </c>
      <c r="L62">
        <f>(Table2[[#This Row],[6M Return vs Nifty]]-AVERAGE(Table2[6M Return vs Nifty]))/_xlfn.STDEV.P(Table2[6M Return vs Nifty])</f>
        <v>0.2044757137051807</v>
      </c>
      <c r="M62">
        <v>-4.3079680905992497</v>
      </c>
      <c r="N62">
        <f>(Table2[[#This Row],[1W Return vs Nifty]]-AVERAGE(Table2[1W Return vs Nifty]))/_xlfn.STDEV.P(Table2[1W Return vs Nifty])</f>
        <v>-1.0205526724925469</v>
      </c>
      <c r="O62">
        <v>4618.7</v>
      </c>
      <c r="P62">
        <v>4725.7011870297401</v>
      </c>
      <c r="Q62">
        <v>4026.1262028424499</v>
      </c>
      <c r="R62">
        <v>24.9492928062568</v>
      </c>
      <c r="S62" s="1">
        <f>(Table2[[#This Row],[Close Price]]-Table2[[#This Row],[20D EMA]])/Table2[[#This Row],[20D EMA]]</f>
        <v>-8.3768159871825329E-2</v>
      </c>
      <c r="T62" s="1">
        <f>(Table2[[#This Row],[Close Price]]-Table2[[#This Row],[50D EMA]])/Table2[[#This Row],[50D EMA]]</f>
        <v>-0.10451384196387864</v>
      </c>
      <c r="U62" s="1">
        <f>(Table2[[#This Row],[Close Price]]-Table2[[#This Row],[200D EMA]])/Table2[[#This Row],[200D EMA]]</f>
        <v>5.1084786416368266E-2</v>
      </c>
      <c r="V62">
        <v>0.64510041167772303</v>
      </c>
      <c r="W62">
        <v>4172</v>
      </c>
      <c r="X62">
        <v>4464.1000000000004</v>
      </c>
      <c r="Y62">
        <v>4172</v>
      </c>
      <c r="Z62">
        <v>4662.8999999999996</v>
      </c>
      <c r="AA62">
        <v>4172</v>
      </c>
      <c r="AB62">
        <v>4950</v>
      </c>
      <c r="AC62" s="1">
        <f>(Table2[[#This Row],[Close Price]]/Table2[[#This Row],[Day Low]])-1</f>
        <v>1.4333652924257034E-2</v>
      </c>
      <c r="AD62" s="1">
        <f>(Table2[[#This Row],[Day High]]/Table2[[#This Row],[Close Price]])-1</f>
        <v>5.4893898577437428E-2</v>
      </c>
      <c r="AE62" s="1">
        <f>(Table2[[#This Row],[Close Price]]/Table2[[#This Row],[Current Week Low]])-1</f>
        <v>1.4333652924257034E-2</v>
      </c>
      <c r="AF62" s="1">
        <f>(Table2[[#This Row],[Current Week High]]/Table2[[#This Row],[Close Price]])-1</f>
        <v>0.10187154402381959</v>
      </c>
      <c r="AG62" s="1">
        <f>(Table2[[#This Row],[Close Price]]/Table2[[#This Row],[Current Month Low]])-1</f>
        <v>1.4333652924257034E-2</v>
      </c>
      <c r="AH62" s="1">
        <f>(Table2[[#This Row],[Current Month High]]/Table2[[#This Row],[Close Price]])-1</f>
        <v>0.16971501488728191</v>
      </c>
      <c r="AI62">
        <v>34.097783449123298</v>
      </c>
      <c r="AJ62">
        <v>139.38228306369501</v>
      </c>
      <c r="AK62" t="str">
        <f>IF(AND(Table2[[#This Row],[20D EMA]]&gt;Table2[[#This Row],[50D EMA]],Table2[[#This Row],[50D EMA]]&gt;Table2[[#This Row],[200D EMA]]),"Uptrend","Downtrend/NoTrend")</f>
        <v>Downtrend/NoTrend</v>
      </c>
      <c r="AL62">
        <v>0</v>
      </c>
      <c r="AM62">
        <v>0</v>
      </c>
      <c r="AN62">
        <v>-12.43</v>
      </c>
      <c r="AO62" t="s">
        <v>3216</v>
      </c>
      <c r="AP62">
        <v>0.248666860357076</v>
      </c>
      <c r="AQ62">
        <f>(Table2[[#This Row],[Sharpe Ratio]]-AVERAGE(Table2[Sharpe Ratio]))/_xlfn.STDEV.P(Table2[Sharpe Ratio])</f>
        <v>2.140030458880577</v>
      </c>
      <c r="AR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">
        <f>_xlfn.RANK.AVG(Table2[[#This Row],[1Y Return vs Nifty Z-Score]],Table2[1Y Return vs Nifty Z-Score])</f>
        <v>93</v>
      </c>
      <c r="AT62">
        <f>_xlfn.RANK.AVG(Table2[[#This Row],[6M Return vs Nifty Z-Score]],Table2[6M Return vs Nifty Z-Score])</f>
        <v>245</v>
      </c>
      <c r="AU62">
        <f>_xlfn.RANK.AVG(Table2[[#This Row],[Sharpe Ratio Z-Score]],Table2[Sharpe Ratio Z-Score])</f>
        <v>11</v>
      </c>
      <c r="AV62">
        <f>(Table2[[#This Row],[Rank 1Y]]+Table2[[#This Row],[Rank 6M]]+Table2[[#This Row],[Rank Sharpe]])/3</f>
        <v>116.33333333333333</v>
      </c>
    </row>
    <row r="63" spans="1:48" x14ac:dyDescent="0.3">
      <c r="A63" t="s">
        <v>1388</v>
      </c>
      <c r="B63" t="s">
        <v>1389</v>
      </c>
      <c r="C63" t="s">
        <v>3176</v>
      </c>
      <c r="D63" t="s">
        <v>57</v>
      </c>
      <c r="E63">
        <v>8237.7423892400002</v>
      </c>
      <c r="F63">
        <v>14.95</v>
      </c>
      <c r="G63">
        <v>79.969270330488598</v>
      </c>
      <c r="H63">
        <f>(Table2[[#This Row],[1Y Return vs Nifty]]-AVERAGE(Table2[1Y Return vs Nifty]))/_xlfn.STDEV.P(Table2[1Y Return vs Nifty])</f>
        <v>0.92015612771452626</v>
      </c>
      <c r="I63">
        <v>-4.1432279634018396</v>
      </c>
      <c r="J63">
        <f>(Table2[[#This Row],[1M Return vs Nifty]]-AVERAGE(Table2[1M Return vs Nifty]))/_xlfn.STDEV.P(Table2[1M Return vs Nifty])</f>
        <v>-0.44212278206902678</v>
      </c>
      <c r="K63">
        <v>69.221295011889197</v>
      </c>
      <c r="L63">
        <f>(Table2[[#This Row],[6M Return vs Nifty]]-AVERAGE(Table2[6M Return vs Nifty]))/_xlfn.STDEV.P(Table2[6M Return vs Nifty])</f>
        <v>1.6189663737778544</v>
      </c>
      <c r="M63">
        <v>-2.3989454441610598</v>
      </c>
      <c r="N63">
        <f>(Table2[[#This Row],[1W Return vs Nifty]]-AVERAGE(Table2[1W Return vs Nifty]))/_xlfn.STDEV.P(Table2[1W Return vs Nifty])</f>
        <v>-0.60593538267699365</v>
      </c>
      <c r="O63">
        <v>15.56</v>
      </c>
      <c r="P63">
        <v>15.745458202164</v>
      </c>
      <c r="Q63">
        <v>13.0471541931941</v>
      </c>
      <c r="R63">
        <v>41.669290923275703</v>
      </c>
      <c r="S63" s="1">
        <f>(Table2[[#This Row],[Close Price]]-Table2[[#This Row],[20D EMA]])/Table2[[#This Row],[20D EMA]]</f>
        <v>-3.9203084832904959E-2</v>
      </c>
      <c r="T63" s="1">
        <f>(Table2[[#This Row],[Close Price]]-Table2[[#This Row],[50D EMA]])/Table2[[#This Row],[50D EMA]]</f>
        <v>-5.0519850991359277E-2</v>
      </c>
      <c r="U63" s="1">
        <f>(Table2[[#This Row],[Close Price]]-Table2[[#This Row],[200D EMA]])/Table2[[#This Row],[200D EMA]]</f>
        <v>0.14584374328913025</v>
      </c>
      <c r="V63">
        <v>0.457253605554516</v>
      </c>
      <c r="W63">
        <v>14.9</v>
      </c>
      <c r="X63">
        <v>15.45</v>
      </c>
      <c r="Y63">
        <v>14.9</v>
      </c>
      <c r="Z63">
        <v>15.78</v>
      </c>
      <c r="AA63">
        <v>14.9</v>
      </c>
      <c r="AB63">
        <v>16.29</v>
      </c>
      <c r="AC63" s="1">
        <f>(Table2[[#This Row],[Close Price]]/Table2[[#This Row],[Day Low]])-1</f>
        <v>3.3557046979864058E-3</v>
      </c>
      <c r="AD63" s="1">
        <f>(Table2[[#This Row],[Day High]]/Table2[[#This Row],[Close Price]])-1</f>
        <v>3.3444816053511683E-2</v>
      </c>
      <c r="AE63" s="1">
        <f>(Table2[[#This Row],[Close Price]]/Table2[[#This Row],[Current Week Low]])-1</f>
        <v>3.3557046979864058E-3</v>
      </c>
      <c r="AF63" s="1">
        <f>(Table2[[#This Row],[Current Week High]]/Table2[[#This Row],[Close Price]])-1</f>
        <v>5.551839464882935E-2</v>
      </c>
      <c r="AG63" s="1">
        <f>(Table2[[#This Row],[Close Price]]/Table2[[#This Row],[Current Month Low]])-1</f>
        <v>3.3557046979864058E-3</v>
      </c>
      <c r="AH63" s="1">
        <f>(Table2[[#This Row],[Current Month High]]/Table2[[#This Row],[Close Price]])-1</f>
        <v>8.96321070234114E-2</v>
      </c>
      <c r="AI63">
        <v>41.137123745819402</v>
      </c>
      <c r="AJ63">
        <v>139.19999999999999</v>
      </c>
      <c r="AK63" t="str">
        <f>IF(AND(Table2[[#This Row],[20D EMA]]&gt;Table2[[#This Row],[50D EMA]],Table2[[#This Row],[50D EMA]]&gt;Table2[[#This Row],[200D EMA]]),"Uptrend","Downtrend/NoTrend")</f>
        <v>Downtrend/NoTrend</v>
      </c>
      <c r="AL63">
        <v>-0.15</v>
      </c>
      <c r="AM63" t="s">
        <v>3216</v>
      </c>
      <c r="AN63">
        <v>-5.26</v>
      </c>
      <c r="AO63" t="s">
        <v>3216</v>
      </c>
      <c r="AP63">
        <v>0.112475974559863</v>
      </c>
      <c r="AQ63">
        <f>(Table2[[#This Row],[Sharpe Ratio]]-AVERAGE(Table2[Sharpe Ratio]))/_xlfn.STDEV.P(Table2[Sharpe Ratio])</f>
        <v>0.55829894956314208</v>
      </c>
      <c r="AR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">
        <f>_xlfn.RANK.AVG(Table2[[#This Row],[1Y Return vs Nifty Z-Score]],Table2[1Y Return vs Nifty Z-Score])</f>
        <v>102</v>
      </c>
      <c r="AT63">
        <f>_xlfn.RANK.AVG(Table2[[#This Row],[6M Return vs Nifty Z-Score]],Table2[6M Return vs Nifty Z-Score])</f>
        <v>49</v>
      </c>
      <c r="AU63">
        <f>_xlfn.RANK.AVG(Table2[[#This Row],[Sharpe Ratio Z-Score]],Table2[Sharpe Ratio Z-Score])</f>
        <v>205</v>
      </c>
      <c r="AV63">
        <f>(Table2[[#This Row],[Rank 1Y]]+Table2[[#This Row],[Rank 6M]]+Table2[[#This Row],[Rank Sharpe]])/3</f>
        <v>118.66666666666667</v>
      </c>
    </row>
    <row r="64" spans="1:48" x14ac:dyDescent="0.3">
      <c r="A64" t="s">
        <v>553</v>
      </c>
      <c r="B64" t="s">
        <v>554</v>
      </c>
      <c r="C64" t="s">
        <v>3181</v>
      </c>
      <c r="D64" t="s">
        <v>327</v>
      </c>
      <c r="E64">
        <v>38644.271330659998</v>
      </c>
      <c r="F64">
        <v>1866.65</v>
      </c>
      <c r="G64">
        <v>79.499175277717399</v>
      </c>
      <c r="H64">
        <f>(Table2[[#This Row],[1Y Return vs Nifty]]-AVERAGE(Table2[1Y Return vs Nifty]))/_xlfn.STDEV.P(Table2[1Y Return vs Nifty])</f>
        <v>0.91219580458748528</v>
      </c>
      <c r="I64">
        <v>5.6488390079189603</v>
      </c>
      <c r="J64">
        <f>(Table2[[#This Row],[1M Return vs Nifty]]-AVERAGE(Table2[1M Return vs Nifty]))/_xlfn.STDEV.P(Table2[1M Return vs Nifty])</f>
        <v>0.4474652116563097</v>
      </c>
      <c r="K64">
        <v>29.721711839412102</v>
      </c>
      <c r="L64">
        <f>(Table2[[#This Row],[6M Return vs Nifty]]-AVERAGE(Table2[6M Return vs Nifty]))/_xlfn.STDEV.P(Table2[6M Return vs Nifty])</f>
        <v>0.43950096321923682</v>
      </c>
      <c r="M64">
        <v>5.2443845092821304</v>
      </c>
      <c r="N64">
        <f>(Table2[[#This Row],[1W Return vs Nifty]]-AVERAGE(Table2[1W Return vs Nifty]))/_xlfn.STDEV.P(Table2[1W Return vs Nifty])</f>
        <v>1.0541060821926906</v>
      </c>
      <c r="O64">
        <v>1794.3</v>
      </c>
      <c r="P64">
        <v>1727.6841138454899</v>
      </c>
      <c r="Q64">
        <v>1449.7365885499</v>
      </c>
      <c r="R64">
        <v>66.460308902023698</v>
      </c>
      <c r="S64" s="1">
        <f>(Table2[[#This Row],[Close Price]]-Table2[[#This Row],[20D EMA]])/Table2[[#This Row],[20D EMA]]</f>
        <v>4.032213119322306E-2</v>
      </c>
      <c r="T64" s="1">
        <f>(Table2[[#This Row],[Close Price]]-Table2[[#This Row],[50D EMA]])/Table2[[#This Row],[50D EMA]]</f>
        <v>8.0434776844245576E-2</v>
      </c>
      <c r="U64" s="1">
        <f>(Table2[[#This Row],[Close Price]]-Table2[[#This Row],[200D EMA]])/Table2[[#This Row],[200D EMA]]</f>
        <v>0.28757873309048365</v>
      </c>
      <c r="V64">
        <v>1.10302007236182</v>
      </c>
      <c r="W64">
        <v>1843.05</v>
      </c>
      <c r="X64">
        <v>1910.45</v>
      </c>
      <c r="Y64">
        <v>1843.05</v>
      </c>
      <c r="Z64">
        <v>1988.4</v>
      </c>
      <c r="AA64">
        <v>1650</v>
      </c>
      <c r="AB64">
        <v>1988.4</v>
      </c>
      <c r="AC64" s="1">
        <f>(Table2[[#This Row],[Close Price]]/Table2[[#This Row],[Day Low]])-1</f>
        <v>1.2804861506741538E-2</v>
      </c>
      <c r="AD64" s="1">
        <f>(Table2[[#This Row],[Day High]]/Table2[[#This Row],[Close Price]])-1</f>
        <v>2.3464495218707304E-2</v>
      </c>
      <c r="AE64" s="1">
        <f>(Table2[[#This Row],[Close Price]]/Table2[[#This Row],[Current Week Low]])-1</f>
        <v>1.2804861506741538E-2</v>
      </c>
      <c r="AF64" s="1">
        <f>(Table2[[#This Row],[Current Week High]]/Table2[[#This Row],[Close Price]])-1</f>
        <v>6.5223796641041387E-2</v>
      </c>
      <c r="AG64" s="1">
        <f>(Table2[[#This Row],[Close Price]]/Table2[[#This Row],[Current Month Low]])-1</f>
        <v>0.13130303030303025</v>
      </c>
      <c r="AH64" s="1">
        <f>(Table2[[#This Row],[Current Month High]]/Table2[[#This Row],[Close Price]])-1</f>
        <v>6.5223796641041387E-2</v>
      </c>
      <c r="AI64">
        <v>6.5223796641041298</v>
      </c>
      <c r="AJ64">
        <v>132.691348790825</v>
      </c>
      <c r="AK64" t="str">
        <f>IF(AND(Table2[[#This Row],[20D EMA]]&gt;Table2[[#This Row],[50D EMA]],Table2[[#This Row],[50D EMA]]&gt;Table2[[#This Row],[200D EMA]]),"Uptrend","Downtrend/NoTrend")</f>
        <v>Uptrend</v>
      </c>
      <c r="AL64">
        <v>0.03</v>
      </c>
      <c r="AM64" t="s">
        <v>3217</v>
      </c>
      <c r="AN64">
        <v>10.86</v>
      </c>
      <c r="AO64" t="s">
        <v>3217</v>
      </c>
      <c r="AP64">
        <v>0.181742371477569</v>
      </c>
      <c r="AQ64">
        <f>(Table2[[#This Row],[Sharpe Ratio]]-AVERAGE(Table2[Sharpe Ratio]))/_xlfn.STDEV.P(Table2[Sharpe Ratio])</f>
        <v>1.3627642550077277</v>
      </c>
      <c r="AR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4.2160323166634504</v>
      </c>
      <c r="AS64">
        <f>_xlfn.RANK.AVG(Table2[[#This Row],[1Y Return vs Nifty Z-Score]],Table2[1Y Return vs Nifty Z-Score])</f>
        <v>103</v>
      </c>
      <c r="AT64">
        <f>_xlfn.RANK.AVG(Table2[[#This Row],[6M Return vs Nifty Z-Score]],Table2[6M Return vs Nifty Z-Score])</f>
        <v>195</v>
      </c>
      <c r="AU64">
        <f>_xlfn.RANK.AVG(Table2[[#This Row],[Sharpe Ratio Z-Score]],Table2[Sharpe Ratio Z-Score])</f>
        <v>64</v>
      </c>
      <c r="AV64">
        <f>(Table2[[#This Row],[Rank 1Y]]+Table2[[#This Row],[Rank 6M]]+Table2[[#This Row],[Rank Sharpe]])/3</f>
        <v>120.66666666666667</v>
      </c>
    </row>
    <row r="65" spans="1:48" x14ac:dyDescent="0.3">
      <c r="A65" t="s">
        <v>622</v>
      </c>
      <c r="B65" t="s">
        <v>623</v>
      </c>
      <c r="C65" t="s">
        <v>3171</v>
      </c>
      <c r="D65" t="s">
        <v>440</v>
      </c>
      <c r="E65">
        <v>31436.735000000001</v>
      </c>
      <c r="F65">
        <v>1511.1</v>
      </c>
      <c r="G65">
        <v>105.047289979881</v>
      </c>
      <c r="H65">
        <f>(Table2[[#This Row],[1Y Return vs Nifty]]-AVERAGE(Table2[1Y Return vs Nifty]))/_xlfn.STDEV.P(Table2[1Y Return vs Nifty])</f>
        <v>1.3448130957439397</v>
      </c>
      <c r="I65">
        <v>1.4277513402587301</v>
      </c>
      <c r="J65">
        <f>(Table2[[#This Row],[1M Return vs Nifty]]-AVERAGE(Table2[1M Return vs Nifty]))/_xlfn.STDEV.P(Table2[1M Return vs Nifty])</f>
        <v>6.3988574843017135E-2</v>
      </c>
      <c r="K65">
        <v>63.641117478202503</v>
      </c>
      <c r="L65">
        <f>(Table2[[#This Row],[6M Return vs Nifty]]-AVERAGE(Table2[6M Return vs Nifty]))/_xlfn.STDEV.P(Table2[6M Return vs Nifty])</f>
        <v>1.4523411626453542</v>
      </c>
      <c r="M65">
        <v>9.2867754591394593</v>
      </c>
      <c r="N65">
        <f>(Table2[[#This Row],[1W Return vs Nifty]]-AVERAGE(Table2[1W Return vs Nifty]))/_xlfn.STDEV.P(Table2[1W Return vs Nifty])</f>
        <v>1.9320659026965969</v>
      </c>
      <c r="O65">
        <v>1418.43</v>
      </c>
      <c r="P65">
        <v>1334.4167028505101</v>
      </c>
      <c r="Q65">
        <v>1085.89392061132</v>
      </c>
      <c r="R65">
        <v>75.366495619953298</v>
      </c>
      <c r="S65" s="1">
        <f>(Table2[[#This Row],[Close Price]]-Table2[[#This Row],[20D EMA]])/Table2[[#This Row],[20D EMA]]</f>
        <v>6.5332797529662964E-2</v>
      </c>
      <c r="T65" s="1">
        <f>(Table2[[#This Row],[Close Price]]-Table2[[#This Row],[50D EMA]])/Table2[[#This Row],[50D EMA]]</f>
        <v>0.13240489029556385</v>
      </c>
      <c r="U65" s="1">
        <f>(Table2[[#This Row],[Close Price]]-Table2[[#This Row],[200D EMA]])/Table2[[#This Row],[200D EMA]]</f>
        <v>0.39157239148120826</v>
      </c>
      <c r="V65">
        <v>0.81389967701844801</v>
      </c>
      <c r="W65">
        <v>1475.05</v>
      </c>
      <c r="X65">
        <v>1568.3</v>
      </c>
      <c r="Y65">
        <v>1372.1</v>
      </c>
      <c r="Z65">
        <v>1568.3</v>
      </c>
      <c r="AA65">
        <v>1348.4</v>
      </c>
      <c r="AB65">
        <v>1568.3</v>
      </c>
      <c r="AC65" s="1">
        <f>(Table2[[#This Row],[Close Price]]/Table2[[#This Row],[Day Low]])-1</f>
        <v>2.4439849496627142E-2</v>
      </c>
      <c r="AD65" s="1">
        <f>(Table2[[#This Row],[Day High]]/Table2[[#This Row],[Close Price]])-1</f>
        <v>3.7853219508966918E-2</v>
      </c>
      <c r="AE65" s="1">
        <f>(Table2[[#This Row],[Close Price]]/Table2[[#This Row],[Current Week Low]])-1</f>
        <v>0.10130456963778145</v>
      </c>
      <c r="AF65" s="1">
        <f>(Table2[[#This Row],[Current Week High]]/Table2[[#This Row],[Close Price]])-1</f>
        <v>3.7853219508966918E-2</v>
      </c>
      <c r="AG65" s="1">
        <f>(Table2[[#This Row],[Close Price]]/Table2[[#This Row],[Current Month Low]])-1</f>
        <v>0.12066152477009773</v>
      </c>
      <c r="AH65" s="1">
        <f>(Table2[[#This Row],[Current Month High]]/Table2[[#This Row],[Close Price]])-1</f>
        <v>3.7853219508966918E-2</v>
      </c>
      <c r="AI65">
        <v>10.144927536231901</v>
      </c>
      <c r="AJ65">
        <v>139.477020602218</v>
      </c>
      <c r="AK65" t="str">
        <f>IF(AND(Table2[[#This Row],[20D EMA]]&gt;Table2[[#This Row],[50D EMA]],Table2[[#This Row],[50D EMA]]&gt;Table2[[#This Row],[200D EMA]]),"Uptrend","Downtrend/NoTrend")</f>
        <v>Uptrend</v>
      </c>
      <c r="AL65">
        <v>0.22</v>
      </c>
      <c r="AM65" t="s">
        <v>3217</v>
      </c>
      <c r="AN65">
        <v>6.31</v>
      </c>
      <c r="AO65" t="s">
        <v>3217</v>
      </c>
      <c r="AP65">
        <v>0.102017520627612</v>
      </c>
      <c r="AQ65">
        <f>(Table2[[#This Row],[Sharpe Ratio]]-AVERAGE(Table2[Sharpe Ratio]))/_xlfn.STDEV.P(Table2[Sharpe Ratio])</f>
        <v>0.4368336545358536</v>
      </c>
      <c r="AR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5.2300423904647619</v>
      </c>
      <c r="AS65">
        <f>_xlfn.RANK.AVG(Table2[[#This Row],[1Y Return vs Nifty Z-Score]],Table2[1Y Return vs Nifty Z-Score])</f>
        <v>71</v>
      </c>
      <c r="AT65">
        <f>_xlfn.RANK.AVG(Table2[[#This Row],[6M Return vs Nifty Z-Score]],Table2[6M Return vs Nifty Z-Score])</f>
        <v>61</v>
      </c>
      <c r="AU65">
        <f>_xlfn.RANK.AVG(Table2[[#This Row],[Sharpe Ratio Z-Score]],Table2[Sharpe Ratio Z-Score])</f>
        <v>230</v>
      </c>
      <c r="AV65">
        <f>(Table2[[#This Row],[Rank 1Y]]+Table2[[#This Row],[Rank 6M]]+Table2[[#This Row],[Rank Sharpe]])/3</f>
        <v>120.66666666666667</v>
      </c>
    </row>
    <row r="66" spans="1:48" x14ac:dyDescent="0.3">
      <c r="A66" t="s">
        <v>1092</v>
      </c>
      <c r="B66" t="s">
        <v>1093</v>
      </c>
      <c r="C66" t="s">
        <v>3184</v>
      </c>
      <c r="D66" t="s">
        <v>463</v>
      </c>
      <c r="E66">
        <v>12265.761490454999</v>
      </c>
      <c r="F66">
        <v>1828.3</v>
      </c>
      <c r="G66">
        <v>33.681998773561098</v>
      </c>
      <c r="H66">
        <f>(Table2[[#This Row],[1Y Return vs Nifty]]-AVERAGE(Table2[1Y Return vs Nifty]))/_xlfn.STDEV.P(Table2[1Y Return vs Nifty])</f>
        <v>0.13635371139433766</v>
      </c>
      <c r="I66">
        <v>-4.8144204219392401</v>
      </c>
      <c r="J66">
        <f>(Table2[[#This Row],[1M Return vs Nifty]]-AVERAGE(Table2[1M Return vs Nifty]))/_xlfn.STDEV.P(Table2[1M Return vs Nifty])</f>
        <v>-0.50309915757203505</v>
      </c>
      <c r="K66">
        <v>60.534663057594997</v>
      </c>
      <c r="L66">
        <f>(Table2[[#This Row],[6M Return vs Nifty]]-AVERAGE(Table2[6M Return vs Nifty]))/_xlfn.STDEV.P(Table2[6M Return vs Nifty])</f>
        <v>1.3595818157280817</v>
      </c>
      <c r="M66">
        <v>-1.0199057395575499</v>
      </c>
      <c r="N66">
        <f>(Table2[[#This Row],[1W Return vs Nifty]]-AVERAGE(Table2[1W Return vs Nifty]))/_xlfn.STDEV.P(Table2[1W Return vs Nifty])</f>
        <v>-0.30642416109062293</v>
      </c>
      <c r="O66">
        <v>1922.18</v>
      </c>
      <c r="P66">
        <v>1887.65619057596</v>
      </c>
      <c r="Q66">
        <v>1521.0591887380001</v>
      </c>
      <c r="R66">
        <v>34.109484784635399</v>
      </c>
      <c r="S66" s="1">
        <f>(Table2[[#This Row],[Close Price]]-Table2[[#This Row],[20D EMA]])/Table2[[#This Row],[20D EMA]]</f>
        <v>-4.8840379152836941E-2</v>
      </c>
      <c r="T66" s="1">
        <f>(Table2[[#This Row],[Close Price]]-Table2[[#This Row],[50D EMA]])/Table2[[#This Row],[50D EMA]]</f>
        <v>-3.1444386362460046E-2</v>
      </c>
      <c r="U66" s="1">
        <f>(Table2[[#This Row],[Close Price]]-Table2[[#This Row],[200D EMA]])/Table2[[#This Row],[200D EMA]]</f>
        <v>0.20199135808575136</v>
      </c>
      <c r="V66">
        <v>0.43581519391911</v>
      </c>
      <c r="W66">
        <v>1805</v>
      </c>
      <c r="X66">
        <v>1855</v>
      </c>
      <c r="Y66">
        <v>1805</v>
      </c>
      <c r="Z66">
        <v>1870.95</v>
      </c>
      <c r="AA66">
        <v>1805</v>
      </c>
      <c r="AB66">
        <v>2182</v>
      </c>
      <c r="AC66" s="1">
        <f>(Table2[[#This Row],[Close Price]]/Table2[[#This Row],[Day Low]])-1</f>
        <v>1.2908587257617787E-2</v>
      </c>
      <c r="AD66" s="1">
        <f>(Table2[[#This Row],[Day High]]/Table2[[#This Row],[Close Price]])-1</f>
        <v>1.4603730241207646E-2</v>
      </c>
      <c r="AE66" s="1">
        <f>(Table2[[#This Row],[Close Price]]/Table2[[#This Row],[Current Week Low]])-1</f>
        <v>1.2908587257617787E-2</v>
      </c>
      <c r="AF66" s="1">
        <f>(Table2[[#This Row],[Current Week High]]/Table2[[#This Row],[Close Price]])-1</f>
        <v>2.3327681452715687E-2</v>
      </c>
      <c r="AG66" s="1">
        <f>(Table2[[#This Row],[Close Price]]/Table2[[#This Row],[Current Month Low]])-1</f>
        <v>1.2908587257617787E-2</v>
      </c>
      <c r="AH66" s="1">
        <f>(Table2[[#This Row],[Current Month High]]/Table2[[#This Row],[Close Price]])-1</f>
        <v>0.193458403981841</v>
      </c>
      <c r="AI66">
        <v>30.175572936607701</v>
      </c>
      <c r="AJ66">
        <v>103.51159053351</v>
      </c>
      <c r="AK66" t="str">
        <f>IF(AND(Table2[[#This Row],[20D EMA]]&gt;Table2[[#This Row],[50D EMA]],Table2[[#This Row],[50D EMA]]&gt;Table2[[#This Row],[200D EMA]]),"Uptrend","Downtrend/NoTrend")</f>
        <v>Uptrend</v>
      </c>
      <c r="AL66">
        <v>-0.46</v>
      </c>
      <c r="AM66" t="s">
        <v>3216</v>
      </c>
      <c r="AN66">
        <v>-13.39</v>
      </c>
      <c r="AO66" t="s">
        <v>3216</v>
      </c>
      <c r="AP66">
        <v>0.206465989546878</v>
      </c>
      <c r="AQ66">
        <f>(Table2[[#This Row],[Sharpe Ratio]]-AVERAGE(Table2[Sharpe Ratio]))/_xlfn.STDEV.P(Table2[Sharpe Ratio])</f>
        <v>1.6499062725931379</v>
      </c>
      <c r="AR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2.3363184810528996</v>
      </c>
      <c r="AS66">
        <f>_xlfn.RANK.AVG(Table2[[#This Row],[1Y Return vs Nifty Z-Score]],Table2[1Y Return vs Nifty Z-Score])</f>
        <v>266</v>
      </c>
      <c r="AT66">
        <f>_xlfn.RANK.AVG(Table2[[#This Row],[6M Return vs Nifty Z-Score]],Table2[6M Return vs Nifty Z-Score])</f>
        <v>71</v>
      </c>
      <c r="AU66">
        <f>_xlfn.RANK.AVG(Table2[[#This Row],[Sharpe Ratio Z-Score]],Table2[Sharpe Ratio Z-Score])</f>
        <v>32</v>
      </c>
      <c r="AV66">
        <f>(Table2[[#This Row],[Rank 1Y]]+Table2[[#This Row],[Rank 6M]]+Table2[[#This Row],[Rank Sharpe]])/3</f>
        <v>123</v>
      </c>
    </row>
    <row r="67" spans="1:48" x14ac:dyDescent="0.3">
      <c r="A67" t="s">
        <v>260</v>
      </c>
      <c r="B67" t="s">
        <v>261</v>
      </c>
      <c r="C67" t="s">
        <v>3183</v>
      </c>
      <c r="D67" t="s">
        <v>262</v>
      </c>
      <c r="E67">
        <v>104338.08</v>
      </c>
      <c r="F67">
        <v>3727.8</v>
      </c>
      <c r="G67">
        <v>89.447854150217097</v>
      </c>
      <c r="H67">
        <f>(Table2[[#This Row],[1Y Return vs Nifty]]-AVERAGE(Table2[1Y Return vs Nifty]))/_xlfn.STDEV.P(Table2[1Y Return vs Nifty])</f>
        <v>1.0806610927146665</v>
      </c>
      <c r="I67">
        <v>-3.643342930782</v>
      </c>
      <c r="J67">
        <f>(Table2[[#This Row],[1M Return vs Nifty]]-AVERAGE(Table2[1M Return vs Nifty]))/_xlfn.STDEV.P(Table2[1M Return vs Nifty])</f>
        <v>-0.39670931374165219</v>
      </c>
      <c r="K67">
        <v>20.7729579305778</v>
      </c>
      <c r="L67">
        <f>(Table2[[#This Row],[6M Return vs Nifty]]-AVERAGE(Table2[6M Return vs Nifty]))/_xlfn.STDEV.P(Table2[6M Return vs Nifty])</f>
        <v>0.17228939146711453</v>
      </c>
      <c r="M67">
        <v>-1.2159682339490601</v>
      </c>
      <c r="N67">
        <f>(Table2[[#This Row],[1W Return vs Nifty]]-AVERAGE(Table2[1W Return vs Nifty]))/_xlfn.STDEV.P(Table2[1W Return vs Nifty])</f>
        <v>-0.34900663134615173</v>
      </c>
      <c r="O67">
        <v>3780.84</v>
      </c>
      <c r="P67">
        <v>3757.7609373456098</v>
      </c>
      <c r="Q67">
        <v>3204.65884202394</v>
      </c>
      <c r="R67">
        <v>45.712609906100298</v>
      </c>
      <c r="S67" s="1">
        <f>(Table2[[#This Row],[Close Price]]-Table2[[#This Row],[20D EMA]])/Table2[[#This Row],[20D EMA]]</f>
        <v>-1.4028628558732969E-2</v>
      </c>
      <c r="T67" s="1">
        <f>(Table2[[#This Row],[Close Price]]-Table2[[#This Row],[50D EMA]])/Table2[[#This Row],[50D EMA]]</f>
        <v>-7.9730823341767204E-3</v>
      </c>
      <c r="U67" s="1">
        <f>(Table2[[#This Row],[Close Price]]-Table2[[#This Row],[200D EMA]])/Table2[[#This Row],[200D EMA]]</f>
        <v>0.16324394694246588</v>
      </c>
      <c r="V67">
        <v>0.56471019670488698</v>
      </c>
      <c r="W67">
        <v>3610.6</v>
      </c>
      <c r="X67">
        <v>3827.15</v>
      </c>
      <c r="Y67">
        <v>3610.6</v>
      </c>
      <c r="Z67">
        <v>3866.05</v>
      </c>
      <c r="AA67">
        <v>3610.6</v>
      </c>
      <c r="AB67">
        <v>3895.75</v>
      </c>
      <c r="AC67" s="1">
        <f>(Table2[[#This Row],[Close Price]]/Table2[[#This Row],[Day Low]])-1</f>
        <v>3.2459978950867052E-2</v>
      </c>
      <c r="AD67" s="1">
        <f>(Table2[[#This Row],[Day High]]/Table2[[#This Row],[Close Price]])-1</f>
        <v>2.665110789205416E-2</v>
      </c>
      <c r="AE67" s="1">
        <f>(Table2[[#This Row],[Close Price]]/Table2[[#This Row],[Current Week Low]])-1</f>
        <v>3.2459978950867052E-2</v>
      </c>
      <c r="AF67" s="1">
        <f>(Table2[[#This Row],[Current Week High]]/Table2[[#This Row],[Close Price]])-1</f>
        <v>3.7086217071731209E-2</v>
      </c>
      <c r="AG67" s="1">
        <f>(Table2[[#This Row],[Close Price]]/Table2[[#This Row],[Current Month Low]])-1</f>
        <v>3.2459978950867052E-2</v>
      </c>
      <c r="AH67" s="1">
        <f>(Table2[[#This Row],[Current Month High]]/Table2[[#This Row],[Close Price]])-1</f>
        <v>4.505338269220438E-2</v>
      </c>
      <c r="AI67">
        <v>11.9131927678523</v>
      </c>
      <c r="AJ67">
        <v>125.476320087098</v>
      </c>
      <c r="AK67" t="str">
        <f>IF(AND(Table2[[#This Row],[20D EMA]]&gt;Table2[[#This Row],[50D EMA]],Table2[[#This Row],[50D EMA]]&gt;Table2[[#This Row],[200D EMA]]),"Uptrend","Downtrend/NoTrend")</f>
        <v>Uptrend</v>
      </c>
      <c r="AL67">
        <v>-0.08</v>
      </c>
      <c r="AM67" t="s">
        <v>3216</v>
      </c>
      <c r="AN67">
        <v>-2.7</v>
      </c>
      <c r="AO67" t="s">
        <v>3216</v>
      </c>
      <c r="AP67">
        <v>0.20162011990195799</v>
      </c>
      <c r="AQ67">
        <f>(Table2[[#This Row],[Sharpe Ratio]]-AVERAGE(Table2[Sharpe Ratio]))/_xlfn.STDEV.P(Table2[Sharpe Ratio])</f>
        <v>1.5936259667375186</v>
      </c>
      <c r="AR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2.1008605058314958</v>
      </c>
      <c r="AS67">
        <f>_xlfn.RANK.AVG(Table2[[#This Row],[1Y Return vs Nifty Z-Score]],Table2[1Y Return vs Nifty Z-Score])</f>
        <v>83</v>
      </c>
      <c r="AT67">
        <f>_xlfn.RANK.AVG(Table2[[#This Row],[6M Return vs Nifty Z-Score]],Table2[6M Return vs Nifty Z-Score])</f>
        <v>254</v>
      </c>
      <c r="AU67">
        <f>_xlfn.RANK.AVG(Table2[[#This Row],[Sharpe Ratio Z-Score]],Table2[Sharpe Ratio Z-Score])</f>
        <v>36</v>
      </c>
      <c r="AV67">
        <f>(Table2[[#This Row],[Rank 1Y]]+Table2[[#This Row],[Rank 6M]]+Table2[[#This Row],[Rank Sharpe]])/3</f>
        <v>124.33333333333333</v>
      </c>
    </row>
    <row r="68" spans="1:48" x14ac:dyDescent="0.3">
      <c r="A68" t="s">
        <v>1077</v>
      </c>
      <c r="B68" t="s">
        <v>1078</v>
      </c>
      <c r="C68" t="s">
        <v>3175</v>
      </c>
      <c r="D68" t="s">
        <v>54</v>
      </c>
      <c r="E68">
        <v>12558.733285980001</v>
      </c>
      <c r="F68">
        <v>1328</v>
      </c>
      <c r="G68">
        <v>145.86564188654</v>
      </c>
      <c r="H68">
        <f>(Table2[[#This Row],[1Y Return vs Nifty]]-AVERAGE(Table2[1Y Return vs Nifty]))/_xlfn.STDEV.P(Table2[1Y Return vs Nifty])</f>
        <v>2.0360079270335545</v>
      </c>
      <c r="I68">
        <v>-0.12565627394437201</v>
      </c>
      <c r="J68">
        <f>(Table2[[#This Row],[1M Return vs Nifty]]-AVERAGE(Table2[1M Return vs Nifty]))/_xlfn.STDEV.P(Table2[1M Return vs Nifty])</f>
        <v>-7.7135129376318168E-2</v>
      </c>
      <c r="K68">
        <v>56.210045905965501</v>
      </c>
      <c r="L68">
        <f>(Table2[[#This Row],[6M Return vs Nifty]]-AVERAGE(Table2[6M Return vs Nifty]))/_xlfn.STDEV.P(Table2[6M Return vs Nifty])</f>
        <v>1.230447887352613</v>
      </c>
      <c r="M68">
        <v>0.95221009258355505</v>
      </c>
      <c r="N68">
        <f>(Table2[[#This Row],[1W Return vs Nifty]]-AVERAGE(Table2[1W Return vs Nifty]))/_xlfn.STDEV.P(Table2[1W Return vs Nifty])</f>
        <v>0.12189622738160669</v>
      </c>
      <c r="O68">
        <v>1326.43</v>
      </c>
      <c r="P68">
        <v>1215.6665338861101</v>
      </c>
      <c r="Q68">
        <v>923.618321271735</v>
      </c>
      <c r="R68">
        <v>56.887995743241802</v>
      </c>
      <c r="S68" s="1">
        <f>(Table2[[#This Row],[Close Price]]-Table2[[#This Row],[20D EMA]])/Table2[[#This Row],[20D EMA]]</f>
        <v>1.1836282351876362E-3</v>
      </c>
      <c r="T68" s="1">
        <f>(Table2[[#This Row],[Close Price]]-Table2[[#This Row],[50D EMA]])/Table2[[#This Row],[50D EMA]]</f>
        <v>9.2404835522447562E-2</v>
      </c>
      <c r="U68" s="1">
        <f>(Table2[[#This Row],[Close Price]]-Table2[[#This Row],[200D EMA]])/Table2[[#This Row],[200D EMA]]</f>
        <v>0.43782336211290146</v>
      </c>
      <c r="V68">
        <v>0.75878188265949997</v>
      </c>
      <c r="W68">
        <v>1315.15</v>
      </c>
      <c r="X68">
        <v>1382.85</v>
      </c>
      <c r="Y68">
        <v>1315.15</v>
      </c>
      <c r="Z68">
        <v>1431</v>
      </c>
      <c r="AA68">
        <v>1250.55</v>
      </c>
      <c r="AB68">
        <v>1431</v>
      </c>
      <c r="AC68" s="1">
        <f>(Table2[[#This Row],[Close Price]]/Table2[[#This Row],[Day Low]])-1</f>
        <v>9.7707485838116614E-3</v>
      </c>
      <c r="AD68" s="1">
        <f>(Table2[[#This Row],[Day High]]/Table2[[#This Row],[Close Price]])-1</f>
        <v>4.1302710843373447E-2</v>
      </c>
      <c r="AE68" s="1">
        <f>(Table2[[#This Row],[Close Price]]/Table2[[#This Row],[Current Week Low]])-1</f>
        <v>9.7707485838116614E-3</v>
      </c>
      <c r="AF68" s="1">
        <f>(Table2[[#This Row],[Current Week High]]/Table2[[#This Row],[Close Price]])-1</f>
        <v>7.7560240963855387E-2</v>
      </c>
      <c r="AG68" s="1">
        <f>(Table2[[#This Row],[Close Price]]/Table2[[#This Row],[Current Month Low]])-1</f>
        <v>6.1932749590180469E-2</v>
      </c>
      <c r="AH68" s="1">
        <f>(Table2[[#This Row],[Current Month High]]/Table2[[#This Row],[Close Price]])-1</f>
        <v>7.7560240963855387E-2</v>
      </c>
      <c r="AI68">
        <v>7.7560240963855298</v>
      </c>
      <c r="AJ68">
        <v>184.36830835117701</v>
      </c>
      <c r="AK68" t="str">
        <f>IF(AND(Table2[[#This Row],[20D EMA]]&gt;Table2[[#This Row],[50D EMA]],Table2[[#This Row],[50D EMA]]&gt;Table2[[#This Row],[200D EMA]]),"Uptrend","Downtrend/NoTrend")</f>
        <v>Uptrend</v>
      </c>
      <c r="AL68">
        <v>0.22</v>
      </c>
      <c r="AM68" t="s">
        <v>3217</v>
      </c>
      <c r="AN68">
        <v>-0.9</v>
      </c>
      <c r="AO68" t="s">
        <v>3216</v>
      </c>
      <c r="AP68">
        <v>9.3329320286207995E-2</v>
      </c>
      <c r="AQ68">
        <f>(Table2[[#This Row],[Sharpe Ratio]]-AVERAGE(Table2[Sharpe Ratio]))/_xlfn.STDEV.P(Table2[Sharpe Ratio])</f>
        <v>0.33592822199667827</v>
      </c>
      <c r="AR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3.6471451343881345</v>
      </c>
      <c r="AS68">
        <f>_xlfn.RANK.AVG(Table2[[#This Row],[1Y Return vs Nifty Z-Score]],Table2[1Y Return vs Nifty Z-Score])</f>
        <v>40</v>
      </c>
      <c r="AT68">
        <f>_xlfn.RANK.AVG(Table2[[#This Row],[6M Return vs Nifty Z-Score]],Table2[6M Return vs Nifty Z-Score])</f>
        <v>79</v>
      </c>
      <c r="AU68">
        <f>_xlfn.RANK.AVG(Table2[[#This Row],[Sharpe Ratio Z-Score]],Table2[Sharpe Ratio Z-Score])</f>
        <v>254</v>
      </c>
      <c r="AV68">
        <f>(Table2[[#This Row],[Rank 1Y]]+Table2[[#This Row],[Rank 6M]]+Table2[[#This Row],[Rank Sharpe]])/3</f>
        <v>124.33333333333333</v>
      </c>
    </row>
    <row r="69" spans="1:48" x14ac:dyDescent="0.3">
      <c r="A69" t="s">
        <v>237</v>
      </c>
      <c r="B69" t="s">
        <v>238</v>
      </c>
      <c r="C69" t="s">
        <v>3183</v>
      </c>
      <c r="D69" t="s">
        <v>161</v>
      </c>
      <c r="E69">
        <v>113604.87758655001</v>
      </c>
      <c r="F69">
        <v>735.95</v>
      </c>
      <c r="G69">
        <v>44.279055891832101</v>
      </c>
      <c r="H69">
        <f>(Table2[[#This Row],[1Y Return vs Nifty]]-AVERAGE(Table2[1Y Return vs Nifty]))/_xlfn.STDEV.P(Table2[1Y Return vs Nifty])</f>
        <v>0.31579826917019482</v>
      </c>
      <c r="I69">
        <v>-0.85034156298234498</v>
      </c>
      <c r="J69">
        <f>(Table2[[#This Row],[1M Return vs Nifty]]-AVERAGE(Table2[1M Return vs Nifty]))/_xlfn.STDEV.P(Table2[1M Return vs Nifty])</f>
        <v>-0.14297121222232834</v>
      </c>
      <c r="K69">
        <v>37.150015560651497</v>
      </c>
      <c r="L69">
        <f>(Table2[[#This Row],[6M Return vs Nifty]]-AVERAGE(Table2[6M Return vs Nifty]))/_xlfn.STDEV.P(Table2[6M Return vs Nifty])</f>
        <v>0.66131158993062455</v>
      </c>
      <c r="M69">
        <v>6.3921138118599501</v>
      </c>
      <c r="N69">
        <f>(Table2[[#This Row],[1W Return vs Nifty]]-AVERAGE(Table2[1W Return vs Nifty]))/_xlfn.STDEV.P(Table2[1W Return vs Nifty])</f>
        <v>1.3033794021109089</v>
      </c>
      <c r="O69">
        <v>710.86</v>
      </c>
      <c r="P69">
        <v>702.48448136044999</v>
      </c>
      <c r="Q69">
        <v>598.50384965954504</v>
      </c>
      <c r="R69">
        <v>69.997492597759603</v>
      </c>
      <c r="S69" s="1">
        <f>(Table2[[#This Row],[Close Price]]-Table2[[#This Row],[20D EMA]])/Table2[[#This Row],[20D EMA]]</f>
        <v>3.5295276144388529E-2</v>
      </c>
      <c r="T69" s="1">
        <f>(Table2[[#This Row],[Close Price]]-Table2[[#This Row],[50D EMA]])/Table2[[#This Row],[50D EMA]]</f>
        <v>4.7638801322329352E-2</v>
      </c>
      <c r="U69" s="1">
        <f>(Table2[[#This Row],[Close Price]]-Table2[[#This Row],[200D EMA]])/Table2[[#This Row],[200D EMA]]</f>
        <v>0.22964956769892181</v>
      </c>
      <c r="V69">
        <v>1.07282182487399</v>
      </c>
      <c r="W69">
        <v>718.65</v>
      </c>
      <c r="X69">
        <v>747.3</v>
      </c>
      <c r="Y69">
        <v>711.55</v>
      </c>
      <c r="Z69">
        <v>747.3</v>
      </c>
      <c r="AA69">
        <v>658.75</v>
      </c>
      <c r="AB69">
        <v>747.3</v>
      </c>
      <c r="AC69" s="1">
        <f>(Table2[[#This Row],[Close Price]]/Table2[[#This Row],[Day Low]])-1</f>
        <v>2.4072914492451192E-2</v>
      </c>
      <c r="AD69" s="1">
        <f>(Table2[[#This Row],[Day High]]/Table2[[#This Row],[Close Price]])-1</f>
        <v>1.5422243358923726E-2</v>
      </c>
      <c r="AE69" s="1">
        <f>(Table2[[#This Row],[Close Price]]/Table2[[#This Row],[Current Week Low]])-1</f>
        <v>3.429133581617605E-2</v>
      </c>
      <c r="AF69" s="1">
        <f>(Table2[[#This Row],[Current Week High]]/Table2[[#This Row],[Close Price]])-1</f>
        <v>1.5422243358923726E-2</v>
      </c>
      <c r="AG69" s="1">
        <f>(Table2[[#This Row],[Close Price]]/Table2[[#This Row],[Current Month Low]])-1</f>
        <v>0.11719165085388994</v>
      </c>
      <c r="AH69" s="1">
        <f>(Table2[[#This Row],[Current Month High]]/Table2[[#This Row],[Close Price]])-1</f>
        <v>1.5422243358923726E-2</v>
      </c>
      <c r="AI69">
        <v>6.4950064542428096</v>
      </c>
      <c r="AJ69">
        <v>104.885857461024</v>
      </c>
      <c r="AK69" t="str">
        <f>IF(AND(Table2[[#This Row],[20D EMA]]&gt;Table2[[#This Row],[50D EMA]],Table2[[#This Row],[50D EMA]]&gt;Table2[[#This Row],[200D EMA]]),"Uptrend","Downtrend/NoTrend")</f>
        <v>Uptrend</v>
      </c>
      <c r="AL69">
        <v>0</v>
      </c>
      <c r="AM69" t="s">
        <v>3218</v>
      </c>
      <c r="AN69">
        <v>6.75</v>
      </c>
      <c r="AO69" t="s">
        <v>3217</v>
      </c>
      <c r="AP69">
        <v>0.221708394046984</v>
      </c>
      <c r="AQ69">
        <f>(Table2[[#This Row],[Sharpe Ratio]]-AVERAGE(Table2[Sharpe Ratio]))/_xlfn.STDEV.P(Table2[Sharpe Ratio])</f>
        <v>1.8269327405131586</v>
      </c>
      <c r="AR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3.9644507895025578</v>
      </c>
      <c r="AS69">
        <f>_xlfn.RANK.AVG(Table2[[#This Row],[1Y Return vs Nifty Z-Score]],Table2[1Y Return vs Nifty Z-Score])</f>
        <v>208</v>
      </c>
      <c r="AT69">
        <f>_xlfn.RANK.AVG(Table2[[#This Row],[6M Return vs Nifty Z-Score]],Table2[6M Return vs Nifty Z-Score])</f>
        <v>150</v>
      </c>
      <c r="AU69">
        <f>_xlfn.RANK.AVG(Table2[[#This Row],[Sharpe Ratio Z-Score]],Table2[Sharpe Ratio Z-Score])</f>
        <v>21</v>
      </c>
      <c r="AV69">
        <f>(Table2[[#This Row],[Rank 1Y]]+Table2[[#This Row],[Rank 6M]]+Table2[[#This Row],[Rank Sharpe]])/3</f>
        <v>126.33333333333333</v>
      </c>
    </row>
    <row r="70" spans="1:48" x14ac:dyDescent="0.3">
      <c r="A70" t="s">
        <v>1331</v>
      </c>
      <c r="B70" t="s">
        <v>1332</v>
      </c>
      <c r="C70" t="s">
        <v>3188</v>
      </c>
      <c r="D70" t="s">
        <v>1236</v>
      </c>
      <c r="E70">
        <v>8683.5999087</v>
      </c>
      <c r="F70">
        <v>679</v>
      </c>
      <c r="G70">
        <v>85.618848037734793</v>
      </c>
      <c r="H70">
        <f>(Table2[[#This Row],[1Y Return vs Nifty]]-AVERAGE(Table2[1Y Return vs Nifty]))/_xlfn.STDEV.P(Table2[1Y Return vs Nifty])</f>
        <v>1.0158228738670223</v>
      </c>
      <c r="I70">
        <v>-13.955489891304101</v>
      </c>
      <c r="J70">
        <f>(Table2[[#This Row],[1M Return vs Nifty]]-AVERAGE(Table2[1M Return vs Nifty]))/_xlfn.STDEV.P(Table2[1M Return vs Nifty])</f>
        <v>-1.3335454436904559</v>
      </c>
      <c r="K70">
        <v>24.305350406986602</v>
      </c>
      <c r="L70">
        <f>(Table2[[#This Row],[6M Return vs Nifty]]-AVERAGE(Table2[6M Return vs Nifty]))/_xlfn.STDEV.P(Table2[6M Return vs Nifty])</f>
        <v>0.27776733345574645</v>
      </c>
      <c r="M70">
        <v>-3.34646174877762</v>
      </c>
      <c r="N70">
        <f>(Table2[[#This Row],[1W Return vs Nifty]]-AVERAGE(Table2[1W Return vs Nifty]))/_xlfn.STDEV.P(Table2[1W Return vs Nifty])</f>
        <v>-0.81172479172834722</v>
      </c>
      <c r="O70">
        <v>701.37</v>
      </c>
      <c r="P70">
        <v>659.98595533852904</v>
      </c>
      <c r="Q70">
        <v>510.340719219373</v>
      </c>
      <c r="R70">
        <v>33.521787480715702</v>
      </c>
      <c r="S70" s="1">
        <f>(Table2[[#This Row],[Close Price]]-Table2[[#This Row],[20D EMA]])/Table2[[#This Row],[20D EMA]]</f>
        <v>-3.189472033306244E-2</v>
      </c>
      <c r="T70" s="1">
        <f>(Table2[[#This Row],[Close Price]]-Table2[[#This Row],[50D EMA]])/Table2[[#This Row],[50D EMA]]</f>
        <v>2.8809771643879933E-2</v>
      </c>
      <c r="U70" s="1">
        <f>(Table2[[#This Row],[Close Price]]-Table2[[#This Row],[200D EMA]])/Table2[[#This Row],[200D EMA]]</f>
        <v>0.33048368360379216</v>
      </c>
      <c r="V70">
        <v>0.55817813281514606</v>
      </c>
      <c r="W70">
        <v>663.5</v>
      </c>
      <c r="X70">
        <v>685.55</v>
      </c>
      <c r="Y70">
        <v>662.35</v>
      </c>
      <c r="Z70">
        <v>703.4</v>
      </c>
      <c r="AA70">
        <v>662.35</v>
      </c>
      <c r="AB70">
        <v>756.25</v>
      </c>
      <c r="AC70" s="1">
        <f>(Table2[[#This Row],[Close Price]]/Table2[[#This Row],[Day Low]])-1</f>
        <v>2.3360964581763399E-2</v>
      </c>
      <c r="AD70" s="1">
        <f>(Table2[[#This Row],[Day High]]/Table2[[#This Row],[Close Price]])-1</f>
        <v>9.6465390279822927E-3</v>
      </c>
      <c r="AE70" s="1">
        <f>(Table2[[#This Row],[Close Price]]/Table2[[#This Row],[Current Week Low]])-1</f>
        <v>2.5137767041594206E-2</v>
      </c>
      <c r="AF70" s="1">
        <f>(Table2[[#This Row],[Current Week High]]/Table2[[#This Row],[Close Price]])-1</f>
        <v>3.5935198821796632E-2</v>
      </c>
      <c r="AG70" s="1">
        <f>(Table2[[#This Row],[Close Price]]/Table2[[#This Row],[Current Month Low]])-1</f>
        <v>2.5137767041594206E-2</v>
      </c>
      <c r="AH70" s="1">
        <f>(Table2[[#This Row],[Current Month High]]/Table2[[#This Row],[Close Price]])-1</f>
        <v>0.11377025036818855</v>
      </c>
      <c r="AI70">
        <v>15.6038291605302</v>
      </c>
      <c r="AJ70">
        <v>137.91170287316001</v>
      </c>
      <c r="AK70" t="str">
        <f>IF(AND(Table2[[#This Row],[20D EMA]]&gt;Table2[[#This Row],[50D EMA]],Table2[[#This Row],[50D EMA]]&gt;Table2[[#This Row],[200D EMA]]),"Uptrend","Downtrend/NoTrend")</f>
        <v>Uptrend</v>
      </c>
      <c r="AL70">
        <v>0.5</v>
      </c>
      <c r="AM70" t="s">
        <v>3217</v>
      </c>
      <c r="AN70">
        <v>-7.46</v>
      </c>
      <c r="AO70" t="s">
        <v>3216</v>
      </c>
      <c r="AP70">
        <v>0.184327210363667</v>
      </c>
      <c r="AQ70">
        <f>(Table2[[#This Row],[Sharpe Ratio]]-AVERAGE(Table2[Sharpe Ratio]))/_xlfn.STDEV.P(Table2[Sharpe Ratio])</f>
        <v>1.3927847742863668</v>
      </c>
      <c r="AR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0.54110474619033244</v>
      </c>
      <c r="AS70">
        <f>_xlfn.RANK.AVG(Table2[[#This Row],[1Y Return vs Nifty Z-Score]],Table2[1Y Return vs Nifty Z-Score])</f>
        <v>94</v>
      </c>
      <c r="AT70">
        <f>_xlfn.RANK.AVG(Table2[[#This Row],[6M Return vs Nifty Z-Score]],Table2[6M Return vs Nifty Z-Score])</f>
        <v>226</v>
      </c>
      <c r="AU70">
        <f>_xlfn.RANK.AVG(Table2[[#This Row],[Sharpe Ratio Z-Score]],Table2[Sharpe Ratio Z-Score])</f>
        <v>60</v>
      </c>
      <c r="AV70">
        <f>(Table2[[#This Row],[Rank 1Y]]+Table2[[#This Row],[Rank 6M]]+Table2[[#This Row],[Rank Sharpe]])/3</f>
        <v>126.66666666666667</v>
      </c>
    </row>
    <row r="71" spans="1:48" x14ac:dyDescent="0.3">
      <c r="A71" t="s">
        <v>1057</v>
      </c>
      <c r="B71" t="s">
        <v>1058</v>
      </c>
      <c r="C71" t="s">
        <v>3183</v>
      </c>
      <c r="D71" t="s">
        <v>262</v>
      </c>
      <c r="E71">
        <v>12903.553430370001</v>
      </c>
      <c r="F71">
        <v>1622.7</v>
      </c>
      <c r="G71">
        <v>64.343147752573898</v>
      </c>
      <c r="H71">
        <f>(Table2[[#This Row],[1Y Return vs Nifty]]-AVERAGE(Table2[1Y Return vs Nifty]))/_xlfn.STDEV.P(Table2[1Y Return vs Nifty])</f>
        <v>0.65555222641907485</v>
      </c>
      <c r="I71">
        <v>-22.102425024540601</v>
      </c>
      <c r="J71">
        <f>(Table2[[#This Row],[1M Return vs Nifty]]-AVERAGE(Table2[1M Return vs Nifty]))/_xlfn.STDEV.P(Table2[1M Return vs Nifty])</f>
        <v>-2.0736767868902817</v>
      </c>
      <c r="K71">
        <v>44.929541006133697</v>
      </c>
      <c r="L71">
        <f>(Table2[[#This Row],[6M Return vs Nifty]]-AVERAGE(Table2[6M Return vs Nifty]))/_xlfn.STDEV.P(Table2[6M Return vs Nifty])</f>
        <v>0.89360976719089491</v>
      </c>
      <c r="M71">
        <v>1.13703884061779</v>
      </c>
      <c r="N71">
        <f>(Table2[[#This Row],[1W Return vs Nifty]]-AVERAGE(Table2[1W Return vs Nifty]))/_xlfn.STDEV.P(Table2[1W Return vs Nifty])</f>
        <v>0.16203885991293715</v>
      </c>
      <c r="O71">
        <v>1712.92</v>
      </c>
      <c r="P71">
        <v>1840.7192285333299</v>
      </c>
      <c r="Q71">
        <v>1542.6607438082201</v>
      </c>
      <c r="R71">
        <v>32.174708249161</v>
      </c>
      <c r="S71" s="1">
        <f>(Table2[[#This Row],[Close Price]]-Table2[[#This Row],[20D EMA]])/Table2[[#This Row],[20D EMA]]</f>
        <v>-5.2670294000887387E-2</v>
      </c>
      <c r="T71" s="1">
        <f>(Table2[[#This Row],[Close Price]]-Table2[[#This Row],[50D EMA]])/Table2[[#This Row],[50D EMA]]</f>
        <v>-0.11844241378792235</v>
      </c>
      <c r="U71" s="1">
        <f>(Table2[[#This Row],[Close Price]]-Table2[[#This Row],[200D EMA]])/Table2[[#This Row],[200D EMA]]</f>
        <v>5.1883900276216678E-2</v>
      </c>
      <c r="V71">
        <v>0.77603085633060398</v>
      </c>
      <c r="W71">
        <v>1577.35</v>
      </c>
      <c r="X71">
        <v>1656.8</v>
      </c>
      <c r="Y71">
        <v>1577.35</v>
      </c>
      <c r="Z71">
        <v>1656.8</v>
      </c>
      <c r="AA71">
        <v>1577.35</v>
      </c>
      <c r="AB71">
        <v>1816.7</v>
      </c>
      <c r="AC71" s="1">
        <f>(Table2[[#This Row],[Close Price]]/Table2[[#This Row],[Day Low]])-1</f>
        <v>2.8750752844961536E-2</v>
      </c>
      <c r="AD71" s="1">
        <f>(Table2[[#This Row],[Day High]]/Table2[[#This Row],[Close Price]])-1</f>
        <v>2.1014358784741338E-2</v>
      </c>
      <c r="AE71" s="1">
        <f>(Table2[[#This Row],[Close Price]]/Table2[[#This Row],[Current Week Low]])-1</f>
        <v>2.8750752844961536E-2</v>
      </c>
      <c r="AF71" s="1">
        <f>(Table2[[#This Row],[Current Week High]]/Table2[[#This Row],[Close Price]])-1</f>
        <v>2.1014358784741338E-2</v>
      </c>
      <c r="AG71" s="1">
        <f>(Table2[[#This Row],[Close Price]]/Table2[[#This Row],[Current Month Low]])-1</f>
        <v>2.8750752844961536E-2</v>
      </c>
      <c r="AH71" s="1">
        <f>(Table2[[#This Row],[Current Month High]]/Table2[[#This Row],[Close Price]])-1</f>
        <v>0.11955383003635922</v>
      </c>
      <c r="AI71">
        <v>65.403340112158702</v>
      </c>
      <c r="AJ71">
        <v>102.016806722689</v>
      </c>
      <c r="AK71" t="str">
        <f>IF(AND(Table2[[#This Row],[20D EMA]]&gt;Table2[[#This Row],[50D EMA]],Table2[[#This Row],[50D EMA]]&gt;Table2[[#This Row],[200D EMA]]),"Uptrend","Downtrend/NoTrend")</f>
        <v>Downtrend/NoTrend</v>
      </c>
      <c r="AL71">
        <v>-0.31</v>
      </c>
      <c r="AM71" t="s">
        <v>3216</v>
      </c>
      <c r="AN71">
        <v>-6.31</v>
      </c>
      <c r="AO71" t="s">
        <v>3216</v>
      </c>
      <c r="AP71">
        <v>0.14338227156552599</v>
      </c>
      <c r="AQ71">
        <f>(Table2[[#This Row],[Sharpe Ratio]]-AVERAGE(Table2[Sharpe Ratio]))/_xlfn.STDEV.P(Table2[Sharpe Ratio])</f>
        <v>0.91724707978508846</v>
      </c>
      <c r="AR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">
        <f>_xlfn.RANK.AVG(Table2[[#This Row],[1Y Return vs Nifty Z-Score]],Table2[1Y Return vs Nifty Z-Score])</f>
        <v>140</v>
      </c>
      <c r="AT71">
        <f>_xlfn.RANK.AVG(Table2[[#This Row],[6M Return vs Nifty Z-Score]],Table2[6M Return vs Nifty Z-Score])</f>
        <v>114</v>
      </c>
      <c r="AU71">
        <f>_xlfn.RANK.AVG(Table2[[#This Row],[Sharpe Ratio Z-Score]],Table2[Sharpe Ratio Z-Score])</f>
        <v>130</v>
      </c>
      <c r="AV71">
        <f>(Table2[[#This Row],[Rank 1Y]]+Table2[[#This Row],[Rank 6M]]+Table2[[#This Row],[Rank Sharpe]])/3</f>
        <v>128</v>
      </c>
    </row>
    <row r="72" spans="1:48" x14ac:dyDescent="0.3">
      <c r="A72" t="s">
        <v>1345</v>
      </c>
      <c r="B72" t="s">
        <v>1346</v>
      </c>
      <c r="C72" t="s">
        <v>3185</v>
      </c>
      <c r="D72" t="s">
        <v>285</v>
      </c>
      <c r="E72">
        <v>8538.97297058</v>
      </c>
      <c r="F72">
        <v>1983.8</v>
      </c>
      <c r="G72">
        <v>72.559848475627902</v>
      </c>
      <c r="H72">
        <f>(Table2[[#This Row],[1Y Return vs Nifty]]-AVERAGE(Table2[1Y Return vs Nifty]))/_xlfn.STDEV.P(Table2[1Y Return vs Nifty])</f>
        <v>0.79468917842085474</v>
      </c>
      <c r="I72">
        <v>8.06808152356672</v>
      </c>
      <c r="J72">
        <f>(Table2[[#This Row],[1M Return vs Nifty]]-AVERAGE(Table2[1M Return vs Nifty]))/_xlfn.STDEV.P(Table2[1M Return vs Nifty])</f>
        <v>0.66724813411112183</v>
      </c>
      <c r="K72">
        <v>76.765655181675598</v>
      </c>
      <c r="L72">
        <f>(Table2[[#This Row],[6M Return vs Nifty]]-AVERAGE(Table2[6M Return vs Nifty]))/_xlfn.STDEV.P(Table2[6M Return vs Nifty])</f>
        <v>1.8442424691281327</v>
      </c>
      <c r="M72">
        <v>-0.97421673086146698</v>
      </c>
      <c r="N72">
        <f>(Table2[[#This Row],[1W Return vs Nifty]]-AVERAGE(Table2[1W Return vs Nifty]))/_xlfn.STDEV.P(Table2[1W Return vs Nifty])</f>
        <v>-0.29650104519921466</v>
      </c>
      <c r="O72">
        <v>1960.13</v>
      </c>
      <c r="P72">
        <v>1819.2727928238301</v>
      </c>
      <c r="Q72">
        <v>1434.34580321115</v>
      </c>
      <c r="R72">
        <v>59.479979789198502</v>
      </c>
      <c r="S72" s="1">
        <f>(Table2[[#This Row],[Close Price]]-Table2[[#This Row],[20D EMA]])/Table2[[#This Row],[20D EMA]]</f>
        <v>1.2075729670991131E-2</v>
      </c>
      <c r="T72" s="1">
        <f>(Table2[[#This Row],[Close Price]]-Table2[[#This Row],[50D EMA]])/Table2[[#This Row],[50D EMA]]</f>
        <v>9.0435699266845429E-2</v>
      </c>
      <c r="U72" s="1">
        <f>(Table2[[#This Row],[Close Price]]-Table2[[#This Row],[200D EMA]])/Table2[[#This Row],[200D EMA]]</f>
        <v>0.38306954679879573</v>
      </c>
      <c r="V72">
        <v>1.02952996964469</v>
      </c>
      <c r="W72">
        <v>1955.05</v>
      </c>
      <c r="X72">
        <v>2082</v>
      </c>
      <c r="Y72">
        <v>1945.55</v>
      </c>
      <c r="Z72">
        <v>2116.3000000000002</v>
      </c>
      <c r="AA72">
        <v>1785.2</v>
      </c>
      <c r="AB72">
        <v>2178.65</v>
      </c>
      <c r="AC72" s="1">
        <f>(Table2[[#This Row],[Close Price]]/Table2[[#This Row],[Day Low]])-1</f>
        <v>1.4705506253037015E-2</v>
      </c>
      <c r="AD72" s="1">
        <f>(Table2[[#This Row],[Day High]]/Table2[[#This Row],[Close Price]])-1</f>
        <v>4.9500957757838471E-2</v>
      </c>
      <c r="AE72" s="1">
        <f>(Table2[[#This Row],[Close Price]]/Table2[[#This Row],[Current Week Low]])-1</f>
        <v>1.9660250314821104E-2</v>
      </c>
      <c r="AF72" s="1">
        <f>(Table2[[#This Row],[Current Week High]]/Table2[[#This Row],[Close Price]])-1</f>
        <v>6.6791007157979809E-2</v>
      </c>
      <c r="AG72" s="1">
        <f>(Table2[[#This Row],[Close Price]]/Table2[[#This Row],[Current Month Low]])-1</f>
        <v>0.11124803943535744</v>
      </c>
      <c r="AH72" s="1">
        <f>(Table2[[#This Row],[Current Month High]]/Table2[[#This Row],[Close Price]])-1</f>
        <v>9.8220586752696848E-2</v>
      </c>
      <c r="AI72">
        <v>9.8220586752696804</v>
      </c>
      <c r="AJ72">
        <v>127.473913542025</v>
      </c>
      <c r="AK72" t="str">
        <f>IF(AND(Table2[[#This Row],[20D EMA]]&gt;Table2[[#This Row],[50D EMA]],Table2[[#This Row],[50D EMA]]&gt;Table2[[#This Row],[200D EMA]]),"Uptrend","Downtrend/NoTrend")</f>
        <v>Uptrend</v>
      </c>
      <c r="AL72">
        <v>0.31</v>
      </c>
      <c r="AM72" t="s">
        <v>3217</v>
      </c>
      <c r="AN72">
        <v>5.95</v>
      </c>
      <c r="AO72" t="s">
        <v>3217</v>
      </c>
      <c r="AP72">
        <v>0.102043750964196</v>
      </c>
      <c r="AQ72">
        <f>(Table2[[#This Row],[Sharpe Ratio]]-AVERAGE(Table2[Sharpe Ratio]))/_xlfn.STDEV.P(Table2[Sharpe Ratio])</f>
        <v>0.43713829569911539</v>
      </c>
      <c r="AR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3.44681703216001</v>
      </c>
      <c r="AS72">
        <f>_xlfn.RANK.AVG(Table2[[#This Row],[1Y Return vs Nifty Z-Score]],Table2[1Y Return vs Nifty Z-Score])</f>
        <v>119</v>
      </c>
      <c r="AT72">
        <f>_xlfn.RANK.AVG(Table2[[#This Row],[6M Return vs Nifty Z-Score]],Table2[6M Return vs Nifty Z-Score])</f>
        <v>36</v>
      </c>
      <c r="AU72">
        <f>_xlfn.RANK.AVG(Table2[[#This Row],[Sharpe Ratio Z-Score]],Table2[Sharpe Ratio Z-Score])</f>
        <v>229</v>
      </c>
      <c r="AV72">
        <f>(Table2[[#This Row],[Rank 1Y]]+Table2[[#This Row],[Rank 6M]]+Table2[[#This Row],[Rank Sharpe]])/3</f>
        <v>128</v>
      </c>
    </row>
    <row r="73" spans="1:48" x14ac:dyDescent="0.3">
      <c r="A73" t="s">
        <v>651</v>
      </c>
      <c r="B73" t="s">
        <v>652</v>
      </c>
      <c r="C73" t="s">
        <v>3185</v>
      </c>
      <c r="D73" t="s">
        <v>166</v>
      </c>
      <c r="E73">
        <v>29747.623233599999</v>
      </c>
      <c r="F73">
        <v>6854.1</v>
      </c>
      <c r="G73">
        <v>130.076647740097</v>
      </c>
      <c r="H73">
        <f>(Table2[[#This Row],[1Y Return vs Nifty]]-AVERAGE(Table2[1Y Return vs Nifty]))/_xlfn.STDEV.P(Table2[1Y Return vs Nifty])</f>
        <v>1.7686460509284336</v>
      </c>
      <c r="I73">
        <v>0.13815636884267701</v>
      </c>
      <c r="J73">
        <f>(Table2[[#This Row],[1M Return vs Nifty]]-AVERAGE(Table2[1M Return vs Nifty]))/_xlfn.STDEV.P(Table2[1M Return vs Nifty])</f>
        <v>-5.3168324379614357E-2</v>
      </c>
      <c r="K73">
        <v>93.430287654749606</v>
      </c>
      <c r="L73">
        <f>(Table2[[#This Row],[6M Return vs Nifty]]-AVERAGE(Table2[6M Return vs Nifty]))/_xlfn.STDEV.P(Table2[6M Return vs Nifty])</f>
        <v>2.3418517096063551</v>
      </c>
      <c r="M73">
        <v>1.7073815197455</v>
      </c>
      <c r="N73">
        <f>(Table2[[#This Row],[1W Return vs Nifty]]-AVERAGE(Table2[1W Return vs Nifty]))/_xlfn.STDEV.P(Table2[1W Return vs Nifty])</f>
        <v>0.28591058889807014</v>
      </c>
      <c r="O73">
        <v>6752.82</v>
      </c>
      <c r="P73">
        <v>6356.3138363675098</v>
      </c>
      <c r="Q73">
        <v>4787.6600703338599</v>
      </c>
      <c r="R73">
        <v>53.680555318784698</v>
      </c>
      <c r="S73" s="1">
        <f>(Table2[[#This Row],[Close Price]]-Table2[[#This Row],[20D EMA]])/Table2[[#This Row],[20D EMA]]</f>
        <v>1.4998178538743911E-2</v>
      </c>
      <c r="T73" s="1">
        <f>(Table2[[#This Row],[Close Price]]-Table2[[#This Row],[50D EMA]])/Table2[[#This Row],[50D EMA]]</f>
        <v>7.8313654178687339E-2</v>
      </c>
      <c r="U73" s="1">
        <f>(Table2[[#This Row],[Close Price]]-Table2[[#This Row],[200D EMA]])/Table2[[#This Row],[200D EMA]]</f>
        <v>0.43161793011800864</v>
      </c>
      <c r="V73">
        <v>0.359024651442783</v>
      </c>
      <c r="W73">
        <v>6639.05</v>
      </c>
      <c r="X73">
        <v>6948</v>
      </c>
      <c r="Y73">
        <v>6639.05</v>
      </c>
      <c r="Z73">
        <v>7300</v>
      </c>
      <c r="AA73">
        <v>6454.15</v>
      </c>
      <c r="AB73">
        <v>7300</v>
      </c>
      <c r="AC73" s="1">
        <f>(Table2[[#This Row],[Close Price]]/Table2[[#This Row],[Day Low]])-1</f>
        <v>3.2391682544942402E-2</v>
      </c>
      <c r="AD73" s="1">
        <f>(Table2[[#This Row],[Day High]]/Table2[[#This Row],[Close Price]])-1</f>
        <v>1.3699829299251398E-2</v>
      </c>
      <c r="AE73" s="1">
        <f>(Table2[[#This Row],[Close Price]]/Table2[[#This Row],[Current Week Low]])-1</f>
        <v>3.2391682544942402E-2</v>
      </c>
      <c r="AF73" s="1">
        <f>(Table2[[#This Row],[Current Week High]]/Table2[[#This Row],[Close Price]])-1</f>
        <v>6.5055951911994203E-2</v>
      </c>
      <c r="AG73" s="1">
        <f>(Table2[[#This Row],[Close Price]]/Table2[[#This Row],[Current Month Low]])-1</f>
        <v>6.1967881130745361E-2</v>
      </c>
      <c r="AH73" s="1">
        <f>(Table2[[#This Row],[Current Month High]]/Table2[[#This Row],[Close Price]])-1</f>
        <v>6.5055951911994203E-2</v>
      </c>
      <c r="AI73">
        <v>15.987511124728201</v>
      </c>
      <c r="AJ73">
        <v>182.06172839506101</v>
      </c>
      <c r="AK73" t="str">
        <f>IF(AND(Table2[[#This Row],[20D EMA]]&gt;Table2[[#This Row],[50D EMA]],Table2[[#This Row],[50D EMA]]&gt;Table2[[#This Row],[200D EMA]]),"Uptrend","Downtrend/NoTrend")</f>
        <v>Uptrend</v>
      </c>
      <c r="AL73">
        <v>0.33</v>
      </c>
      <c r="AM73" t="s">
        <v>3217</v>
      </c>
      <c r="AN73">
        <v>5.22</v>
      </c>
      <c r="AO73" t="s">
        <v>3217</v>
      </c>
      <c r="AP73">
        <v>7.2874389441768994E-2</v>
      </c>
      <c r="AQ73">
        <f>(Table2[[#This Row],[Sharpe Ratio]]-AVERAGE(Table2[Sharpe Ratio]))/_xlfn.STDEV.P(Table2[Sharpe Ratio])</f>
        <v>9.8363068879652654E-2</v>
      </c>
      <c r="AR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4.4416030939328968</v>
      </c>
      <c r="AS73">
        <f>_xlfn.RANK.AVG(Table2[[#This Row],[1Y Return vs Nifty Z-Score]],Table2[1Y Return vs Nifty Z-Score])</f>
        <v>49</v>
      </c>
      <c r="AT73">
        <f>_xlfn.RANK.AVG(Table2[[#This Row],[6M Return vs Nifty Z-Score]],Table2[6M Return vs Nifty Z-Score])</f>
        <v>16</v>
      </c>
      <c r="AU73">
        <f>_xlfn.RANK.AVG(Table2[[#This Row],[Sharpe Ratio Z-Score]],Table2[Sharpe Ratio Z-Score])</f>
        <v>321</v>
      </c>
      <c r="AV73">
        <f>(Table2[[#This Row],[Rank 1Y]]+Table2[[#This Row],[Rank 6M]]+Table2[[#This Row],[Rank Sharpe]])/3</f>
        <v>128.66666666666666</v>
      </c>
    </row>
    <row r="74" spans="1:48" x14ac:dyDescent="0.3">
      <c r="A74" t="s">
        <v>84</v>
      </c>
      <c r="B74" t="s">
        <v>85</v>
      </c>
      <c r="C74" t="s">
        <v>3177</v>
      </c>
      <c r="D74" t="s">
        <v>86</v>
      </c>
      <c r="E74">
        <v>328536.80179572001</v>
      </c>
      <c r="F74">
        <v>11868</v>
      </c>
      <c r="G74">
        <v>102.74393833177</v>
      </c>
      <c r="H74">
        <f>(Table2[[#This Row],[1Y Return vs Nifty]]-AVERAGE(Table2[1Y Return vs Nifty]))/_xlfn.STDEV.P(Table2[1Y Return vs Nifty])</f>
        <v>1.305809444703413</v>
      </c>
      <c r="I74">
        <v>15.248352116598999</v>
      </c>
      <c r="J74">
        <f>(Table2[[#This Row],[1M Return vs Nifty]]-AVERAGE(Table2[1M Return vs Nifty]))/_xlfn.STDEV.P(Table2[1M Return vs Nifty])</f>
        <v>1.3195601056252468</v>
      </c>
      <c r="K74">
        <v>20.864940826966201</v>
      </c>
      <c r="L74">
        <f>(Table2[[#This Row],[6M Return vs Nifty]]-AVERAGE(Table2[6M Return vs Nifty]))/_xlfn.STDEV.P(Table2[6M Return vs Nifty])</f>
        <v>0.17503601904997754</v>
      </c>
      <c r="M74">
        <v>2.19490774789235</v>
      </c>
      <c r="N74">
        <f>(Table2[[#This Row],[1W Return vs Nifty]]-AVERAGE(Table2[1W Return vs Nifty]))/_xlfn.STDEV.P(Table2[1W Return vs Nifty])</f>
        <v>0.39179555773559971</v>
      </c>
      <c r="O74">
        <v>11151.69</v>
      </c>
      <c r="P74">
        <v>10473.6931453133</v>
      </c>
      <c r="Q74">
        <v>8809.4930001756802</v>
      </c>
      <c r="R74">
        <v>73.291801256685204</v>
      </c>
      <c r="S74" s="1">
        <f>(Table2[[#This Row],[Close Price]]-Table2[[#This Row],[20D EMA]])/Table2[[#This Row],[20D EMA]]</f>
        <v>6.4233313515709226E-2</v>
      </c>
      <c r="T74" s="1">
        <f>(Table2[[#This Row],[Close Price]]-Table2[[#This Row],[50D EMA]])/Table2[[#This Row],[50D EMA]]</f>
        <v>0.13312466150591926</v>
      </c>
      <c r="U74" s="1">
        <f>(Table2[[#This Row],[Close Price]]-Table2[[#This Row],[200D EMA]])/Table2[[#This Row],[200D EMA]]</f>
        <v>0.34718308985129187</v>
      </c>
      <c r="V74">
        <v>1.3600621066392999</v>
      </c>
      <c r="W74">
        <v>11811.2</v>
      </c>
      <c r="X74">
        <v>12040.25</v>
      </c>
      <c r="Y74">
        <v>11640.05</v>
      </c>
      <c r="Z74">
        <v>12054</v>
      </c>
      <c r="AA74">
        <v>10780</v>
      </c>
      <c r="AB74">
        <v>12054</v>
      </c>
      <c r="AC74" s="1">
        <f>(Table2[[#This Row],[Close Price]]/Table2[[#This Row],[Day Low]])-1</f>
        <v>4.80899485234354E-3</v>
      </c>
      <c r="AD74" s="1">
        <f>(Table2[[#This Row],[Day High]]/Table2[[#This Row],[Close Price]])-1</f>
        <v>1.4513818672059253E-2</v>
      </c>
      <c r="AE74" s="1">
        <f>(Table2[[#This Row],[Close Price]]/Table2[[#This Row],[Current Week Low]])-1</f>
        <v>1.9583249212847154E-2</v>
      </c>
      <c r="AF74" s="1">
        <f>(Table2[[#This Row],[Current Week High]]/Table2[[#This Row],[Close Price]])-1</f>
        <v>1.5672396359959651E-2</v>
      </c>
      <c r="AG74" s="1">
        <f>(Table2[[#This Row],[Close Price]]/Table2[[#This Row],[Current Month Low]])-1</f>
        <v>0.10092764378478658</v>
      </c>
      <c r="AH74" s="1">
        <f>(Table2[[#This Row],[Current Month High]]/Table2[[#This Row],[Close Price]])-1</f>
        <v>1.5672396359959651E-2</v>
      </c>
      <c r="AI74">
        <v>1.5672396359959599</v>
      </c>
      <c r="AJ74">
        <v>142.05341573102399</v>
      </c>
      <c r="AK74" t="str">
        <f>IF(AND(Table2[[#This Row],[20D EMA]]&gt;Table2[[#This Row],[50D EMA]],Table2[[#This Row],[50D EMA]]&gt;Table2[[#This Row],[200D EMA]]),"Uptrend","Downtrend/NoTrend")</f>
        <v>Uptrend</v>
      </c>
      <c r="AL74">
        <v>0.22</v>
      </c>
      <c r="AM74" t="s">
        <v>3217</v>
      </c>
      <c r="AN74">
        <v>7.46</v>
      </c>
      <c r="AO74" t="s">
        <v>3217</v>
      </c>
      <c r="AP74">
        <v>0.180969264655889</v>
      </c>
      <c r="AQ74">
        <f>(Table2[[#This Row],[Sharpe Ratio]]-AVERAGE(Table2[Sharpe Ratio]))/_xlfn.STDEV.P(Table2[Sharpe Ratio])</f>
        <v>1.3537853324259308</v>
      </c>
      <c r="AR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4.5459864595401678</v>
      </c>
      <c r="AS74">
        <f>_xlfn.RANK.AVG(Table2[[#This Row],[1Y Return vs Nifty Z-Score]],Table2[1Y Return vs Nifty Z-Score])</f>
        <v>72</v>
      </c>
      <c r="AT74">
        <f>_xlfn.RANK.AVG(Table2[[#This Row],[6M Return vs Nifty Z-Score]],Table2[6M Return vs Nifty Z-Score])</f>
        <v>253</v>
      </c>
      <c r="AU74">
        <f>_xlfn.RANK.AVG(Table2[[#This Row],[Sharpe Ratio Z-Score]],Table2[Sharpe Ratio Z-Score])</f>
        <v>67</v>
      </c>
      <c r="AV74">
        <f>(Table2[[#This Row],[Rank 1Y]]+Table2[[#This Row],[Rank 6M]]+Table2[[#This Row],[Rank Sharpe]])/3</f>
        <v>130.66666666666666</v>
      </c>
    </row>
    <row r="75" spans="1:48" x14ac:dyDescent="0.3">
      <c r="A75" t="s">
        <v>659</v>
      </c>
      <c r="B75" t="s">
        <v>660</v>
      </c>
      <c r="C75" t="s">
        <v>3175</v>
      </c>
      <c r="D75" t="s">
        <v>54</v>
      </c>
      <c r="E75">
        <v>29141.323338099999</v>
      </c>
      <c r="F75">
        <v>1179.5</v>
      </c>
      <c r="G75">
        <v>90.841604477209302</v>
      </c>
      <c r="H75">
        <f>(Table2[[#This Row],[1Y Return vs Nifty]]-AVERAGE(Table2[1Y Return vs Nifty]))/_xlfn.STDEV.P(Table2[1Y Return vs Nifty])</f>
        <v>1.104262070635778</v>
      </c>
      <c r="I75">
        <v>11.388204521755799</v>
      </c>
      <c r="J75">
        <f>(Table2[[#This Row],[1M Return vs Nifty]]-AVERAGE(Table2[1M Return vs Nifty]))/_xlfn.STDEV.P(Table2[1M Return vs Nifty])</f>
        <v>0.96887408964540933</v>
      </c>
      <c r="K75">
        <v>76.725127079567599</v>
      </c>
      <c r="L75">
        <f>(Table2[[#This Row],[6M Return vs Nifty]]-AVERAGE(Table2[6M Return vs Nifty]))/_xlfn.STDEV.P(Table2[6M Return vs Nifty])</f>
        <v>1.8430322919375726</v>
      </c>
      <c r="M75">
        <v>-4.0174807513474899</v>
      </c>
      <c r="N75">
        <f>(Table2[[#This Row],[1W Return vs Nifty]]-AVERAGE(Table2[1W Return vs Nifty]))/_xlfn.STDEV.P(Table2[1W Return vs Nifty])</f>
        <v>-0.95746223532512398</v>
      </c>
      <c r="O75">
        <v>1131.97</v>
      </c>
      <c r="P75">
        <v>1028.1342787252099</v>
      </c>
      <c r="Q75">
        <v>798.21892557128501</v>
      </c>
      <c r="R75">
        <v>48.156268378914802</v>
      </c>
      <c r="S75" s="1">
        <f>(Table2[[#This Row],[Close Price]]-Table2[[#This Row],[20D EMA]])/Table2[[#This Row],[20D EMA]]</f>
        <v>4.1988745284769008E-2</v>
      </c>
      <c r="T75" s="1">
        <f>(Table2[[#This Row],[Close Price]]-Table2[[#This Row],[50D EMA]])/Table2[[#This Row],[50D EMA]]</f>
        <v>0.14722368897423532</v>
      </c>
      <c r="U75" s="1">
        <f>(Table2[[#This Row],[Close Price]]-Table2[[#This Row],[200D EMA]])/Table2[[#This Row],[200D EMA]]</f>
        <v>0.47766478871173373</v>
      </c>
      <c r="V75">
        <v>1.0419629336856999</v>
      </c>
      <c r="W75">
        <v>1143</v>
      </c>
      <c r="X75">
        <v>1246.8</v>
      </c>
      <c r="Y75">
        <v>1134.95</v>
      </c>
      <c r="Z75">
        <v>1246.8</v>
      </c>
      <c r="AA75">
        <v>1061.5</v>
      </c>
      <c r="AB75">
        <v>1257</v>
      </c>
      <c r="AC75" s="1">
        <f>(Table2[[#This Row],[Close Price]]/Table2[[#This Row],[Day Low]])-1</f>
        <v>3.1933508311461134E-2</v>
      </c>
      <c r="AD75" s="1">
        <f>(Table2[[#This Row],[Day High]]/Table2[[#This Row],[Close Price]])-1</f>
        <v>5.7058075455701518E-2</v>
      </c>
      <c r="AE75" s="1">
        <f>(Table2[[#This Row],[Close Price]]/Table2[[#This Row],[Current Week Low]])-1</f>
        <v>3.9252830521168347E-2</v>
      </c>
      <c r="AF75" s="1">
        <f>(Table2[[#This Row],[Current Week High]]/Table2[[#This Row],[Close Price]])-1</f>
        <v>5.7058075455701518E-2</v>
      </c>
      <c r="AG75" s="1">
        <f>(Table2[[#This Row],[Close Price]]/Table2[[#This Row],[Current Month Low]])-1</f>
        <v>0.11116344795101263</v>
      </c>
      <c r="AH75" s="1">
        <f>(Table2[[#This Row],[Current Month High]]/Table2[[#This Row],[Close Price]])-1</f>
        <v>6.5705807545570094E-2</v>
      </c>
      <c r="AI75">
        <v>6.5705807545569996</v>
      </c>
      <c r="AJ75">
        <v>127.702702702702</v>
      </c>
      <c r="AK75" t="str">
        <f>IF(AND(Table2[[#This Row],[20D EMA]]&gt;Table2[[#This Row],[50D EMA]],Table2[[#This Row],[50D EMA]]&gt;Table2[[#This Row],[200D EMA]]),"Uptrend","Downtrend/NoTrend")</f>
        <v>Uptrend</v>
      </c>
      <c r="AL75">
        <v>0.22</v>
      </c>
      <c r="AM75" t="s">
        <v>3217</v>
      </c>
      <c r="AN75">
        <v>7.73</v>
      </c>
      <c r="AO75" t="s">
        <v>3217</v>
      </c>
      <c r="AP75">
        <v>8.6349143877584994E-2</v>
      </c>
      <c r="AQ75">
        <f>(Table2[[#This Row],[Sharpe Ratio]]-AVERAGE(Table2[Sharpe Ratio]))/_xlfn.STDEV.P(Table2[Sharpe Ratio])</f>
        <v>0.25485991187089779</v>
      </c>
      <c r="AR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3.2135661287645338</v>
      </c>
      <c r="AS75">
        <f>_xlfn.RANK.AVG(Table2[[#This Row],[1Y Return vs Nifty Z-Score]],Table2[1Y Return vs Nifty Z-Score])</f>
        <v>81</v>
      </c>
      <c r="AT75">
        <f>_xlfn.RANK.AVG(Table2[[#This Row],[6M Return vs Nifty Z-Score]],Table2[6M Return vs Nifty Z-Score])</f>
        <v>37</v>
      </c>
      <c r="AU75">
        <f>_xlfn.RANK.AVG(Table2[[#This Row],[Sharpe Ratio Z-Score]],Table2[Sharpe Ratio Z-Score])</f>
        <v>282</v>
      </c>
      <c r="AV75">
        <f>(Table2[[#This Row],[Rank 1Y]]+Table2[[#This Row],[Rank 6M]]+Table2[[#This Row],[Rank Sharpe]])/3</f>
        <v>133.33333333333334</v>
      </c>
    </row>
    <row r="76" spans="1:48" x14ac:dyDescent="0.3">
      <c r="A76" t="s">
        <v>509</v>
      </c>
      <c r="B76" t="s">
        <v>510</v>
      </c>
      <c r="C76" t="s">
        <v>3183</v>
      </c>
      <c r="D76" t="s">
        <v>106</v>
      </c>
      <c r="E76">
        <v>42755.85</v>
      </c>
      <c r="F76">
        <v>1121.3</v>
      </c>
      <c r="G76">
        <v>89.086425627060194</v>
      </c>
      <c r="H76">
        <f>(Table2[[#This Row],[1Y Return vs Nifty]]-AVERAGE(Table2[1Y Return vs Nifty]))/_xlfn.STDEV.P(Table2[1Y Return vs Nifty])</f>
        <v>1.0745408669971277</v>
      </c>
      <c r="I76">
        <v>-15.7353025733424</v>
      </c>
      <c r="J76">
        <f>(Table2[[#This Row],[1M Return vs Nifty]]-AVERAGE(Table2[1M Return vs Nifty]))/_xlfn.STDEV.P(Table2[1M Return vs Nifty])</f>
        <v>-1.4952375560563704</v>
      </c>
      <c r="K76">
        <v>21.6270590617167</v>
      </c>
      <c r="L76">
        <f>(Table2[[#This Row],[6M Return vs Nifty]]-AVERAGE(Table2[6M Return vs Nifty]))/_xlfn.STDEV.P(Table2[6M Return vs Nifty])</f>
        <v>0.19779302113577538</v>
      </c>
      <c r="M76">
        <v>-6.6668746686707197</v>
      </c>
      <c r="N76">
        <f>(Table2[[#This Row],[1W Return vs Nifty]]-AVERAGE(Table2[1W Return vs Nifty]))/_xlfn.STDEV.P(Table2[1W Return vs Nifty])</f>
        <v>-1.5328794665999317</v>
      </c>
      <c r="O76">
        <v>1256.08</v>
      </c>
      <c r="P76">
        <v>1323.5320902818701</v>
      </c>
      <c r="Q76">
        <v>1138.14407190416</v>
      </c>
      <c r="R76">
        <v>14.7298094528867</v>
      </c>
      <c r="S76" s="1">
        <f>(Table2[[#This Row],[Close Price]]-Table2[[#This Row],[20D EMA]])/Table2[[#This Row],[20D EMA]]</f>
        <v>-0.10730208266989362</v>
      </c>
      <c r="T76" s="1">
        <f>(Table2[[#This Row],[Close Price]]-Table2[[#This Row],[50D EMA]])/Table2[[#This Row],[50D EMA]]</f>
        <v>-0.15279727009777386</v>
      </c>
      <c r="U76" s="1">
        <f>(Table2[[#This Row],[Close Price]]-Table2[[#This Row],[200D EMA]])/Table2[[#This Row],[200D EMA]]</f>
        <v>-1.4799595516918389E-2</v>
      </c>
      <c r="V76">
        <v>0.35211777413331502</v>
      </c>
      <c r="W76">
        <v>1096</v>
      </c>
      <c r="X76">
        <v>1178.9000000000001</v>
      </c>
      <c r="Y76">
        <v>1096</v>
      </c>
      <c r="Z76">
        <v>1248.6500000000001</v>
      </c>
      <c r="AA76">
        <v>1096</v>
      </c>
      <c r="AB76">
        <v>1366</v>
      </c>
      <c r="AC76" s="1">
        <f>(Table2[[#This Row],[Close Price]]/Table2[[#This Row],[Day Low]])-1</f>
        <v>2.3083941605839264E-2</v>
      </c>
      <c r="AD76" s="1">
        <f>(Table2[[#This Row],[Day High]]/Table2[[#This Row],[Close Price]])-1</f>
        <v>5.136894675822723E-2</v>
      </c>
      <c r="AE76" s="1">
        <f>(Table2[[#This Row],[Close Price]]/Table2[[#This Row],[Current Week Low]])-1</f>
        <v>2.3083941605839264E-2</v>
      </c>
      <c r="AF76" s="1">
        <f>(Table2[[#This Row],[Current Week High]]/Table2[[#This Row],[Close Price]])-1</f>
        <v>0.1135735307232677</v>
      </c>
      <c r="AG76" s="1">
        <f>(Table2[[#This Row],[Close Price]]/Table2[[#This Row],[Current Month Low]])-1</f>
        <v>2.3083941605839264E-2</v>
      </c>
      <c r="AH76" s="1">
        <f>(Table2[[#This Row],[Current Month High]]/Table2[[#This Row],[Close Price]])-1</f>
        <v>0.21822884152323208</v>
      </c>
      <c r="AI76">
        <v>60.055292963524501</v>
      </c>
      <c r="AJ76">
        <v>149.17777777777701</v>
      </c>
      <c r="AK76" t="str">
        <f>IF(AND(Table2[[#This Row],[20D EMA]]&gt;Table2[[#This Row],[50D EMA]],Table2[[#This Row],[50D EMA]]&gt;Table2[[#This Row],[200D EMA]]),"Uptrend","Downtrend/NoTrend")</f>
        <v>Downtrend/NoTrend</v>
      </c>
      <c r="AL76">
        <v>0</v>
      </c>
      <c r="AM76">
        <v>0</v>
      </c>
      <c r="AN76">
        <v>-15.07</v>
      </c>
      <c r="AO76" t="s">
        <v>3216</v>
      </c>
      <c r="AP76">
        <v>0.17975500148611101</v>
      </c>
      <c r="AQ76">
        <f>(Table2[[#This Row],[Sharpe Ratio]]-AVERAGE(Table2[Sharpe Ratio]))/_xlfn.STDEV.P(Table2[Sharpe Ratio])</f>
        <v>1.3396827858054372</v>
      </c>
      <c r="AR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6">
        <f>_xlfn.RANK.AVG(Table2[[#This Row],[1Y Return vs Nifty Z-Score]],Table2[1Y Return vs Nifty Z-Score])</f>
        <v>84</v>
      </c>
      <c r="AT76">
        <f>_xlfn.RANK.AVG(Table2[[#This Row],[6M Return vs Nifty Z-Score]],Table2[6M Return vs Nifty Z-Score])</f>
        <v>248</v>
      </c>
      <c r="AU76">
        <f>_xlfn.RANK.AVG(Table2[[#This Row],[Sharpe Ratio Z-Score]],Table2[Sharpe Ratio Z-Score])</f>
        <v>72</v>
      </c>
      <c r="AV76">
        <f>(Table2[[#This Row],[Rank 1Y]]+Table2[[#This Row],[Rank 6M]]+Table2[[#This Row],[Rank Sharpe]])/3</f>
        <v>134.66666666666666</v>
      </c>
    </row>
    <row r="77" spans="1:48" x14ac:dyDescent="0.3">
      <c r="A77" t="s">
        <v>76</v>
      </c>
      <c r="B77" t="s">
        <v>77</v>
      </c>
      <c r="C77" t="s">
        <v>3177</v>
      </c>
      <c r="D77" t="s">
        <v>60</v>
      </c>
      <c r="E77">
        <v>336486.49030175997</v>
      </c>
      <c r="F77">
        <v>2797.5</v>
      </c>
      <c r="G77">
        <v>44.968004133721699</v>
      </c>
      <c r="H77">
        <f>(Table2[[#This Row],[1Y Return vs Nifty]]-AVERAGE(Table2[1Y Return vs Nifty]))/_xlfn.STDEV.P(Table2[1Y Return vs Nifty])</f>
        <v>0.32746452813403287</v>
      </c>
      <c r="I77">
        <v>-5.15997725762481</v>
      </c>
      <c r="J77">
        <f>(Table2[[#This Row],[1M Return vs Nifty]]-AVERAGE(Table2[1M Return vs Nifty]))/_xlfn.STDEV.P(Table2[1M Return vs Nifty])</f>
        <v>-0.53449224475944201</v>
      </c>
      <c r="K77">
        <v>35.223479822035401</v>
      </c>
      <c r="L77">
        <f>(Table2[[#This Row],[6M Return vs Nifty]]-AVERAGE(Table2[6M Return vs Nifty]))/_xlfn.STDEV.P(Table2[6M Return vs Nifty])</f>
        <v>0.60378484956021006</v>
      </c>
      <c r="M77">
        <v>5.7101267138346001</v>
      </c>
      <c r="N77">
        <f>(Table2[[#This Row],[1W Return vs Nifty]]-AVERAGE(Table2[1W Return vs Nifty]))/_xlfn.STDEV.P(Table2[1W Return vs Nifty])</f>
        <v>1.1552598170446875</v>
      </c>
      <c r="O77">
        <v>2756.72</v>
      </c>
      <c r="P77">
        <v>2742.36725564979</v>
      </c>
      <c r="Q77">
        <v>2341.90663938743</v>
      </c>
      <c r="R77">
        <v>65.531064547504499</v>
      </c>
      <c r="S77" s="1">
        <f>(Table2[[#This Row],[Close Price]]-Table2[[#This Row],[20D EMA]])/Table2[[#This Row],[20D EMA]]</f>
        <v>1.4792942337270453E-2</v>
      </c>
      <c r="T77" s="1">
        <f>(Table2[[#This Row],[Close Price]]-Table2[[#This Row],[50D EMA]])/Table2[[#This Row],[50D EMA]]</f>
        <v>2.0104070392696769E-2</v>
      </c>
      <c r="U77" s="1">
        <f>(Table2[[#This Row],[Close Price]]-Table2[[#This Row],[200D EMA]])/Table2[[#This Row],[200D EMA]]</f>
        <v>0.19453950595218392</v>
      </c>
      <c r="V77">
        <v>0.78073617787219196</v>
      </c>
      <c r="W77">
        <v>2792.2</v>
      </c>
      <c r="X77">
        <v>2852</v>
      </c>
      <c r="Y77">
        <v>2732.05</v>
      </c>
      <c r="Z77">
        <v>2852</v>
      </c>
      <c r="AA77">
        <v>2635.6</v>
      </c>
      <c r="AB77">
        <v>2852</v>
      </c>
      <c r="AC77" s="1">
        <f>(Table2[[#This Row],[Close Price]]/Table2[[#This Row],[Day Low]])-1</f>
        <v>1.8981448320321004E-3</v>
      </c>
      <c r="AD77" s="1">
        <f>(Table2[[#This Row],[Day High]]/Table2[[#This Row],[Close Price]])-1</f>
        <v>1.9481680071492313E-2</v>
      </c>
      <c r="AE77" s="1">
        <f>(Table2[[#This Row],[Close Price]]/Table2[[#This Row],[Current Week Low]])-1</f>
        <v>2.3956369758972196E-2</v>
      </c>
      <c r="AF77" s="1">
        <f>(Table2[[#This Row],[Current Week High]]/Table2[[#This Row],[Close Price]])-1</f>
        <v>1.9481680071492313E-2</v>
      </c>
      <c r="AG77" s="1">
        <f>(Table2[[#This Row],[Close Price]]/Table2[[#This Row],[Current Month Low]])-1</f>
        <v>6.1428137805433325E-2</v>
      </c>
      <c r="AH77" s="1">
        <f>(Table2[[#This Row],[Current Month High]]/Table2[[#This Row],[Close Price]])-1</f>
        <v>1.9481680071492313E-2</v>
      </c>
      <c r="AI77">
        <v>7.7211796246648703</v>
      </c>
      <c r="AJ77">
        <v>92.931034482758605</v>
      </c>
      <c r="AK77" t="str">
        <f>IF(AND(Table2[[#This Row],[20D EMA]]&gt;Table2[[#This Row],[50D EMA]],Table2[[#This Row],[50D EMA]]&gt;Table2[[#This Row],[200D EMA]]),"Uptrend","Downtrend/NoTrend")</f>
        <v>Uptrend</v>
      </c>
      <c r="AL77">
        <v>-0.05</v>
      </c>
      <c r="AM77" t="s">
        <v>3216</v>
      </c>
      <c r="AN77">
        <v>0.45</v>
      </c>
      <c r="AO77" t="s">
        <v>3217</v>
      </c>
      <c r="AP77">
        <v>0.20006840318352301</v>
      </c>
      <c r="AQ77">
        <f>(Table2[[#This Row],[Sharpe Ratio]]-AVERAGE(Table2[Sharpe Ratio]))/_xlfn.STDEV.P(Table2[Sharpe Ratio])</f>
        <v>1.5756042084332378</v>
      </c>
      <c r="AR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3.127621158412726</v>
      </c>
      <c r="AS77">
        <f>_xlfn.RANK.AVG(Table2[[#This Row],[1Y Return vs Nifty Z-Score]],Table2[1Y Return vs Nifty Z-Score])</f>
        <v>204</v>
      </c>
      <c r="AT77">
        <f>_xlfn.RANK.AVG(Table2[[#This Row],[6M Return vs Nifty Z-Score]],Table2[6M Return vs Nifty Z-Score])</f>
        <v>163</v>
      </c>
      <c r="AU77">
        <f>_xlfn.RANK.AVG(Table2[[#This Row],[Sharpe Ratio Z-Score]],Table2[Sharpe Ratio Z-Score])</f>
        <v>38</v>
      </c>
      <c r="AV77">
        <f>(Table2[[#This Row],[Rank 1Y]]+Table2[[#This Row],[Rank 6M]]+Table2[[#This Row],[Rank Sharpe]])/3</f>
        <v>135</v>
      </c>
    </row>
    <row r="78" spans="1:48" x14ac:dyDescent="0.3">
      <c r="A78" t="s">
        <v>852</v>
      </c>
      <c r="B78" t="s">
        <v>853</v>
      </c>
      <c r="C78" t="s">
        <v>3175</v>
      </c>
      <c r="D78" t="s">
        <v>54</v>
      </c>
      <c r="E78">
        <v>18981.502844189999</v>
      </c>
      <c r="F78">
        <v>1173.7</v>
      </c>
      <c r="G78">
        <v>141.914075857814</v>
      </c>
      <c r="H78">
        <f>(Table2[[#This Row],[1Y Return vs Nifty]]-AVERAGE(Table2[1Y Return vs Nifty]))/_xlfn.STDEV.P(Table2[1Y Return vs Nifty])</f>
        <v>1.969094348043378</v>
      </c>
      <c r="I78">
        <v>35.2349500913352</v>
      </c>
      <c r="J78">
        <f>(Table2[[#This Row],[1M Return vs Nifty]]-AVERAGE(Table2[1M Return vs Nifty]))/_xlfn.STDEV.P(Table2[1M Return vs Nifty])</f>
        <v>3.1352990753253511</v>
      </c>
      <c r="K78">
        <v>90.326392557515405</v>
      </c>
      <c r="L78">
        <f>(Table2[[#This Row],[6M Return vs Nifty]]-AVERAGE(Table2[6M Return vs Nifty]))/_xlfn.STDEV.P(Table2[6M Return vs Nifty])</f>
        <v>2.2491687845940955</v>
      </c>
      <c r="M78">
        <v>15.844909087940501</v>
      </c>
      <c r="N78">
        <f>(Table2[[#This Row],[1W Return vs Nifty]]-AVERAGE(Table2[1W Return vs Nifty]))/_xlfn.STDEV.P(Table2[1W Return vs Nifty])</f>
        <v>3.3564154757595408</v>
      </c>
      <c r="O78">
        <v>1044.02</v>
      </c>
      <c r="P78">
        <v>925.89621992981301</v>
      </c>
      <c r="Q78">
        <v>716.31155022633402</v>
      </c>
      <c r="R78">
        <v>83.256249297059696</v>
      </c>
      <c r="S78" s="1">
        <f>(Table2[[#This Row],[Close Price]]-Table2[[#This Row],[20D EMA]])/Table2[[#This Row],[20D EMA]]</f>
        <v>0.12421217984329809</v>
      </c>
      <c r="T78" s="1">
        <f>(Table2[[#This Row],[Close Price]]-Table2[[#This Row],[50D EMA]])/Table2[[#This Row],[50D EMA]]</f>
        <v>0.26763666892275639</v>
      </c>
      <c r="U78" s="1">
        <f>(Table2[[#This Row],[Close Price]]-Table2[[#This Row],[200D EMA]])/Table2[[#This Row],[200D EMA]]</f>
        <v>0.63853284179089997</v>
      </c>
      <c r="V78">
        <v>2.49452447611122</v>
      </c>
      <c r="W78">
        <v>1128.5</v>
      </c>
      <c r="X78">
        <v>1207.9000000000001</v>
      </c>
      <c r="Y78">
        <v>1128.5</v>
      </c>
      <c r="Z78">
        <v>1247.1500000000001</v>
      </c>
      <c r="AA78">
        <v>904.05</v>
      </c>
      <c r="AB78">
        <v>1247.1500000000001</v>
      </c>
      <c r="AC78" s="1">
        <f>(Table2[[#This Row],[Close Price]]/Table2[[#This Row],[Day Low]])-1</f>
        <v>4.0053167922020405E-2</v>
      </c>
      <c r="AD78" s="1">
        <f>(Table2[[#This Row],[Day High]]/Table2[[#This Row],[Close Price]])-1</f>
        <v>2.9138621453523195E-2</v>
      </c>
      <c r="AE78" s="1">
        <f>(Table2[[#This Row],[Close Price]]/Table2[[#This Row],[Current Week Low]])-1</f>
        <v>4.0053167922020405E-2</v>
      </c>
      <c r="AF78" s="1">
        <f>(Table2[[#This Row],[Current Week High]]/Table2[[#This Row],[Close Price]])-1</f>
        <v>6.257987560705458E-2</v>
      </c>
      <c r="AG78" s="1">
        <f>(Table2[[#This Row],[Close Price]]/Table2[[#This Row],[Current Month Low]])-1</f>
        <v>0.29826890105635773</v>
      </c>
      <c r="AH78" s="1">
        <f>(Table2[[#This Row],[Current Month High]]/Table2[[#This Row],[Close Price]])-1</f>
        <v>6.257987560705458E-2</v>
      </c>
      <c r="AI78">
        <v>6.25798756070545</v>
      </c>
      <c r="AJ78">
        <v>268.219607843137</v>
      </c>
      <c r="AK78" t="str">
        <f>IF(AND(Table2[[#This Row],[20D EMA]]&gt;Table2[[#This Row],[50D EMA]],Table2[[#This Row],[50D EMA]]&gt;Table2[[#This Row],[200D EMA]]),"Uptrend","Downtrend/NoTrend")</f>
        <v>Uptrend</v>
      </c>
      <c r="AL78">
        <v>0.37</v>
      </c>
      <c r="AM78" t="s">
        <v>3217</v>
      </c>
      <c r="AN78">
        <v>28</v>
      </c>
      <c r="AO78" t="s">
        <v>3217</v>
      </c>
      <c r="AP78">
        <v>6.7067279888305006E-2</v>
      </c>
      <c r="AQ78">
        <f>(Table2[[#This Row],[Sharpe Ratio]]-AVERAGE(Table2[Sharpe Ratio]))/_xlfn.STDEV.P(Table2[Sharpe Ratio])</f>
        <v>3.0918848181587008E-2</v>
      </c>
      <c r="AR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10.740896531903953</v>
      </c>
      <c r="AS78">
        <f>_xlfn.RANK.AVG(Table2[[#This Row],[1Y Return vs Nifty Z-Score]],Table2[1Y Return vs Nifty Z-Score])</f>
        <v>42</v>
      </c>
      <c r="AT78">
        <f>_xlfn.RANK.AVG(Table2[[#This Row],[6M Return vs Nifty Z-Score]],Table2[6M Return vs Nifty Z-Score])</f>
        <v>21</v>
      </c>
      <c r="AU78">
        <f>_xlfn.RANK.AVG(Table2[[#This Row],[Sharpe Ratio Z-Score]],Table2[Sharpe Ratio Z-Score])</f>
        <v>342</v>
      </c>
      <c r="AV78">
        <f>(Table2[[#This Row],[Rank 1Y]]+Table2[[#This Row],[Rank 6M]]+Table2[[#This Row],[Rank Sharpe]])/3</f>
        <v>135</v>
      </c>
    </row>
    <row r="79" spans="1:48" x14ac:dyDescent="0.3">
      <c r="A79" t="s">
        <v>542</v>
      </c>
      <c r="B79" t="s">
        <v>543</v>
      </c>
      <c r="C79" t="s">
        <v>3171</v>
      </c>
      <c r="D79" t="s">
        <v>544</v>
      </c>
      <c r="E79">
        <v>39367.6024336099</v>
      </c>
      <c r="F79">
        <v>1065.5999999999999</v>
      </c>
      <c r="G79">
        <v>79.1198607704777</v>
      </c>
      <c r="H79">
        <f>(Table2[[#This Row],[1Y Return vs Nifty]]-AVERAGE(Table2[1Y Return vs Nifty]))/_xlfn.STDEV.P(Table2[1Y Return vs Nifty])</f>
        <v>0.90577270775504126</v>
      </c>
      <c r="I79">
        <v>-3.1669856907286702</v>
      </c>
      <c r="J79">
        <f>(Table2[[#This Row],[1M Return vs Nifty]]-AVERAGE(Table2[1M Return vs Nifty]))/_xlfn.STDEV.P(Table2[1M Return vs Nifty])</f>
        <v>-0.35343329421311942</v>
      </c>
      <c r="K79">
        <v>37.3620482811437</v>
      </c>
      <c r="L79">
        <f>(Table2[[#This Row],[6M Return vs Nifty]]-AVERAGE(Table2[6M Return vs Nifty]))/_xlfn.STDEV.P(Table2[6M Return vs Nifty])</f>
        <v>0.66764292914084322</v>
      </c>
      <c r="M79">
        <v>-1.59998479163283</v>
      </c>
      <c r="N79">
        <f>(Table2[[#This Row],[1W Return vs Nifty]]-AVERAGE(Table2[1W Return vs Nifty]))/_xlfn.STDEV.P(Table2[1W Return vs Nifty])</f>
        <v>-0.43241051588791529</v>
      </c>
      <c r="O79">
        <v>1082.8499999999999</v>
      </c>
      <c r="P79">
        <v>1040.4952825000901</v>
      </c>
      <c r="Q79">
        <v>843.27712126387098</v>
      </c>
      <c r="R79">
        <v>45.8510196158594</v>
      </c>
      <c r="S79" s="1">
        <f>(Table2[[#This Row],[Close Price]]-Table2[[#This Row],[20D EMA]])/Table2[[#This Row],[20D EMA]]</f>
        <v>-1.5930184236043775E-2</v>
      </c>
      <c r="T79" s="1">
        <f>(Table2[[#This Row],[Close Price]]-Table2[[#This Row],[50D EMA]])/Table2[[#This Row],[50D EMA]]</f>
        <v>2.4127661049638316E-2</v>
      </c>
      <c r="U79" s="1">
        <f>(Table2[[#This Row],[Close Price]]-Table2[[#This Row],[200D EMA]])/Table2[[#This Row],[200D EMA]]</f>
        <v>0.26364153980949945</v>
      </c>
      <c r="V79">
        <v>0.48968269158643102</v>
      </c>
      <c r="W79">
        <v>1038.6500000000001</v>
      </c>
      <c r="X79">
        <v>1085.3499999999999</v>
      </c>
      <c r="Y79">
        <v>1038.6500000000001</v>
      </c>
      <c r="Z79">
        <v>1134.8</v>
      </c>
      <c r="AA79">
        <v>1038.6500000000001</v>
      </c>
      <c r="AB79">
        <v>1134.8</v>
      </c>
      <c r="AC79" s="1">
        <f>(Table2[[#This Row],[Close Price]]/Table2[[#This Row],[Day Low]])-1</f>
        <v>2.5947142925913269E-2</v>
      </c>
      <c r="AD79" s="1">
        <f>(Table2[[#This Row],[Day High]]/Table2[[#This Row],[Close Price]])-1</f>
        <v>1.8534159159159236E-2</v>
      </c>
      <c r="AE79" s="1">
        <f>(Table2[[#This Row],[Close Price]]/Table2[[#This Row],[Current Week Low]])-1</f>
        <v>2.5947142925913269E-2</v>
      </c>
      <c r="AF79" s="1">
        <f>(Table2[[#This Row],[Current Week High]]/Table2[[#This Row],[Close Price]])-1</f>
        <v>6.4939939939939961E-2</v>
      </c>
      <c r="AG79" s="1">
        <f>(Table2[[#This Row],[Close Price]]/Table2[[#This Row],[Current Month Low]])-1</f>
        <v>2.5947142925913269E-2</v>
      </c>
      <c r="AH79" s="1">
        <f>(Table2[[#This Row],[Current Month High]]/Table2[[#This Row],[Close Price]])-1</f>
        <v>6.4939939939939961E-2</v>
      </c>
      <c r="AI79">
        <v>14.020270270270199</v>
      </c>
      <c r="AJ79">
        <v>118.562198748846</v>
      </c>
      <c r="AK79" t="str">
        <f>IF(AND(Table2[[#This Row],[20D EMA]]&gt;Table2[[#This Row],[50D EMA]],Table2[[#This Row],[50D EMA]]&gt;Table2[[#This Row],[200D EMA]]),"Uptrend","Downtrend/NoTrend")</f>
        <v>Uptrend</v>
      </c>
      <c r="AL79">
        <v>0.08</v>
      </c>
      <c r="AM79" t="s">
        <v>3217</v>
      </c>
      <c r="AN79">
        <v>-2.7</v>
      </c>
      <c r="AO79" t="s">
        <v>3216</v>
      </c>
      <c r="AP79">
        <v>0.13053486196737199</v>
      </c>
      <c r="AQ79">
        <f>(Table2[[#This Row],[Sharpe Ratio]]-AVERAGE(Table2[Sharpe Ratio]))/_xlfn.STDEV.P(Table2[Sharpe Ratio])</f>
        <v>0.76803626838934325</v>
      </c>
      <c r="AR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1.5556080951841931</v>
      </c>
      <c r="AS79">
        <f>_xlfn.RANK.AVG(Table2[[#This Row],[1Y Return vs Nifty Z-Score]],Table2[1Y Return vs Nifty Z-Score])</f>
        <v>106</v>
      </c>
      <c r="AT79">
        <f>_xlfn.RANK.AVG(Table2[[#This Row],[6M Return vs Nifty Z-Score]],Table2[6M Return vs Nifty Z-Score])</f>
        <v>149</v>
      </c>
      <c r="AU79">
        <f>_xlfn.RANK.AVG(Table2[[#This Row],[Sharpe Ratio Z-Score]],Table2[Sharpe Ratio Z-Score])</f>
        <v>155</v>
      </c>
      <c r="AV79">
        <f>(Table2[[#This Row],[Rank 1Y]]+Table2[[#This Row],[Rank 6M]]+Table2[[#This Row],[Rank Sharpe]])/3</f>
        <v>136.66666666666666</v>
      </c>
    </row>
    <row r="80" spans="1:48" x14ac:dyDescent="0.3">
      <c r="A80" t="s">
        <v>1514</v>
      </c>
      <c r="B80" t="s">
        <v>1515</v>
      </c>
      <c r="C80" t="s">
        <v>3169</v>
      </c>
      <c r="D80" t="s">
        <v>285</v>
      </c>
      <c r="E80">
        <v>6977.1752976949901</v>
      </c>
      <c r="F80">
        <v>1396.8</v>
      </c>
      <c r="G80">
        <v>128.53665558450999</v>
      </c>
      <c r="H80">
        <f>(Table2[[#This Row],[1Y Return vs Nifty]]-AVERAGE(Table2[1Y Return vs Nifty]))/_xlfn.STDEV.P(Table2[1Y Return vs Nifty])</f>
        <v>1.7425686967862972</v>
      </c>
      <c r="I80">
        <v>1.81255347756229</v>
      </c>
      <c r="J80">
        <f>(Table2[[#This Row],[1M Return vs Nifty]]-AVERAGE(Table2[1M Return vs Nifty]))/_xlfn.STDEV.P(Table2[1M Return vs Nifty])</f>
        <v>9.8947012352449543E-2</v>
      </c>
      <c r="K80">
        <v>42.432939437551099</v>
      </c>
      <c r="L80">
        <f>(Table2[[#This Row],[6M Return vs Nifty]]-AVERAGE(Table2[6M Return vs Nifty]))/_xlfn.STDEV.P(Table2[6M Return vs Nifty])</f>
        <v>0.81906074774348547</v>
      </c>
      <c r="M80">
        <v>4.6747921041819103</v>
      </c>
      <c r="N80">
        <f>(Table2[[#This Row],[1W Return vs Nifty]]-AVERAGE(Table2[1W Return vs Nifty]))/_xlfn.STDEV.P(Table2[1W Return vs Nifty])</f>
        <v>0.93039730391140452</v>
      </c>
      <c r="O80">
        <v>1378.81</v>
      </c>
      <c r="P80">
        <v>1306.8120536481899</v>
      </c>
      <c r="Q80">
        <v>1044.92144249579</v>
      </c>
      <c r="R80">
        <v>59.731060266411802</v>
      </c>
      <c r="S80" s="1">
        <f>(Table2[[#This Row],[Close Price]]-Table2[[#This Row],[20D EMA]])/Table2[[#This Row],[20D EMA]]</f>
        <v>1.3047482974448988E-2</v>
      </c>
      <c r="T80" s="1">
        <f>(Table2[[#This Row],[Close Price]]-Table2[[#This Row],[50D EMA]])/Table2[[#This Row],[50D EMA]]</f>
        <v>6.8860664470145674E-2</v>
      </c>
      <c r="U80" s="1">
        <f>(Table2[[#This Row],[Close Price]]-Table2[[#This Row],[200D EMA]])/Table2[[#This Row],[200D EMA]]</f>
        <v>0.33675120750106313</v>
      </c>
      <c r="V80">
        <v>0.40615195352705302</v>
      </c>
      <c r="W80">
        <v>1366.65</v>
      </c>
      <c r="X80">
        <v>1439.95</v>
      </c>
      <c r="Y80">
        <v>1360.1</v>
      </c>
      <c r="Z80">
        <v>1463.5</v>
      </c>
      <c r="AA80">
        <v>1322.5</v>
      </c>
      <c r="AB80">
        <v>1513.55</v>
      </c>
      <c r="AC80" s="1">
        <f>(Table2[[#This Row],[Close Price]]/Table2[[#This Row],[Day Low]])-1</f>
        <v>2.2061244649324907E-2</v>
      </c>
      <c r="AD80" s="1">
        <f>(Table2[[#This Row],[Day High]]/Table2[[#This Row],[Close Price]])-1</f>
        <v>3.0892038946162659E-2</v>
      </c>
      <c r="AE80" s="1">
        <f>(Table2[[#This Row],[Close Price]]/Table2[[#This Row],[Current Week Low]])-1</f>
        <v>2.6983310050731513E-2</v>
      </c>
      <c r="AF80" s="1">
        <f>(Table2[[#This Row],[Current Week High]]/Table2[[#This Row],[Close Price]])-1</f>
        <v>4.7752004581901542E-2</v>
      </c>
      <c r="AG80" s="1">
        <f>(Table2[[#This Row],[Close Price]]/Table2[[#This Row],[Current Month Low]])-1</f>
        <v>5.6181474480151206E-2</v>
      </c>
      <c r="AH80" s="1">
        <f>(Table2[[#This Row],[Current Month High]]/Table2[[#This Row],[Close Price]])-1</f>
        <v>8.3583906071019509E-2</v>
      </c>
      <c r="AI80">
        <v>8.3583906071019491</v>
      </c>
      <c r="AJ80">
        <v>167.56057848865001</v>
      </c>
      <c r="AK80" t="str">
        <f>IF(AND(Table2[[#This Row],[20D EMA]]&gt;Table2[[#This Row],[50D EMA]],Table2[[#This Row],[50D EMA]]&gt;Table2[[#This Row],[200D EMA]]),"Uptrend","Downtrend/NoTrend")</f>
        <v>Uptrend</v>
      </c>
      <c r="AL80">
        <v>0.03</v>
      </c>
      <c r="AM80" t="s">
        <v>3217</v>
      </c>
      <c r="AN80">
        <v>-2.69</v>
      </c>
      <c r="AO80" t="s">
        <v>3216</v>
      </c>
      <c r="AP80">
        <v>9.7812387451109997E-2</v>
      </c>
      <c r="AQ80">
        <f>(Table2[[#This Row],[Sharpe Ratio]]-AVERAGE(Table2[Sharpe Ratio]))/_xlfn.STDEV.P(Table2[Sharpe Ratio])</f>
        <v>0.38799491171386186</v>
      </c>
      <c r="AR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3.9789686725074986</v>
      </c>
      <c r="AS80">
        <f>_xlfn.RANK.AVG(Table2[[#This Row],[1Y Return vs Nifty Z-Score]],Table2[1Y Return vs Nifty Z-Score])</f>
        <v>52</v>
      </c>
      <c r="AT80">
        <f>_xlfn.RANK.AVG(Table2[[#This Row],[6M Return vs Nifty Z-Score]],Table2[6M Return vs Nifty Z-Score])</f>
        <v>126</v>
      </c>
      <c r="AU80">
        <f>_xlfn.RANK.AVG(Table2[[#This Row],[Sharpe Ratio Z-Score]],Table2[Sharpe Ratio Z-Score])</f>
        <v>241</v>
      </c>
      <c r="AV80">
        <f>(Table2[[#This Row],[Rank 1Y]]+Table2[[#This Row],[Rank 6M]]+Table2[[#This Row],[Rank Sharpe]])/3</f>
        <v>139.66666666666666</v>
      </c>
    </row>
    <row r="81" spans="1:48" x14ac:dyDescent="0.3">
      <c r="A81" t="s">
        <v>760</v>
      </c>
      <c r="B81" t="s">
        <v>761</v>
      </c>
      <c r="C81" t="s">
        <v>3183</v>
      </c>
      <c r="D81" t="s">
        <v>762</v>
      </c>
      <c r="E81">
        <v>22680.930758070001</v>
      </c>
      <c r="F81">
        <v>517.54999999999995</v>
      </c>
      <c r="G81">
        <v>35.902098089541397</v>
      </c>
      <c r="H81">
        <f>(Table2[[#This Row],[1Y Return vs Nifty]]-AVERAGE(Table2[1Y Return vs Nifty]))/_xlfn.STDEV.P(Table2[1Y Return vs Nifty])</f>
        <v>0.17394761463825709</v>
      </c>
      <c r="I81">
        <v>-6.6553074668453203</v>
      </c>
      <c r="J81">
        <f>(Table2[[#This Row],[1M Return vs Nifty]]-AVERAGE(Table2[1M Return vs Nifty]))/_xlfn.STDEV.P(Table2[1M Return vs Nifty])</f>
        <v>-0.6703397430121969</v>
      </c>
      <c r="K81">
        <v>36.176625816777502</v>
      </c>
      <c r="L81">
        <f>(Table2[[#This Row],[6M Return vs Nifty]]-AVERAGE(Table2[6M Return vs Nifty]))/_xlfn.STDEV.P(Table2[6M Return vs Nifty])</f>
        <v>0.63224597855749343</v>
      </c>
      <c r="M81">
        <v>1.1735477599123201</v>
      </c>
      <c r="N81">
        <f>(Table2[[#This Row],[1W Return vs Nifty]]-AVERAGE(Table2[1W Return vs Nifty]))/_xlfn.STDEV.P(Table2[1W Return vs Nifty])</f>
        <v>0.16996816824263952</v>
      </c>
      <c r="O81">
        <v>542.99</v>
      </c>
      <c r="P81">
        <v>564.03771446619896</v>
      </c>
      <c r="Q81">
        <v>484.60341706832003</v>
      </c>
      <c r="R81">
        <v>46.029759954640298</v>
      </c>
      <c r="S81" s="1">
        <f>(Table2[[#This Row],[Close Price]]-Table2[[#This Row],[20D EMA]])/Table2[[#This Row],[20D EMA]]</f>
        <v>-4.6851691559697331E-2</v>
      </c>
      <c r="T81" s="1">
        <f>(Table2[[#This Row],[Close Price]]-Table2[[#This Row],[50D EMA]])/Table2[[#This Row],[50D EMA]]</f>
        <v>-8.2419514287612183E-2</v>
      </c>
      <c r="U81" s="1">
        <f>(Table2[[#This Row],[Close Price]]-Table2[[#This Row],[200D EMA]])/Table2[[#This Row],[200D EMA]]</f>
        <v>6.7986691325858051E-2</v>
      </c>
      <c r="V81">
        <v>0.77469519746458104</v>
      </c>
      <c r="W81">
        <v>511</v>
      </c>
      <c r="X81">
        <v>541</v>
      </c>
      <c r="Y81">
        <v>511</v>
      </c>
      <c r="Z81">
        <v>568.1</v>
      </c>
      <c r="AA81">
        <v>489.6</v>
      </c>
      <c r="AB81">
        <v>577.45000000000005</v>
      </c>
      <c r="AC81" s="1">
        <f>(Table2[[#This Row],[Close Price]]/Table2[[#This Row],[Day Low]])-1</f>
        <v>1.2818003913894316E-2</v>
      </c>
      <c r="AD81" s="1">
        <f>(Table2[[#This Row],[Day High]]/Table2[[#This Row],[Close Price]])-1</f>
        <v>4.530963191962134E-2</v>
      </c>
      <c r="AE81" s="1">
        <f>(Table2[[#This Row],[Close Price]]/Table2[[#This Row],[Current Week Low]])-1</f>
        <v>1.2818003913894316E-2</v>
      </c>
      <c r="AF81" s="1">
        <f>(Table2[[#This Row],[Current Week High]]/Table2[[#This Row],[Close Price]])-1</f>
        <v>9.7671722538885231E-2</v>
      </c>
      <c r="AG81" s="1">
        <f>(Table2[[#This Row],[Close Price]]/Table2[[#This Row],[Current Month Low]])-1</f>
        <v>5.7087418300653558E-2</v>
      </c>
      <c r="AH81" s="1">
        <f>(Table2[[#This Row],[Current Month High]]/Table2[[#This Row],[Close Price]])-1</f>
        <v>0.11573760989276427</v>
      </c>
      <c r="AI81">
        <v>44.546420635687298</v>
      </c>
      <c r="AJ81">
        <v>93.984257871064401</v>
      </c>
      <c r="AK81" t="str">
        <f>IF(AND(Table2[[#This Row],[20D EMA]]&gt;Table2[[#This Row],[50D EMA]],Table2[[#This Row],[50D EMA]]&gt;Table2[[#This Row],[200D EMA]]),"Uptrend","Downtrend/NoTrend")</f>
        <v>Downtrend/NoTrend</v>
      </c>
      <c r="AL81">
        <v>-0.26</v>
      </c>
      <c r="AM81" t="s">
        <v>3216</v>
      </c>
      <c r="AN81">
        <v>-5.41</v>
      </c>
      <c r="AO81" t="s">
        <v>3216</v>
      </c>
      <c r="AP81">
        <v>0.24487788555364501</v>
      </c>
      <c r="AQ81">
        <f>(Table2[[#This Row],[Sharpe Ratio]]-AVERAGE(Table2[Sharpe Ratio]))/_xlfn.STDEV.P(Table2[Sharpe Ratio])</f>
        <v>2.0960250116767134</v>
      </c>
      <c r="AR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1">
        <f>_xlfn.RANK.AVG(Table2[[#This Row],[1Y Return vs Nifty Z-Score]],Table2[1Y Return vs Nifty Z-Score])</f>
        <v>252</v>
      </c>
      <c r="AT81">
        <f>_xlfn.RANK.AVG(Table2[[#This Row],[6M Return vs Nifty Z-Score]],Table2[6M Return vs Nifty Z-Score])</f>
        <v>155</v>
      </c>
      <c r="AU81">
        <f>_xlfn.RANK.AVG(Table2[[#This Row],[Sharpe Ratio Z-Score]],Table2[Sharpe Ratio Z-Score])</f>
        <v>13</v>
      </c>
      <c r="AV81">
        <f>(Table2[[#This Row],[Rank 1Y]]+Table2[[#This Row],[Rank 6M]]+Table2[[#This Row],[Rank Sharpe]])/3</f>
        <v>140</v>
      </c>
    </row>
    <row r="82" spans="1:48" x14ac:dyDescent="0.3">
      <c r="A82" t="s">
        <v>1654</v>
      </c>
      <c r="B82" t="s">
        <v>1655</v>
      </c>
      <c r="C82" t="s">
        <v>3179</v>
      </c>
      <c r="D82" t="s">
        <v>144</v>
      </c>
      <c r="E82">
        <v>5446.98</v>
      </c>
      <c r="F82">
        <v>9278.6</v>
      </c>
      <c r="G82">
        <v>72.630710791431397</v>
      </c>
      <c r="H82">
        <f>(Table2[[#This Row],[1Y Return vs Nifty]]-AVERAGE(Table2[1Y Return vs Nifty]))/_xlfn.STDEV.P(Table2[1Y Return vs Nifty])</f>
        <v>0.79588912070486928</v>
      </c>
      <c r="I82">
        <v>13.4216229647538</v>
      </c>
      <c r="J82">
        <f>(Table2[[#This Row],[1M Return vs Nifty]]-AVERAGE(Table2[1M Return vs Nifty]))/_xlfn.STDEV.P(Table2[1M Return vs Nifty])</f>
        <v>1.1536057339865524</v>
      </c>
      <c r="K82">
        <v>44.117003931589402</v>
      </c>
      <c r="L82">
        <f>(Table2[[#This Row],[6M Return vs Nifty]]-AVERAGE(Table2[6M Return vs Nifty]))/_xlfn.STDEV.P(Table2[6M Return vs Nifty])</f>
        <v>0.86934724851983058</v>
      </c>
      <c r="M82">
        <v>15.1023630127424</v>
      </c>
      <c r="N82">
        <f>(Table2[[#This Row],[1W Return vs Nifty]]-AVERAGE(Table2[1W Return vs Nifty]))/_xlfn.STDEV.P(Table2[1W Return vs Nifty])</f>
        <v>3.195143192355133</v>
      </c>
      <c r="O82">
        <v>8231.18</v>
      </c>
      <c r="P82">
        <v>7776.3021451905297</v>
      </c>
      <c r="Q82">
        <v>6821.2399871731204</v>
      </c>
      <c r="R82">
        <v>78.912528976601195</v>
      </c>
      <c r="S82" s="1">
        <f>(Table2[[#This Row],[Close Price]]-Table2[[#This Row],[20D EMA]])/Table2[[#This Row],[20D EMA]]</f>
        <v>0.12725028489232407</v>
      </c>
      <c r="T82" s="1">
        <f>(Table2[[#This Row],[Close Price]]-Table2[[#This Row],[50D EMA]])/Table2[[#This Row],[50D EMA]]</f>
        <v>0.19318923400354351</v>
      </c>
      <c r="U82" s="1">
        <f>(Table2[[#This Row],[Close Price]]-Table2[[#This Row],[200D EMA]])/Table2[[#This Row],[200D EMA]]</f>
        <v>0.36025121787941472</v>
      </c>
      <c r="V82">
        <v>1.39348325549506</v>
      </c>
      <c r="W82">
        <v>8728.35</v>
      </c>
      <c r="X82">
        <v>9380</v>
      </c>
      <c r="Y82">
        <v>8247.25</v>
      </c>
      <c r="Z82">
        <v>9383.4500000000007</v>
      </c>
      <c r="AA82">
        <v>7645.05</v>
      </c>
      <c r="AB82">
        <v>9383.4500000000007</v>
      </c>
      <c r="AC82" s="1">
        <f>(Table2[[#This Row],[Close Price]]/Table2[[#This Row],[Day Low]])-1</f>
        <v>6.3041697457136836E-2</v>
      </c>
      <c r="AD82" s="1">
        <f>(Table2[[#This Row],[Day High]]/Table2[[#This Row],[Close Price]])-1</f>
        <v>1.0928372814864362E-2</v>
      </c>
      <c r="AE82" s="1">
        <f>(Table2[[#This Row],[Close Price]]/Table2[[#This Row],[Current Week Low]])-1</f>
        <v>0.12505380581405934</v>
      </c>
      <c r="AF82" s="1">
        <f>(Table2[[#This Row],[Current Week High]]/Table2[[#This Row],[Close Price]])-1</f>
        <v>1.1300196150281439E-2</v>
      </c>
      <c r="AG82" s="1">
        <f>(Table2[[#This Row],[Close Price]]/Table2[[#This Row],[Current Month Low]])-1</f>
        <v>0.21367420749373789</v>
      </c>
      <c r="AH82" s="1">
        <f>(Table2[[#This Row],[Current Month High]]/Table2[[#This Row],[Close Price]])-1</f>
        <v>1.1300196150281439E-2</v>
      </c>
      <c r="AI82">
        <v>1.1300196150281401</v>
      </c>
      <c r="AJ82">
        <v>105.663242122995</v>
      </c>
      <c r="AK82" t="str">
        <f>IF(AND(Table2[[#This Row],[20D EMA]]&gt;Table2[[#This Row],[50D EMA]],Table2[[#This Row],[50D EMA]]&gt;Table2[[#This Row],[200D EMA]]),"Uptrend","Downtrend/NoTrend")</f>
        <v>Uptrend</v>
      </c>
      <c r="AL82">
        <v>0.36</v>
      </c>
      <c r="AM82" t="s">
        <v>3217</v>
      </c>
      <c r="AN82">
        <v>15.04</v>
      </c>
      <c r="AO82" t="s">
        <v>3217</v>
      </c>
      <c r="AP82">
        <v>0.12132492793588701</v>
      </c>
      <c r="AQ82">
        <f>(Table2[[#This Row],[Sharpe Ratio]]-AVERAGE(Table2[Sharpe Ratio]))/_xlfn.STDEV.P(Table2[Sharpe Ratio])</f>
        <v>0.66107138031286916</v>
      </c>
      <c r="AR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6.6750566758792544</v>
      </c>
      <c r="AS82">
        <f>_xlfn.RANK.AVG(Table2[[#This Row],[1Y Return vs Nifty Z-Score]],Table2[1Y Return vs Nifty Z-Score])</f>
        <v>118</v>
      </c>
      <c r="AT82">
        <f>_xlfn.RANK.AVG(Table2[[#This Row],[6M Return vs Nifty Z-Score]],Table2[6M Return vs Nifty Z-Score])</f>
        <v>119</v>
      </c>
      <c r="AU82">
        <f>_xlfn.RANK.AVG(Table2[[#This Row],[Sharpe Ratio Z-Score]],Table2[Sharpe Ratio Z-Score])</f>
        <v>184</v>
      </c>
      <c r="AV82">
        <f>(Table2[[#This Row],[Rank 1Y]]+Table2[[#This Row],[Rank 6M]]+Table2[[#This Row],[Rank Sharpe]])/3</f>
        <v>140.33333333333334</v>
      </c>
    </row>
    <row r="83" spans="1:48" x14ac:dyDescent="0.3">
      <c r="A83" t="s">
        <v>841</v>
      </c>
      <c r="B83" t="s">
        <v>842</v>
      </c>
      <c r="C83" t="s">
        <v>3174</v>
      </c>
      <c r="D83" t="s">
        <v>46</v>
      </c>
      <c r="E83">
        <v>19607.648943239899</v>
      </c>
      <c r="F83">
        <v>305.60000000000002</v>
      </c>
      <c r="G83">
        <v>73.958901784005207</v>
      </c>
      <c r="H83">
        <f>(Table2[[#This Row],[1Y Return vs Nifty]]-AVERAGE(Table2[1Y Return vs Nifty]))/_xlfn.STDEV.P(Table2[1Y Return vs Nifty])</f>
        <v>0.81837995402248476</v>
      </c>
      <c r="I83">
        <v>-4.3827286392876603</v>
      </c>
      <c r="J83">
        <f>(Table2[[#This Row],[1M Return vs Nifty]]-AVERAGE(Table2[1M Return vs Nifty]))/_xlfn.STDEV.P(Table2[1M Return vs Nifty])</f>
        <v>-0.46388089773358815</v>
      </c>
      <c r="K83">
        <v>26.3775095313576</v>
      </c>
      <c r="L83">
        <f>(Table2[[#This Row],[6M Return vs Nifty]]-AVERAGE(Table2[6M Return vs Nifty]))/_xlfn.STDEV.P(Table2[6M Return vs Nifty])</f>
        <v>0.33964241709136328</v>
      </c>
      <c r="M83">
        <v>-0.647353087473165</v>
      </c>
      <c r="N83">
        <f>(Table2[[#This Row],[1W Return vs Nifty]]-AVERAGE(Table2[1W Return vs Nifty]))/_xlfn.STDEV.P(Table2[1W Return vs Nifty])</f>
        <v>-0.225510102156317</v>
      </c>
      <c r="O83">
        <v>316.64</v>
      </c>
      <c r="P83">
        <v>317.659194573653</v>
      </c>
      <c r="Q83">
        <v>268.56593884316402</v>
      </c>
      <c r="R83">
        <v>42.758632533137103</v>
      </c>
      <c r="S83" s="1">
        <f>(Table2[[#This Row],[Close Price]]-Table2[[#This Row],[20D EMA]])/Table2[[#This Row],[20D EMA]]</f>
        <v>-3.486609398686194E-2</v>
      </c>
      <c r="T83" s="1">
        <f>(Table2[[#This Row],[Close Price]]-Table2[[#This Row],[50D EMA]])/Table2[[#This Row],[50D EMA]]</f>
        <v>-3.7962680695700461E-2</v>
      </c>
      <c r="U83" s="1">
        <f>(Table2[[#This Row],[Close Price]]-Table2[[#This Row],[200D EMA]])/Table2[[#This Row],[200D EMA]]</f>
        <v>0.13789559955502398</v>
      </c>
      <c r="V83">
        <v>0.446710832360318</v>
      </c>
      <c r="W83">
        <v>299.10000000000002</v>
      </c>
      <c r="X83">
        <v>316.8</v>
      </c>
      <c r="Y83">
        <v>299.10000000000002</v>
      </c>
      <c r="Z83">
        <v>317.39999999999998</v>
      </c>
      <c r="AA83">
        <v>299.10000000000002</v>
      </c>
      <c r="AB83">
        <v>330.8</v>
      </c>
      <c r="AC83" s="1">
        <f>(Table2[[#This Row],[Close Price]]/Table2[[#This Row],[Day Low]])-1</f>
        <v>2.1731862253427048E-2</v>
      </c>
      <c r="AD83" s="1">
        <f>(Table2[[#This Row],[Day High]]/Table2[[#This Row],[Close Price]])-1</f>
        <v>3.6649214659685736E-2</v>
      </c>
      <c r="AE83" s="1">
        <f>(Table2[[#This Row],[Close Price]]/Table2[[#This Row],[Current Week Low]])-1</f>
        <v>2.1731862253427048E-2</v>
      </c>
      <c r="AF83" s="1">
        <f>(Table2[[#This Row],[Current Week High]]/Table2[[#This Row],[Close Price]])-1</f>
        <v>3.8612565445026004E-2</v>
      </c>
      <c r="AG83" s="1">
        <f>(Table2[[#This Row],[Close Price]]/Table2[[#This Row],[Current Month Low]])-1</f>
        <v>2.1731862253427048E-2</v>
      </c>
      <c r="AH83" s="1">
        <f>(Table2[[#This Row],[Current Month High]]/Table2[[#This Row],[Close Price]])-1</f>
        <v>8.2460732984293239E-2</v>
      </c>
      <c r="AI83">
        <v>19.273560209424001</v>
      </c>
      <c r="AJ83">
        <v>123.80080556572599</v>
      </c>
      <c r="AK83" t="str">
        <f>IF(AND(Table2[[#This Row],[20D EMA]]&gt;Table2[[#This Row],[50D EMA]],Table2[[#This Row],[50D EMA]]&gt;Table2[[#This Row],[200D EMA]]),"Uptrend","Downtrend/NoTrend")</f>
        <v>Downtrend/NoTrend</v>
      </c>
      <c r="AL83">
        <v>-0.1</v>
      </c>
      <c r="AM83" t="s">
        <v>3216</v>
      </c>
      <c r="AN83">
        <v>-5.81</v>
      </c>
      <c r="AO83" t="s">
        <v>3216</v>
      </c>
      <c r="AP83">
        <v>0.15939195667528</v>
      </c>
      <c r="AQ83">
        <f>(Table2[[#This Row],[Sharpe Ratio]]-AVERAGE(Table2[Sharpe Ratio]))/_xlfn.STDEV.P(Table2[Sharpe Ratio])</f>
        <v>1.1031848042085408</v>
      </c>
      <c r="AR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3">
        <f>_xlfn.RANK.AVG(Table2[[#This Row],[1Y Return vs Nifty Z-Score]],Table2[1Y Return vs Nifty Z-Score])</f>
        <v>114</v>
      </c>
      <c r="AT83">
        <f>_xlfn.RANK.AVG(Table2[[#This Row],[6M Return vs Nifty Z-Score]],Table2[6M Return vs Nifty Z-Score])</f>
        <v>211</v>
      </c>
      <c r="AU83">
        <f>_xlfn.RANK.AVG(Table2[[#This Row],[Sharpe Ratio Z-Score]],Table2[Sharpe Ratio Z-Score])</f>
        <v>98</v>
      </c>
      <c r="AV83">
        <f>(Table2[[#This Row],[Rank 1Y]]+Table2[[#This Row],[Rank 6M]]+Table2[[#This Row],[Rank Sharpe]])/3</f>
        <v>141</v>
      </c>
    </row>
    <row r="84" spans="1:48" x14ac:dyDescent="0.3">
      <c r="A84" t="s">
        <v>377</v>
      </c>
      <c r="B84" t="s">
        <v>378</v>
      </c>
      <c r="C84" t="s">
        <v>3185</v>
      </c>
      <c r="D84" t="s">
        <v>379</v>
      </c>
      <c r="E84">
        <v>65535.449526719902</v>
      </c>
      <c r="F84">
        <v>975.6</v>
      </c>
      <c r="G84">
        <v>58.360292416418197</v>
      </c>
      <c r="H84">
        <f>(Table2[[#This Row],[1Y Return vs Nifty]]-AVERAGE(Table2[1Y Return vs Nifty]))/_xlfn.STDEV.P(Table2[1Y Return vs Nifty])</f>
        <v>0.55424194583350117</v>
      </c>
      <c r="I84">
        <v>5.1043513547963997</v>
      </c>
      <c r="J84">
        <f>(Table2[[#This Row],[1M Return vs Nifty]]-AVERAGE(Table2[1M Return vs Nifty]))/_xlfn.STDEV.P(Table2[1M Return vs Nifty])</f>
        <v>0.39799969223450149</v>
      </c>
      <c r="K84">
        <v>35.956419407768301</v>
      </c>
      <c r="L84">
        <f>(Table2[[#This Row],[6M Return vs Nifty]]-AVERAGE(Table2[6M Return vs Nifty]))/_xlfn.STDEV.P(Table2[6M Return vs Nifty])</f>
        <v>0.62567057138229443</v>
      </c>
      <c r="M84">
        <v>2.6121009247488902</v>
      </c>
      <c r="N84">
        <f>(Table2[[#This Row],[1W Return vs Nifty]]-AVERAGE(Table2[1W Return vs Nifty]))/_xlfn.STDEV.P(Table2[1W Return vs Nifty])</f>
        <v>0.48240501417161064</v>
      </c>
      <c r="O84">
        <v>985.85</v>
      </c>
      <c r="P84">
        <v>970.20358985209998</v>
      </c>
      <c r="Q84">
        <v>824.09913238416198</v>
      </c>
      <c r="R84">
        <v>61.191430622350403</v>
      </c>
      <c r="S84" s="1">
        <f>(Table2[[#This Row],[Close Price]]-Table2[[#This Row],[20D EMA]])/Table2[[#This Row],[20D EMA]]</f>
        <v>-1.0397119237206471E-2</v>
      </c>
      <c r="T84" s="1">
        <f>(Table2[[#This Row],[Close Price]]-Table2[[#This Row],[50D EMA]])/Table2[[#This Row],[50D EMA]]</f>
        <v>5.5621420126085938E-3</v>
      </c>
      <c r="U84" s="1">
        <f>(Table2[[#This Row],[Close Price]]-Table2[[#This Row],[200D EMA]])/Table2[[#This Row],[200D EMA]]</f>
        <v>0.18383815934563369</v>
      </c>
      <c r="V84">
        <v>0.25068388972363398</v>
      </c>
      <c r="W84">
        <v>956.45</v>
      </c>
      <c r="X84">
        <v>1024</v>
      </c>
      <c r="Y84">
        <v>956.45</v>
      </c>
      <c r="Z84">
        <v>1029.95</v>
      </c>
      <c r="AA84">
        <v>946.8</v>
      </c>
      <c r="AB84">
        <v>1035</v>
      </c>
      <c r="AC84" s="1">
        <f>(Table2[[#This Row],[Close Price]]/Table2[[#This Row],[Day Low]])-1</f>
        <v>2.0021956192168844E-2</v>
      </c>
      <c r="AD84" s="1">
        <f>(Table2[[#This Row],[Day High]]/Table2[[#This Row],[Close Price]])-1</f>
        <v>4.9610496104961044E-2</v>
      </c>
      <c r="AE84" s="1">
        <f>(Table2[[#This Row],[Close Price]]/Table2[[#This Row],[Current Week Low]])-1</f>
        <v>2.0021956192168844E-2</v>
      </c>
      <c r="AF84" s="1">
        <f>(Table2[[#This Row],[Current Week High]]/Table2[[#This Row],[Close Price]])-1</f>
        <v>5.5709307093070981E-2</v>
      </c>
      <c r="AG84" s="1">
        <f>(Table2[[#This Row],[Close Price]]/Table2[[#This Row],[Current Month Low]])-1</f>
        <v>3.041825095057038E-2</v>
      </c>
      <c r="AH84" s="1">
        <f>(Table2[[#This Row],[Current Month High]]/Table2[[#This Row],[Close Price]])-1</f>
        <v>6.0885608856088513E-2</v>
      </c>
      <c r="AI84">
        <v>21.6687166871668</v>
      </c>
      <c r="AJ84">
        <v>92.806324110671895</v>
      </c>
      <c r="AK84" t="str">
        <f>IF(AND(Table2[[#This Row],[20D EMA]]&gt;Table2[[#This Row],[50D EMA]],Table2[[#This Row],[50D EMA]]&gt;Table2[[#This Row],[200D EMA]]),"Uptrend","Downtrend/NoTrend")</f>
        <v>Uptrend</v>
      </c>
      <c r="AL84">
        <v>-0.03</v>
      </c>
      <c r="AM84" t="s">
        <v>3216</v>
      </c>
      <c r="AN84">
        <v>-2.2000000000000002</v>
      </c>
      <c r="AO84" t="s">
        <v>3216</v>
      </c>
      <c r="AP84">
        <v>0.14967162806326201</v>
      </c>
      <c r="AQ84">
        <f>(Table2[[#This Row],[Sharpe Ratio]]-AVERAGE(Table2[Sharpe Ratio]))/_xlfn.STDEV.P(Table2[Sharpe Ratio])</f>
        <v>0.99029215389241154</v>
      </c>
      <c r="AR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3.050609377514319</v>
      </c>
      <c r="AS84">
        <f>_xlfn.RANK.AVG(Table2[[#This Row],[1Y Return vs Nifty Z-Score]],Table2[1Y Return vs Nifty Z-Score])</f>
        <v>152</v>
      </c>
      <c r="AT84">
        <f>_xlfn.RANK.AVG(Table2[[#This Row],[6M Return vs Nifty Z-Score]],Table2[6M Return vs Nifty Z-Score])</f>
        <v>158</v>
      </c>
      <c r="AU84">
        <f>_xlfn.RANK.AVG(Table2[[#This Row],[Sharpe Ratio Z-Score]],Table2[Sharpe Ratio Z-Score])</f>
        <v>118</v>
      </c>
      <c r="AV84">
        <f>(Table2[[#This Row],[Rank 1Y]]+Table2[[#This Row],[Rank 6M]]+Table2[[#This Row],[Rank Sharpe]])/3</f>
        <v>142.66666666666666</v>
      </c>
    </row>
    <row r="85" spans="1:48" x14ac:dyDescent="0.3">
      <c r="A85" t="s">
        <v>713</v>
      </c>
      <c r="B85" t="s">
        <v>714</v>
      </c>
      <c r="C85" t="s">
        <v>3176</v>
      </c>
      <c r="D85" t="s">
        <v>57</v>
      </c>
      <c r="E85">
        <v>25493.37050976</v>
      </c>
      <c r="F85">
        <v>189.21</v>
      </c>
      <c r="G85">
        <v>83.181300176108195</v>
      </c>
      <c r="H85">
        <f>(Table2[[#This Row],[1Y Return vs Nifty]]-AVERAGE(Table2[1Y Return vs Nifty]))/_xlfn.STDEV.P(Table2[1Y Return vs Nifty])</f>
        <v>0.97454682022257078</v>
      </c>
      <c r="I85">
        <v>9.7980661348554108</v>
      </c>
      <c r="J85">
        <f>(Table2[[#This Row],[1M Return vs Nifty]]-AVERAGE(Table2[1M Return vs Nifty]))/_xlfn.STDEV.P(Table2[1M Return vs Nifty])</f>
        <v>0.82441347458922409</v>
      </c>
      <c r="K85">
        <v>49.117512579879197</v>
      </c>
      <c r="L85">
        <f>(Table2[[#This Row],[6M Return vs Nifty]]-AVERAGE(Table2[6M Return vs Nifty]))/_xlfn.STDEV.P(Table2[6M Return vs Nifty])</f>
        <v>1.01866343143</v>
      </c>
      <c r="M85">
        <v>-2.0335397789116301</v>
      </c>
      <c r="N85">
        <f>(Table2[[#This Row],[1W Return vs Nifty]]-AVERAGE(Table2[1W Return vs Nifty]))/_xlfn.STDEV.P(Table2[1W Return vs Nifty])</f>
        <v>-0.52657356531372679</v>
      </c>
      <c r="O85">
        <v>191.67</v>
      </c>
      <c r="P85">
        <v>182.89556160241301</v>
      </c>
      <c r="Q85">
        <v>150.16108679714</v>
      </c>
      <c r="R85">
        <v>47.3022210198408</v>
      </c>
      <c r="S85" s="1">
        <f>(Table2[[#This Row],[Close Price]]-Table2[[#This Row],[20D EMA]])/Table2[[#This Row],[20D EMA]]</f>
        <v>-1.2834559398966869E-2</v>
      </c>
      <c r="T85" s="1">
        <f>(Table2[[#This Row],[Close Price]]-Table2[[#This Row],[50D EMA]])/Table2[[#This Row],[50D EMA]]</f>
        <v>3.4524831232994165E-2</v>
      </c>
      <c r="U85" s="1">
        <f>(Table2[[#This Row],[Close Price]]-Table2[[#This Row],[200D EMA]])/Table2[[#This Row],[200D EMA]]</f>
        <v>0.26004682062279627</v>
      </c>
      <c r="V85">
        <v>0.55384544863221596</v>
      </c>
      <c r="W85">
        <v>183.5</v>
      </c>
      <c r="X85">
        <v>193.48</v>
      </c>
      <c r="Y85">
        <v>183.5</v>
      </c>
      <c r="Z85">
        <v>198.69</v>
      </c>
      <c r="AA85">
        <v>182.1</v>
      </c>
      <c r="AB85">
        <v>202.5</v>
      </c>
      <c r="AC85" s="1">
        <f>(Table2[[#This Row],[Close Price]]/Table2[[#This Row],[Day Low]])-1</f>
        <v>3.111716621253402E-2</v>
      </c>
      <c r="AD85" s="1">
        <f>(Table2[[#This Row],[Day High]]/Table2[[#This Row],[Close Price]])-1</f>
        <v>2.2567517573066853E-2</v>
      </c>
      <c r="AE85" s="1">
        <f>(Table2[[#This Row],[Close Price]]/Table2[[#This Row],[Current Week Low]])-1</f>
        <v>3.111716621253402E-2</v>
      </c>
      <c r="AF85" s="1">
        <f>(Table2[[#This Row],[Current Week High]]/Table2[[#This Row],[Close Price]])-1</f>
        <v>5.0103060091961193E-2</v>
      </c>
      <c r="AG85" s="1">
        <f>(Table2[[#This Row],[Close Price]]/Table2[[#This Row],[Current Month Low]])-1</f>
        <v>3.9044481054365754E-2</v>
      </c>
      <c r="AH85" s="1">
        <f>(Table2[[#This Row],[Current Month High]]/Table2[[#This Row],[Close Price]])-1</f>
        <v>7.0239416521325371E-2</v>
      </c>
      <c r="AI85">
        <v>10.9877913429522</v>
      </c>
      <c r="AJ85">
        <v>129.902794653705</v>
      </c>
      <c r="AK85" t="str">
        <f>IF(AND(Table2[[#This Row],[20D EMA]]&gt;Table2[[#This Row],[50D EMA]],Table2[[#This Row],[50D EMA]]&gt;Table2[[#This Row],[200D EMA]]),"Uptrend","Downtrend/NoTrend")</f>
        <v>Uptrend</v>
      </c>
      <c r="AL85">
        <v>0.18</v>
      </c>
      <c r="AM85" t="s">
        <v>3217</v>
      </c>
      <c r="AN85">
        <v>-4.33</v>
      </c>
      <c r="AO85" t="s">
        <v>3216</v>
      </c>
      <c r="AP85">
        <v>0.101977028379842</v>
      </c>
      <c r="AQ85">
        <f>(Table2[[#This Row],[Sharpe Ratio]]-AVERAGE(Table2[Sharpe Ratio]))/_xlfn.STDEV.P(Table2[Sharpe Ratio])</f>
        <v>0.43636337443005957</v>
      </c>
      <c r="AR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2.7274135353581275</v>
      </c>
      <c r="AS85">
        <f>_xlfn.RANK.AVG(Table2[[#This Row],[1Y Return vs Nifty Z-Score]],Table2[1Y Return vs Nifty Z-Score])</f>
        <v>96</v>
      </c>
      <c r="AT85">
        <f>_xlfn.RANK.AVG(Table2[[#This Row],[6M Return vs Nifty Z-Score]],Table2[6M Return vs Nifty Z-Score])</f>
        <v>101</v>
      </c>
      <c r="AU85">
        <f>_xlfn.RANK.AVG(Table2[[#This Row],[Sharpe Ratio Z-Score]],Table2[Sharpe Ratio Z-Score])</f>
        <v>231</v>
      </c>
      <c r="AV85">
        <f>(Table2[[#This Row],[Rank 1Y]]+Table2[[#This Row],[Rank 6M]]+Table2[[#This Row],[Rank Sharpe]])/3</f>
        <v>142.66666666666666</v>
      </c>
    </row>
    <row r="86" spans="1:48" x14ac:dyDescent="0.3">
      <c r="A86" t="s">
        <v>570</v>
      </c>
      <c r="B86" t="s">
        <v>571</v>
      </c>
      <c r="C86" t="s">
        <v>3171</v>
      </c>
      <c r="D86" t="s">
        <v>398</v>
      </c>
      <c r="E86">
        <v>36655.099469709901</v>
      </c>
      <c r="F86">
        <v>1938.9</v>
      </c>
      <c r="G86">
        <v>39.956176547375499</v>
      </c>
      <c r="H86">
        <f>(Table2[[#This Row],[1Y Return vs Nifty]]-AVERAGE(Table2[1Y Return vs Nifty]))/_xlfn.STDEV.P(Table2[1Y Return vs Nifty])</f>
        <v>0.2425970809887191</v>
      </c>
      <c r="I86">
        <v>18.4880516241147</v>
      </c>
      <c r="J86">
        <f>(Table2[[#This Row],[1M Return vs Nifty]]-AVERAGE(Table2[1M Return vs Nifty]))/_xlfn.STDEV.P(Table2[1M Return vs Nifty])</f>
        <v>1.6138797618944192</v>
      </c>
      <c r="K86">
        <v>75.078988351056694</v>
      </c>
      <c r="L86">
        <f>(Table2[[#This Row],[6M Return vs Nifty]]-AVERAGE(Table2[6M Return vs Nifty]))/_xlfn.STDEV.P(Table2[6M Return vs Nifty])</f>
        <v>1.7938782620638491</v>
      </c>
      <c r="M86">
        <v>8.9440747219838102</v>
      </c>
      <c r="N86">
        <f>(Table2[[#This Row],[1W Return vs Nifty]]-AVERAGE(Table2[1W Return vs Nifty]))/_xlfn.STDEV.P(Table2[1W Return vs Nifty])</f>
        <v>1.8576353289564818</v>
      </c>
      <c r="O86">
        <v>1800.31</v>
      </c>
      <c r="P86">
        <v>1645.8765778075699</v>
      </c>
      <c r="Q86">
        <v>1315.8812292156599</v>
      </c>
      <c r="R86">
        <v>75.649035193195004</v>
      </c>
      <c r="S86" s="1">
        <f>(Table2[[#This Row],[Close Price]]-Table2[[#This Row],[20D EMA]])/Table2[[#This Row],[20D EMA]]</f>
        <v>7.6981186573423552E-2</v>
      </c>
      <c r="T86" s="1">
        <f>(Table2[[#This Row],[Close Price]]-Table2[[#This Row],[50D EMA]])/Table2[[#This Row],[50D EMA]]</f>
        <v>0.17803486977301736</v>
      </c>
      <c r="U86" s="1">
        <f>(Table2[[#This Row],[Close Price]]-Table2[[#This Row],[200D EMA]])/Table2[[#This Row],[200D EMA]]</f>
        <v>0.47346124935279671</v>
      </c>
      <c r="V86">
        <v>0.78622483548575794</v>
      </c>
      <c r="W86">
        <v>1925.5</v>
      </c>
      <c r="X86">
        <v>1967.05</v>
      </c>
      <c r="Y86">
        <v>1896.55</v>
      </c>
      <c r="Z86">
        <v>2017</v>
      </c>
      <c r="AA86">
        <v>1612</v>
      </c>
      <c r="AB86">
        <v>2017</v>
      </c>
      <c r="AC86" s="1">
        <f>(Table2[[#This Row],[Close Price]]/Table2[[#This Row],[Day Low]])-1</f>
        <v>6.9592313684758711E-3</v>
      </c>
      <c r="AD86" s="1">
        <f>(Table2[[#This Row],[Day High]]/Table2[[#This Row],[Close Price]])-1</f>
        <v>1.4518541441023158E-2</v>
      </c>
      <c r="AE86" s="1">
        <f>(Table2[[#This Row],[Close Price]]/Table2[[#This Row],[Current Week Low]])-1</f>
        <v>2.2330020300018516E-2</v>
      </c>
      <c r="AF86" s="1">
        <f>(Table2[[#This Row],[Current Week High]]/Table2[[#This Row],[Close Price]])-1</f>
        <v>4.0280571458043202E-2</v>
      </c>
      <c r="AG86" s="1">
        <f>(Table2[[#This Row],[Close Price]]/Table2[[#This Row],[Current Month Low]])-1</f>
        <v>0.20279156327543424</v>
      </c>
      <c r="AH86" s="1">
        <f>(Table2[[#This Row],[Current Month High]]/Table2[[#This Row],[Close Price]])-1</f>
        <v>4.0280571458043202E-2</v>
      </c>
      <c r="AI86">
        <v>4.0280571458043202</v>
      </c>
      <c r="AJ86">
        <v>101.737592342108</v>
      </c>
      <c r="AK86" t="str">
        <f>IF(AND(Table2[[#This Row],[20D EMA]]&gt;Table2[[#This Row],[50D EMA]],Table2[[#This Row],[50D EMA]]&gt;Table2[[#This Row],[200D EMA]]),"Uptrend","Downtrend/NoTrend")</f>
        <v>Uptrend</v>
      </c>
      <c r="AL86">
        <v>0.2</v>
      </c>
      <c r="AM86" t="s">
        <v>3217</v>
      </c>
      <c r="AN86">
        <v>15.2</v>
      </c>
      <c r="AO86" t="s">
        <v>3217</v>
      </c>
      <c r="AP86">
        <v>0.12984463151940201</v>
      </c>
      <c r="AQ86">
        <f>(Table2[[#This Row],[Sharpe Ratio]]-AVERAGE(Table2[Sharpe Ratio]))/_xlfn.STDEV.P(Table2[Sharpe Ratio])</f>
        <v>0.76001987843891716</v>
      </c>
      <c r="AR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6.268010312342386</v>
      </c>
      <c r="AS86">
        <f>_xlfn.RANK.AVG(Table2[[#This Row],[1Y Return vs Nifty Z-Score]],Table2[1Y Return vs Nifty Z-Score])</f>
        <v>232</v>
      </c>
      <c r="AT86">
        <f>_xlfn.RANK.AVG(Table2[[#This Row],[6M Return vs Nifty Z-Score]],Table2[6M Return vs Nifty Z-Score])</f>
        <v>41</v>
      </c>
      <c r="AU86">
        <f>_xlfn.RANK.AVG(Table2[[#This Row],[Sharpe Ratio Z-Score]],Table2[Sharpe Ratio Z-Score])</f>
        <v>156</v>
      </c>
      <c r="AV86">
        <f>(Table2[[#This Row],[Rank 1Y]]+Table2[[#This Row],[Rank 6M]]+Table2[[#This Row],[Rank Sharpe]])/3</f>
        <v>143</v>
      </c>
    </row>
    <row r="87" spans="1:48" x14ac:dyDescent="0.3">
      <c r="A87" t="s">
        <v>207</v>
      </c>
      <c r="B87" t="s">
        <v>208</v>
      </c>
      <c r="C87" t="s">
        <v>3177</v>
      </c>
      <c r="D87" t="s">
        <v>86</v>
      </c>
      <c r="E87">
        <v>132299.88407115001</v>
      </c>
      <c r="F87">
        <v>2770.6</v>
      </c>
      <c r="G87">
        <v>56.990996224369901</v>
      </c>
      <c r="H87">
        <f>(Table2[[#This Row],[1Y Return vs Nifty]]-AVERAGE(Table2[1Y Return vs Nifty]))/_xlfn.STDEV.P(Table2[1Y Return vs Nifty])</f>
        <v>0.5310550603704961</v>
      </c>
      <c r="I87">
        <v>2.94420692551394</v>
      </c>
      <c r="J87">
        <f>(Table2[[#This Row],[1M Return vs Nifty]]-AVERAGE(Table2[1M Return vs Nifty]))/_xlfn.STDEV.P(Table2[1M Return vs Nifty])</f>
        <v>0.20175526757620632</v>
      </c>
      <c r="K87">
        <v>19.201004791775301</v>
      </c>
      <c r="L87">
        <f>(Table2[[#This Row],[6M Return vs Nifty]]-AVERAGE(Table2[6M Return vs Nifty]))/_xlfn.STDEV.P(Table2[6M Return vs Nifty])</f>
        <v>0.12535055805865239</v>
      </c>
      <c r="M87">
        <v>6.1308356909648198E-2</v>
      </c>
      <c r="N87">
        <f>(Table2[[#This Row],[1W Return vs Nifty]]-AVERAGE(Table2[1W Return vs Nifty]))/_xlfn.STDEV.P(Table2[1W Return vs Nifty])</f>
        <v>-7.1597162456525587E-2</v>
      </c>
      <c r="O87">
        <v>2758.27</v>
      </c>
      <c r="P87">
        <v>2642.52354903882</v>
      </c>
      <c r="Q87">
        <v>2249.2104737559398</v>
      </c>
      <c r="R87">
        <v>51.550963055539</v>
      </c>
      <c r="S87" s="1">
        <f>(Table2[[#This Row],[Close Price]]-Table2[[#This Row],[20D EMA]])/Table2[[#This Row],[20D EMA]]</f>
        <v>4.4701932733198441E-3</v>
      </c>
      <c r="T87" s="1">
        <f>(Table2[[#This Row],[Close Price]]-Table2[[#This Row],[50D EMA]])/Table2[[#This Row],[50D EMA]]</f>
        <v>4.8467477615389998E-2</v>
      </c>
      <c r="U87" s="1">
        <f>(Table2[[#This Row],[Close Price]]-Table2[[#This Row],[200D EMA]])/Table2[[#This Row],[200D EMA]]</f>
        <v>0.23181002059509159</v>
      </c>
      <c r="V87">
        <v>0.532925456482926</v>
      </c>
      <c r="W87">
        <v>2728.1</v>
      </c>
      <c r="X87">
        <v>2816.9</v>
      </c>
      <c r="Y87">
        <v>2728.1</v>
      </c>
      <c r="Z87">
        <v>2850</v>
      </c>
      <c r="AA87">
        <v>2716.05</v>
      </c>
      <c r="AB87">
        <v>2860</v>
      </c>
      <c r="AC87" s="1">
        <f>(Table2[[#This Row],[Close Price]]/Table2[[#This Row],[Day Low]])-1</f>
        <v>1.5578607822293922E-2</v>
      </c>
      <c r="AD87" s="1">
        <f>(Table2[[#This Row],[Day High]]/Table2[[#This Row],[Close Price]])-1</f>
        <v>1.6711181693496169E-2</v>
      </c>
      <c r="AE87" s="1">
        <f>(Table2[[#This Row],[Close Price]]/Table2[[#This Row],[Current Week Low]])-1</f>
        <v>1.5578607822293922E-2</v>
      </c>
      <c r="AF87" s="1">
        <f>(Table2[[#This Row],[Current Week High]]/Table2[[#This Row],[Close Price]])-1</f>
        <v>2.865805240742092E-2</v>
      </c>
      <c r="AG87" s="1">
        <f>(Table2[[#This Row],[Close Price]]/Table2[[#This Row],[Current Month Low]])-1</f>
        <v>2.008431361720131E-2</v>
      </c>
      <c r="AH87" s="1">
        <f>(Table2[[#This Row],[Current Month High]]/Table2[[#This Row],[Close Price]])-1</f>
        <v>3.2267378907095967E-2</v>
      </c>
      <c r="AI87">
        <v>3.2267378907095901</v>
      </c>
      <c r="AJ87">
        <v>86.811408536174199</v>
      </c>
      <c r="AK87" t="str">
        <f>IF(AND(Table2[[#This Row],[20D EMA]]&gt;Table2[[#This Row],[50D EMA]],Table2[[#This Row],[50D EMA]]&gt;Table2[[#This Row],[200D EMA]]),"Uptrend","Downtrend/NoTrend")</f>
        <v>Uptrend</v>
      </c>
      <c r="AL87">
        <v>0.15</v>
      </c>
      <c r="AM87" t="s">
        <v>3217</v>
      </c>
      <c r="AN87">
        <v>-0.43</v>
      </c>
      <c r="AO87" t="s">
        <v>3216</v>
      </c>
      <c r="AP87">
        <v>0.27118369477533899</v>
      </c>
      <c r="AQ87">
        <f>(Table2[[#This Row],[Sharpe Ratio]]-AVERAGE(Table2[Sharpe Ratio]))/_xlfn.STDEV.P(Table2[Sharpe Ratio])</f>
        <v>2.4015427200056068</v>
      </c>
      <c r="AR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3.1881064435544357</v>
      </c>
      <c r="AS87">
        <f>_xlfn.RANK.AVG(Table2[[#This Row],[1Y Return vs Nifty Z-Score]],Table2[1Y Return vs Nifty Z-Score])</f>
        <v>157</v>
      </c>
      <c r="AT87">
        <f>_xlfn.RANK.AVG(Table2[[#This Row],[6M Return vs Nifty Z-Score]],Table2[6M Return vs Nifty Z-Score])</f>
        <v>267</v>
      </c>
      <c r="AU87">
        <f>_xlfn.RANK.AVG(Table2[[#This Row],[Sharpe Ratio Z-Score]],Table2[Sharpe Ratio Z-Score])</f>
        <v>6</v>
      </c>
      <c r="AV87">
        <f>(Table2[[#This Row],[Rank 1Y]]+Table2[[#This Row],[Rank 6M]]+Table2[[#This Row],[Rank Sharpe]])/3</f>
        <v>143.33333333333334</v>
      </c>
    </row>
    <row r="88" spans="1:48" x14ac:dyDescent="0.3">
      <c r="A88" t="s">
        <v>1018</v>
      </c>
      <c r="B88" t="s">
        <v>1019</v>
      </c>
      <c r="C88" t="s">
        <v>3183</v>
      </c>
      <c r="D88" t="s">
        <v>161</v>
      </c>
      <c r="E88">
        <v>14152.903585100001</v>
      </c>
      <c r="F88">
        <v>621.65</v>
      </c>
      <c r="G88">
        <v>43.995823494654097</v>
      </c>
      <c r="H88">
        <f>(Table2[[#This Row],[1Y Return vs Nifty]]-AVERAGE(Table2[1Y Return vs Nifty]))/_xlfn.STDEV.P(Table2[1Y Return vs Nifty])</f>
        <v>0.31100217232064842</v>
      </c>
      <c r="I88">
        <v>0.14897278483055401</v>
      </c>
      <c r="J88">
        <f>(Table2[[#This Row],[1M Return vs Nifty]]-AVERAGE(Table2[1M Return vs Nifty]))/_xlfn.STDEV.P(Table2[1M Return vs Nifty])</f>
        <v>-5.21856765049485E-2</v>
      </c>
      <c r="K88">
        <v>31.677668337050498</v>
      </c>
      <c r="L88">
        <f>(Table2[[#This Row],[6M Return vs Nifty]]-AVERAGE(Table2[6M Return vs Nifty]))/_xlfn.STDEV.P(Table2[6M Return vs Nifty])</f>
        <v>0.49790621330626428</v>
      </c>
      <c r="M88">
        <v>1.62805899373535</v>
      </c>
      <c r="N88">
        <f>(Table2[[#This Row],[1W Return vs Nifty]]-AVERAGE(Table2[1W Return vs Nifty]))/_xlfn.STDEV.P(Table2[1W Return vs Nifty])</f>
        <v>0.26868266820419323</v>
      </c>
      <c r="O88">
        <v>621.95000000000005</v>
      </c>
      <c r="P88">
        <v>616.77965651737998</v>
      </c>
      <c r="Q88">
        <v>548.19624260115904</v>
      </c>
      <c r="R88">
        <v>56.363832654710599</v>
      </c>
      <c r="S88" s="1">
        <f>(Table2[[#This Row],[Close Price]]-Table2[[#This Row],[20D EMA]])/Table2[[#This Row],[20D EMA]]</f>
        <v>-4.8235388696851543E-4</v>
      </c>
      <c r="T88" s="1">
        <f>(Table2[[#This Row],[Close Price]]-Table2[[#This Row],[50D EMA]])/Table2[[#This Row],[50D EMA]]</f>
        <v>7.8964074627885551E-3</v>
      </c>
      <c r="U88" s="1">
        <f>(Table2[[#This Row],[Close Price]]-Table2[[#This Row],[200D EMA]])/Table2[[#This Row],[200D EMA]]</f>
        <v>0.13399171991823067</v>
      </c>
      <c r="V88">
        <v>0.49350262165604802</v>
      </c>
      <c r="W88">
        <v>611.04999999999995</v>
      </c>
      <c r="X88">
        <v>632.95000000000005</v>
      </c>
      <c r="Y88">
        <v>611.04999999999995</v>
      </c>
      <c r="Z88">
        <v>640.5</v>
      </c>
      <c r="AA88">
        <v>604.20000000000005</v>
      </c>
      <c r="AB88">
        <v>651.70000000000005</v>
      </c>
      <c r="AC88" s="1">
        <f>(Table2[[#This Row],[Close Price]]/Table2[[#This Row],[Day Low]])-1</f>
        <v>1.7347189264381058E-2</v>
      </c>
      <c r="AD88" s="1">
        <f>(Table2[[#This Row],[Day High]]/Table2[[#This Row],[Close Price]])-1</f>
        <v>1.8177431030322655E-2</v>
      </c>
      <c r="AE88" s="1">
        <f>(Table2[[#This Row],[Close Price]]/Table2[[#This Row],[Current Week Low]])-1</f>
        <v>1.7347189264381058E-2</v>
      </c>
      <c r="AF88" s="1">
        <f>(Table2[[#This Row],[Current Week High]]/Table2[[#This Row],[Close Price]])-1</f>
        <v>3.0322528754122224E-2</v>
      </c>
      <c r="AG88" s="1">
        <f>(Table2[[#This Row],[Close Price]]/Table2[[#This Row],[Current Month Low]])-1</f>
        <v>2.8881165177093493E-2</v>
      </c>
      <c r="AH88" s="1">
        <f>(Table2[[#This Row],[Current Month High]]/Table2[[#This Row],[Close Price]])-1</f>
        <v>4.8339097562937416E-2</v>
      </c>
      <c r="AI88">
        <v>15.2979972653422</v>
      </c>
      <c r="AJ88">
        <v>79.6286932023405</v>
      </c>
      <c r="AK88" t="str">
        <f>IF(AND(Table2[[#This Row],[20D EMA]]&gt;Table2[[#This Row],[50D EMA]],Table2[[#This Row],[50D EMA]]&gt;Table2[[#This Row],[200D EMA]]),"Uptrend","Downtrend/NoTrend")</f>
        <v>Uptrend</v>
      </c>
      <c r="AL88">
        <v>-0.09</v>
      </c>
      <c r="AM88" t="s">
        <v>3216</v>
      </c>
      <c r="AN88">
        <v>-0.82</v>
      </c>
      <c r="AO88" t="s">
        <v>3216</v>
      </c>
      <c r="AP88">
        <v>0.20160814828448001</v>
      </c>
      <c r="AQ88">
        <f>(Table2[[#This Row],[Sharpe Ratio]]-AVERAGE(Table2[Sharpe Ratio]))/_xlfn.STDEV.P(Table2[Sharpe Ratio])</f>
        <v>1.5934869274437247</v>
      </c>
      <c r="AR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2.6188923047698824</v>
      </c>
      <c r="AS88">
        <f>_xlfn.RANK.AVG(Table2[[#This Row],[1Y Return vs Nifty Z-Score]],Table2[1Y Return vs Nifty Z-Score])</f>
        <v>210</v>
      </c>
      <c r="AT88">
        <f>_xlfn.RANK.AVG(Table2[[#This Row],[6M Return vs Nifty Z-Score]],Table2[6M Return vs Nifty Z-Score])</f>
        <v>183</v>
      </c>
      <c r="AU88">
        <f>_xlfn.RANK.AVG(Table2[[#This Row],[Sharpe Ratio Z-Score]],Table2[Sharpe Ratio Z-Score])</f>
        <v>37</v>
      </c>
      <c r="AV88">
        <f>(Table2[[#This Row],[Rank 1Y]]+Table2[[#This Row],[Rank 6M]]+Table2[[#This Row],[Rank Sharpe]])/3</f>
        <v>143.33333333333334</v>
      </c>
    </row>
    <row r="89" spans="1:48" x14ac:dyDescent="0.3">
      <c r="A89" t="s">
        <v>1668</v>
      </c>
      <c r="B89" t="s">
        <v>1669</v>
      </c>
      <c r="C89" t="s">
        <v>3173</v>
      </c>
      <c r="D89" t="s">
        <v>116</v>
      </c>
      <c r="E89">
        <v>5369.6405400000003</v>
      </c>
      <c r="F89">
        <v>570.15</v>
      </c>
      <c r="G89">
        <v>113.22058461454699</v>
      </c>
      <c r="H89">
        <f>(Table2[[#This Row],[1Y Return vs Nifty]]-AVERAGE(Table2[1Y Return vs Nifty]))/_xlfn.STDEV.P(Table2[1Y Return vs Nifty])</f>
        <v>1.4832150336518406</v>
      </c>
      <c r="I89">
        <v>1.3966446973551401</v>
      </c>
      <c r="J89">
        <f>(Table2[[#This Row],[1M Return vs Nifty]]-AVERAGE(Table2[1M Return vs Nifty]))/_xlfn.STDEV.P(Table2[1M Return vs Nifty])</f>
        <v>6.1162603969535392E-2</v>
      </c>
      <c r="K89">
        <v>58.507009297603503</v>
      </c>
      <c r="L89">
        <f>(Table2[[#This Row],[6M Return vs Nifty]]-AVERAGE(Table2[6M Return vs Nifty]))/_xlfn.STDEV.P(Table2[6M Return vs Nifty])</f>
        <v>1.2990356711255862</v>
      </c>
      <c r="M89">
        <v>0.13657741984656399</v>
      </c>
      <c r="N89">
        <f>(Table2[[#This Row],[1W Return vs Nifty]]-AVERAGE(Table2[1W Return vs Nifty]))/_xlfn.STDEV.P(Table2[1W Return vs Nifty])</f>
        <v>-5.5249606318264366E-2</v>
      </c>
      <c r="O89">
        <v>565.17999999999995</v>
      </c>
      <c r="P89">
        <v>551.16846814917699</v>
      </c>
      <c r="Q89">
        <v>437.002781945104</v>
      </c>
      <c r="R89">
        <v>63.769509486018102</v>
      </c>
      <c r="S89" s="1">
        <f>(Table2[[#This Row],[Close Price]]-Table2[[#This Row],[20D EMA]])/Table2[[#This Row],[20D EMA]]</f>
        <v>8.7936586574189242E-3</v>
      </c>
      <c r="T89" s="1">
        <f>(Table2[[#This Row],[Close Price]]-Table2[[#This Row],[50D EMA]])/Table2[[#This Row],[50D EMA]]</f>
        <v>3.4438711478838674E-2</v>
      </c>
      <c r="U89" s="1">
        <f>(Table2[[#This Row],[Close Price]]-Table2[[#This Row],[200D EMA]])/Table2[[#This Row],[200D EMA]]</f>
        <v>0.3046827698950938</v>
      </c>
      <c r="V89">
        <v>0.605504116742275</v>
      </c>
      <c r="W89">
        <v>562</v>
      </c>
      <c r="X89">
        <v>586.5</v>
      </c>
      <c r="Y89">
        <v>562</v>
      </c>
      <c r="Z89">
        <v>588.85</v>
      </c>
      <c r="AA89">
        <v>544.04999999999995</v>
      </c>
      <c r="AB89">
        <v>590</v>
      </c>
      <c r="AC89" s="1">
        <f>(Table2[[#This Row],[Close Price]]/Table2[[#This Row],[Day Low]])-1</f>
        <v>1.4501779359430644E-2</v>
      </c>
      <c r="AD89" s="1">
        <f>(Table2[[#This Row],[Day High]]/Table2[[#This Row],[Close Price]])-1</f>
        <v>2.8676664035780064E-2</v>
      </c>
      <c r="AE89" s="1">
        <f>(Table2[[#This Row],[Close Price]]/Table2[[#This Row],[Current Week Low]])-1</f>
        <v>1.4501779359430644E-2</v>
      </c>
      <c r="AF89" s="1">
        <f>(Table2[[#This Row],[Current Week High]]/Table2[[#This Row],[Close Price]])-1</f>
        <v>3.2798386389546685E-2</v>
      </c>
      <c r="AG89" s="1">
        <f>(Table2[[#This Row],[Close Price]]/Table2[[#This Row],[Current Month Low]])-1</f>
        <v>4.7973531844499595E-2</v>
      </c>
      <c r="AH89" s="1">
        <f>(Table2[[#This Row],[Current Month High]]/Table2[[#This Row],[Close Price]])-1</f>
        <v>3.4815399456283425E-2</v>
      </c>
      <c r="AI89">
        <v>27.5716916600894</v>
      </c>
      <c r="AJ89">
        <v>172.40802675585201</v>
      </c>
      <c r="AK89" t="str">
        <f>IF(AND(Table2[[#This Row],[20D EMA]]&gt;Table2[[#This Row],[50D EMA]],Table2[[#This Row],[50D EMA]]&gt;Table2[[#This Row],[200D EMA]]),"Uptrend","Downtrend/NoTrend")</f>
        <v>Uptrend</v>
      </c>
      <c r="AL89">
        <v>-0.12</v>
      </c>
      <c r="AM89" t="s">
        <v>3216</v>
      </c>
      <c r="AN89">
        <v>1.58</v>
      </c>
      <c r="AO89" t="s">
        <v>3217</v>
      </c>
      <c r="AP89">
        <v>8.2680168269906998E-2</v>
      </c>
      <c r="AQ89">
        <f>(Table2[[#This Row],[Sharpe Ratio]]-AVERAGE(Table2[Sharpe Ratio]))/_xlfn.STDEV.P(Table2[Sharpe Ratio])</f>
        <v>0.21224814463250505</v>
      </c>
      <c r="AR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3.0004118470612027</v>
      </c>
      <c r="AS89">
        <f>_xlfn.RANK.AVG(Table2[[#This Row],[1Y Return vs Nifty Z-Score]],Table2[1Y Return vs Nifty Z-Score])</f>
        <v>63</v>
      </c>
      <c r="AT89">
        <f>_xlfn.RANK.AVG(Table2[[#This Row],[6M Return vs Nifty Z-Score]],Table2[6M Return vs Nifty Z-Score])</f>
        <v>75</v>
      </c>
      <c r="AU89">
        <f>_xlfn.RANK.AVG(Table2[[#This Row],[Sharpe Ratio Z-Score]],Table2[Sharpe Ratio Z-Score])</f>
        <v>292</v>
      </c>
      <c r="AV89">
        <f>(Table2[[#This Row],[Rank 1Y]]+Table2[[#This Row],[Rank 6M]]+Table2[[#This Row],[Rank Sharpe]])/3</f>
        <v>143.33333333333334</v>
      </c>
    </row>
    <row r="90" spans="1:48" x14ac:dyDescent="0.3">
      <c r="A90" t="s">
        <v>775</v>
      </c>
      <c r="B90" t="s">
        <v>776</v>
      </c>
      <c r="C90" t="s">
        <v>3174</v>
      </c>
      <c r="D90" t="s">
        <v>230</v>
      </c>
      <c r="E90">
        <v>22389.95313016</v>
      </c>
      <c r="F90">
        <v>1374.3</v>
      </c>
      <c r="G90">
        <v>87.844467399763005</v>
      </c>
      <c r="H90">
        <f>(Table2[[#This Row],[1Y Return vs Nifty]]-AVERAGE(Table2[1Y Return vs Nifty]))/_xlfn.STDEV.P(Table2[1Y Return vs Nifty])</f>
        <v>1.0535102504414064</v>
      </c>
      <c r="I90">
        <v>8.7168340229527193</v>
      </c>
      <c r="J90">
        <f>(Table2[[#This Row],[1M Return vs Nifty]]-AVERAGE(Table2[1M Return vs Nifty]))/_xlfn.STDEV.P(Table2[1M Return vs Nifty])</f>
        <v>0.72618588811580498</v>
      </c>
      <c r="K90">
        <v>20.002018484672099</v>
      </c>
      <c r="L90">
        <f>(Table2[[#This Row],[6M Return vs Nifty]]-AVERAGE(Table2[6M Return vs Nifty]))/_xlfn.STDEV.P(Table2[6M Return vs Nifty])</f>
        <v>0.14926898626155813</v>
      </c>
      <c r="M90">
        <v>1.46742966693835</v>
      </c>
      <c r="N90">
        <f>(Table2[[#This Row],[1W Return vs Nifty]]-AVERAGE(Table2[1W Return vs Nifty]))/_xlfn.STDEV.P(Table2[1W Return vs Nifty])</f>
        <v>0.23379586564806373</v>
      </c>
      <c r="O90">
        <v>1360.32</v>
      </c>
      <c r="P90">
        <v>1317.66230688164</v>
      </c>
      <c r="Q90">
        <v>1109.6379173202999</v>
      </c>
      <c r="R90">
        <v>53.821124062987202</v>
      </c>
      <c r="S90" s="1">
        <f>(Table2[[#This Row],[Close Price]]-Table2[[#This Row],[20D EMA]])/Table2[[#This Row],[20D EMA]]</f>
        <v>1.0276993648553296E-2</v>
      </c>
      <c r="T90" s="1">
        <f>(Table2[[#This Row],[Close Price]]-Table2[[#This Row],[50D EMA]])/Table2[[#This Row],[50D EMA]]</f>
        <v>4.2983466114620728E-2</v>
      </c>
      <c r="U90" s="1">
        <f>(Table2[[#This Row],[Close Price]]-Table2[[#This Row],[200D EMA]])/Table2[[#This Row],[200D EMA]]</f>
        <v>0.23851211151727847</v>
      </c>
      <c r="V90">
        <v>0.40939558719399599</v>
      </c>
      <c r="W90">
        <v>1330.6</v>
      </c>
      <c r="X90">
        <v>1395.7</v>
      </c>
      <c r="Y90">
        <v>1330.6</v>
      </c>
      <c r="Z90">
        <v>1408.6</v>
      </c>
      <c r="AA90">
        <v>1330.6</v>
      </c>
      <c r="AB90">
        <v>1449</v>
      </c>
      <c r="AC90" s="1">
        <f>(Table2[[#This Row],[Close Price]]/Table2[[#This Row],[Day Low]])-1</f>
        <v>3.2842326769878305E-2</v>
      </c>
      <c r="AD90" s="1">
        <f>(Table2[[#This Row],[Day High]]/Table2[[#This Row],[Close Price]])-1</f>
        <v>1.5571563705158997E-2</v>
      </c>
      <c r="AE90" s="1">
        <f>(Table2[[#This Row],[Close Price]]/Table2[[#This Row],[Current Week Low]])-1</f>
        <v>3.2842326769878305E-2</v>
      </c>
      <c r="AF90" s="1">
        <f>(Table2[[#This Row],[Current Week High]]/Table2[[#This Row],[Close Price]])-1</f>
        <v>2.4958160518081973E-2</v>
      </c>
      <c r="AG90" s="1">
        <f>(Table2[[#This Row],[Close Price]]/Table2[[#This Row],[Current Month Low]])-1</f>
        <v>3.2842326769878305E-2</v>
      </c>
      <c r="AH90" s="1">
        <f>(Table2[[#This Row],[Current Month High]]/Table2[[#This Row],[Close Price]])-1</f>
        <v>5.4354944335297972E-2</v>
      </c>
      <c r="AI90">
        <v>5.4354944335297901</v>
      </c>
      <c r="AJ90">
        <v>128.57380457380401</v>
      </c>
      <c r="AK90" t="str">
        <f>IF(AND(Table2[[#This Row],[20D EMA]]&gt;Table2[[#This Row],[50D EMA]],Table2[[#This Row],[50D EMA]]&gt;Table2[[#This Row],[200D EMA]]),"Uptrend","Downtrend/NoTrend")</f>
        <v>Uptrend</v>
      </c>
      <c r="AL90">
        <v>0.11</v>
      </c>
      <c r="AM90" t="s">
        <v>3217</v>
      </c>
      <c r="AN90">
        <v>-1.49</v>
      </c>
      <c r="AO90" t="s">
        <v>3216</v>
      </c>
      <c r="AP90">
        <v>0.17199682236652</v>
      </c>
      <c r="AQ90">
        <f>(Table2[[#This Row],[Sharpe Ratio]]-AVERAGE(Table2[Sharpe Ratio]))/_xlfn.STDEV.P(Table2[Sharpe Ratio])</f>
        <v>1.2495786918599905</v>
      </c>
      <c r="AR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3.4123396823268233</v>
      </c>
      <c r="AS90">
        <f>_xlfn.RANK.AVG(Table2[[#This Row],[1Y Return vs Nifty Z-Score]],Table2[1Y Return vs Nifty Z-Score])</f>
        <v>91</v>
      </c>
      <c r="AT90">
        <f>_xlfn.RANK.AVG(Table2[[#This Row],[6M Return vs Nifty Z-Score]],Table2[6M Return vs Nifty Z-Score])</f>
        <v>260</v>
      </c>
      <c r="AU90">
        <f>_xlfn.RANK.AVG(Table2[[#This Row],[Sharpe Ratio Z-Score]],Table2[Sharpe Ratio Z-Score])</f>
        <v>81</v>
      </c>
      <c r="AV90">
        <f>(Table2[[#This Row],[Rank 1Y]]+Table2[[#This Row],[Rank 6M]]+Table2[[#This Row],[Rank Sharpe]])/3</f>
        <v>144</v>
      </c>
    </row>
    <row r="91" spans="1:48" x14ac:dyDescent="0.3">
      <c r="A91" t="s">
        <v>117</v>
      </c>
      <c r="B91" t="s">
        <v>118</v>
      </c>
      <c r="C91" t="s">
        <v>3178</v>
      </c>
      <c r="D91" t="s">
        <v>119</v>
      </c>
      <c r="E91">
        <v>240161.13000810001</v>
      </c>
      <c r="F91">
        <v>278.85000000000002</v>
      </c>
      <c r="G91">
        <v>149.61237377876401</v>
      </c>
      <c r="H91">
        <f>(Table2[[#This Row],[1Y Return vs Nifty]]-AVERAGE(Table2[1Y Return vs Nifty]))/_xlfn.STDEV.P(Table2[1Y Return vs Nifty])</f>
        <v>2.099452960876548</v>
      </c>
      <c r="I91">
        <v>-3.84641630824312</v>
      </c>
      <c r="J91">
        <f>(Table2[[#This Row],[1M Return vs Nifty]]-AVERAGE(Table2[1M Return vs Nifty]))/_xlfn.STDEV.P(Table2[1M Return vs Nifty])</f>
        <v>-0.41515808854719244</v>
      </c>
      <c r="K91">
        <v>60.050219174146697</v>
      </c>
      <c r="L91">
        <f>(Table2[[#This Row],[6M Return vs Nifty]]-AVERAGE(Table2[6M Return vs Nifty]))/_xlfn.STDEV.P(Table2[6M Return vs Nifty])</f>
        <v>1.3451162250055422</v>
      </c>
      <c r="M91">
        <v>-0.124074321742931</v>
      </c>
      <c r="N91">
        <f>(Table2[[#This Row],[1W Return vs Nifty]]-AVERAGE(Table2[1W Return vs Nifty]))/_xlfn.STDEV.P(Table2[1W Return vs Nifty])</f>
        <v>-0.11186010221006333</v>
      </c>
      <c r="O91">
        <v>265.29000000000002</v>
      </c>
      <c r="P91">
        <v>248.971514523666</v>
      </c>
      <c r="Q91">
        <v>193.35831016610899</v>
      </c>
      <c r="R91">
        <v>60.989349675912102</v>
      </c>
      <c r="S91" s="1">
        <f>(Table2[[#This Row],[Close Price]]-Table2[[#This Row],[20D EMA]])/Table2[[#This Row],[20D EMA]]</f>
        <v>5.1113875381657813E-2</v>
      </c>
      <c r="T91" s="1">
        <f>(Table2[[#This Row],[Close Price]]-Table2[[#This Row],[50D EMA]])/Table2[[#This Row],[50D EMA]]</f>
        <v>0.12000764639078387</v>
      </c>
      <c r="U91" s="1">
        <f>(Table2[[#This Row],[Close Price]]-Table2[[#This Row],[200D EMA]])/Table2[[#This Row],[200D EMA]]</f>
        <v>0.44214127523377394</v>
      </c>
      <c r="V91">
        <v>1.1465073457505299</v>
      </c>
      <c r="W91">
        <v>272.25</v>
      </c>
      <c r="X91">
        <v>280.95</v>
      </c>
      <c r="Y91">
        <v>269.2</v>
      </c>
      <c r="Z91">
        <v>282</v>
      </c>
      <c r="AA91">
        <v>240.4</v>
      </c>
      <c r="AB91">
        <v>286.45</v>
      </c>
      <c r="AC91" s="1">
        <f>(Table2[[#This Row],[Close Price]]/Table2[[#This Row],[Day Low]])-1</f>
        <v>2.4242424242424399E-2</v>
      </c>
      <c r="AD91" s="1">
        <f>(Table2[[#This Row],[Day High]]/Table2[[#This Row],[Close Price]])-1</f>
        <v>7.530930607853481E-3</v>
      </c>
      <c r="AE91" s="1">
        <f>(Table2[[#This Row],[Close Price]]/Table2[[#This Row],[Current Week Low]])-1</f>
        <v>3.5846953937592962E-2</v>
      </c>
      <c r="AF91" s="1">
        <f>(Table2[[#This Row],[Current Week High]]/Table2[[#This Row],[Close Price]])-1</f>
        <v>1.1296395911780444E-2</v>
      </c>
      <c r="AG91" s="1">
        <f>(Table2[[#This Row],[Close Price]]/Table2[[#This Row],[Current Month Low]])-1</f>
        <v>0.15994176372712143</v>
      </c>
      <c r="AH91" s="1">
        <f>(Table2[[#This Row],[Current Month High]]/Table2[[#This Row],[Close Price]])-1</f>
        <v>2.7254796485565613E-2</v>
      </c>
      <c r="AI91">
        <v>2.72547964855656</v>
      </c>
      <c r="AJ91">
        <v>185.268542199488</v>
      </c>
      <c r="AK91" t="str">
        <f>IF(AND(Table2[[#This Row],[20D EMA]]&gt;Table2[[#This Row],[50D EMA]],Table2[[#This Row],[50D EMA]]&gt;Table2[[#This Row],[200D EMA]]),"Uptrend","Downtrend/NoTrend")</f>
        <v>Uptrend</v>
      </c>
      <c r="AL91">
        <v>0.19</v>
      </c>
      <c r="AM91" t="s">
        <v>3217</v>
      </c>
      <c r="AN91">
        <v>12.58</v>
      </c>
      <c r="AO91" t="s">
        <v>3217</v>
      </c>
      <c r="AP91">
        <v>7.2344998360734006E-2</v>
      </c>
      <c r="AQ91">
        <f>(Table2[[#This Row],[Sharpe Ratio]]-AVERAGE(Table2[Sharpe Ratio]))/_xlfn.STDEV.P(Table2[Sharpe Ratio])</f>
        <v>9.2214679809979716E-2</v>
      </c>
      <c r="AR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3.0097656749348141</v>
      </c>
      <c r="AS91">
        <f>_xlfn.RANK.AVG(Table2[[#This Row],[1Y Return vs Nifty Z-Score]],Table2[1Y Return vs Nifty Z-Score])</f>
        <v>37</v>
      </c>
      <c r="AT91">
        <f>_xlfn.RANK.AVG(Table2[[#This Row],[6M Return vs Nifty Z-Score]],Table2[6M Return vs Nifty Z-Score])</f>
        <v>73</v>
      </c>
      <c r="AU91">
        <f>_xlfn.RANK.AVG(Table2[[#This Row],[Sharpe Ratio Z-Score]],Table2[Sharpe Ratio Z-Score])</f>
        <v>324</v>
      </c>
      <c r="AV91">
        <f>(Table2[[#This Row],[Rank 1Y]]+Table2[[#This Row],[Rank 6M]]+Table2[[#This Row],[Rank Sharpe]])/3</f>
        <v>144.66666666666666</v>
      </c>
    </row>
    <row r="92" spans="1:48" x14ac:dyDescent="0.3">
      <c r="A92" t="s">
        <v>459</v>
      </c>
      <c r="B92" t="s">
        <v>460</v>
      </c>
      <c r="C92" t="s">
        <v>3171</v>
      </c>
      <c r="D92" t="s">
        <v>138</v>
      </c>
      <c r="E92">
        <v>48205.752</v>
      </c>
      <c r="F92">
        <v>230.5</v>
      </c>
      <c r="G92">
        <v>186.516783548099</v>
      </c>
      <c r="H92">
        <f>(Table2[[#This Row],[1Y Return vs Nifty]]-AVERAGE(Table2[1Y Return vs Nifty]))/_xlfn.STDEV.P(Table2[1Y Return vs Nifty])</f>
        <v>2.7243713148240278</v>
      </c>
      <c r="I92">
        <v>-21.134603135666101</v>
      </c>
      <c r="J92">
        <f>(Table2[[#This Row],[1M Return vs Nifty]]-AVERAGE(Table2[1M Return vs Nifty]))/_xlfn.STDEV.P(Table2[1M Return vs Nifty])</f>
        <v>-1.9857522725942771</v>
      </c>
      <c r="K92">
        <v>13.622730437880101</v>
      </c>
      <c r="L92">
        <f>(Table2[[#This Row],[6M Return vs Nifty]]-AVERAGE(Table2[6M Return vs Nifty]))/_xlfn.STDEV.P(Table2[6M Return vs Nifty])</f>
        <v>-4.1217823746704359E-2</v>
      </c>
      <c r="M92">
        <v>-2.7736963568376098</v>
      </c>
      <c r="N92">
        <f>(Table2[[#This Row],[1W Return vs Nifty]]-AVERAGE(Table2[1W Return vs Nifty]))/_xlfn.STDEV.P(Table2[1W Return vs Nifty])</f>
        <v>-0.68732687798468795</v>
      </c>
      <c r="O92">
        <v>259.56</v>
      </c>
      <c r="P92">
        <v>273.40034274383697</v>
      </c>
      <c r="Q92">
        <v>225.463176934264</v>
      </c>
      <c r="R92">
        <v>22.966866398854499</v>
      </c>
      <c r="S92" s="1">
        <f>(Table2[[#This Row],[Close Price]]-Table2[[#This Row],[20D EMA]])/Table2[[#This Row],[20D EMA]]</f>
        <v>-0.11195869933734012</v>
      </c>
      <c r="T92" s="1">
        <f>(Table2[[#This Row],[Close Price]]-Table2[[#This Row],[50D EMA]])/Table2[[#This Row],[50D EMA]]</f>
        <v>-0.15691400498364605</v>
      </c>
      <c r="U92" s="1">
        <f>(Table2[[#This Row],[Close Price]]-Table2[[#This Row],[200D EMA]])/Table2[[#This Row],[200D EMA]]</f>
        <v>2.2339892190929859E-2</v>
      </c>
      <c r="V92">
        <v>0.42636779087565602</v>
      </c>
      <c r="W92">
        <v>228.05</v>
      </c>
      <c r="X92">
        <v>243.5</v>
      </c>
      <c r="Y92">
        <v>228.05</v>
      </c>
      <c r="Z92">
        <v>254.7</v>
      </c>
      <c r="AA92">
        <v>228.05</v>
      </c>
      <c r="AB92">
        <v>281.8</v>
      </c>
      <c r="AC92" s="1">
        <f>(Table2[[#This Row],[Close Price]]/Table2[[#This Row],[Day Low]])-1</f>
        <v>1.0743258057443583E-2</v>
      </c>
      <c r="AD92" s="1">
        <f>(Table2[[#This Row],[Day High]]/Table2[[#This Row],[Close Price]])-1</f>
        <v>5.6399132321041323E-2</v>
      </c>
      <c r="AE92" s="1">
        <f>(Table2[[#This Row],[Close Price]]/Table2[[#This Row],[Current Week Low]])-1</f>
        <v>1.0743258057443583E-2</v>
      </c>
      <c r="AF92" s="1">
        <f>(Table2[[#This Row],[Current Week High]]/Table2[[#This Row],[Close Price]])-1</f>
        <v>0.10498915401301523</v>
      </c>
      <c r="AG92" s="1">
        <f>(Table2[[#This Row],[Close Price]]/Table2[[#This Row],[Current Month Low]])-1</f>
        <v>1.0743258057443583E-2</v>
      </c>
      <c r="AH92" s="1">
        <f>(Table2[[#This Row],[Current Month High]]/Table2[[#This Row],[Close Price]])-1</f>
        <v>0.22255965292841662</v>
      </c>
      <c r="AI92">
        <v>53.449023861171298</v>
      </c>
      <c r="AJ92">
        <v>226.95035460992901</v>
      </c>
      <c r="AK92" t="str">
        <f>IF(AND(Table2[[#This Row],[20D EMA]]&gt;Table2[[#This Row],[50D EMA]],Table2[[#This Row],[50D EMA]]&gt;Table2[[#This Row],[200D EMA]]),"Uptrend","Downtrend/NoTrend")</f>
        <v>Downtrend/NoTrend</v>
      </c>
      <c r="AL92">
        <v>-0.2</v>
      </c>
      <c r="AM92" t="s">
        <v>3216</v>
      </c>
      <c r="AN92">
        <v>-15.71</v>
      </c>
      <c r="AO92" t="s">
        <v>3216</v>
      </c>
      <c r="AP92">
        <v>0.16461521216804301</v>
      </c>
      <c r="AQ92">
        <f>(Table2[[#This Row],[Sharpe Ratio]]-AVERAGE(Table2[Sharpe Ratio]))/_xlfn.STDEV.P(Table2[Sharpe Ratio])</f>
        <v>1.1638480985674624</v>
      </c>
      <c r="AR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2">
        <f>_xlfn.RANK.AVG(Table2[[#This Row],[1Y Return vs Nifty Z-Score]],Table2[1Y Return vs Nifty Z-Score])</f>
        <v>19</v>
      </c>
      <c r="AT92">
        <f>_xlfn.RANK.AVG(Table2[[#This Row],[6M Return vs Nifty Z-Score]],Table2[6M Return vs Nifty Z-Score])</f>
        <v>329</v>
      </c>
      <c r="AU92">
        <f>_xlfn.RANK.AVG(Table2[[#This Row],[Sharpe Ratio Z-Score]],Table2[Sharpe Ratio Z-Score])</f>
        <v>93</v>
      </c>
      <c r="AV92">
        <f>(Table2[[#This Row],[Rank 1Y]]+Table2[[#This Row],[Rank 6M]]+Table2[[#This Row],[Rank Sharpe]])/3</f>
        <v>147</v>
      </c>
    </row>
    <row r="93" spans="1:48" x14ac:dyDescent="0.3">
      <c r="A93" t="s">
        <v>856</v>
      </c>
      <c r="B93" t="s">
        <v>857</v>
      </c>
      <c r="C93" t="s">
        <v>3173</v>
      </c>
      <c r="D93" t="s">
        <v>227</v>
      </c>
      <c r="E93">
        <v>18799.6895955</v>
      </c>
      <c r="F93">
        <v>2580.5500000000002</v>
      </c>
      <c r="G93">
        <v>93.421039083497206</v>
      </c>
      <c r="H93">
        <f>(Table2[[#This Row],[1Y Return vs Nifty]]-AVERAGE(Table2[1Y Return vs Nifty]))/_xlfn.STDEV.P(Table2[1Y Return vs Nifty])</f>
        <v>1.1479407539788191</v>
      </c>
      <c r="I93">
        <v>11.7161820440664</v>
      </c>
      <c r="J93">
        <f>(Table2[[#This Row],[1M Return vs Nifty]]-AVERAGE(Table2[1M Return vs Nifty]))/_xlfn.STDEV.P(Table2[1M Return vs Nifty])</f>
        <v>0.99867013443491293</v>
      </c>
      <c r="K93">
        <v>50.825300161897097</v>
      </c>
      <c r="L93">
        <f>(Table2[[#This Row],[6M Return vs Nifty]]-AVERAGE(Table2[6M Return vs Nifty]))/_xlfn.STDEV.P(Table2[6M Return vs Nifty])</f>
        <v>1.0696583083322753</v>
      </c>
      <c r="M93">
        <v>0.88732017426802501</v>
      </c>
      <c r="N93">
        <f>(Table2[[#This Row],[1W Return vs Nifty]]-AVERAGE(Table2[1W Return vs Nifty]))/_xlfn.STDEV.P(Table2[1W Return vs Nifty])</f>
        <v>0.10780289951117232</v>
      </c>
      <c r="O93">
        <v>2607.12</v>
      </c>
      <c r="P93">
        <v>2411.4710288340998</v>
      </c>
      <c r="Q93">
        <v>1892.9376839279601</v>
      </c>
      <c r="R93">
        <v>57.493967440247197</v>
      </c>
      <c r="S93" s="1">
        <f>(Table2[[#This Row],[Close Price]]-Table2[[#This Row],[20D EMA]])/Table2[[#This Row],[20D EMA]]</f>
        <v>-1.0191322225290631E-2</v>
      </c>
      <c r="T93" s="1">
        <f>(Table2[[#This Row],[Close Price]]-Table2[[#This Row],[50D EMA]])/Table2[[#This Row],[50D EMA]]</f>
        <v>7.0114452607646233E-2</v>
      </c>
      <c r="U93" s="1">
        <f>(Table2[[#This Row],[Close Price]]-Table2[[#This Row],[200D EMA]])/Table2[[#This Row],[200D EMA]]</f>
        <v>0.36325142761445955</v>
      </c>
      <c r="V93">
        <v>0.35694859315238098</v>
      </c>
      <c r="W93">
        <v>2506.15</v>
      </c>
      <c r="X93">
        <v>2719.4</v>
      </c>
      <c r="Y93">
        <v>2506.15</v>
      </c>
      <c r="Z93">
        <v>2857.95</v>
      </c>
      <c r="AA93">
        <v>2444.0500000000002</v>
      </c>
      <c r="AB93">
        <v>2857.95</v>
      </c>
      <c r="AC93" s="1">
        <f>(Table2[[#This Row],[Close Price]]/Table2[[#This Row],[Day Low]])-1</f>
        <v>2.9686970053667938E-2</v>
      </c>
      <c r="AD93" s="1">
        <f>(Table2[[#This Row],[Day High]]/Table2[[#This Row],[Close Price]])-1</f>
        <v>5.3806359109492163E-2</v>
      </c>
      <c r="AE93" s="1">
        <f>(Table2[[#This Row],[Close Price]]/Table2[[#This Row],[Current Week Low]])-1</f>
        <v>2.9686970053667938E-2</v>
      </c>
      <c r="AF93" s="1">
        <f>(Table2[[#This Row],[Current Week High]]/Table2[[#This Row],[Close Price]])-1</f>
        <v>0.10749646393210743</v>
      </c>
      <c r="AG93" s="1">
        <f>(Table2[[#This Row],[Close Price]]/Table2[[#This Row],[Current Month Low]])-1</f>
        <v>5.584992123729049E-2</v>
      </c>
      <c r="AH93" s="1">
        <f>(Table2[[#This Row],[Current Month High]]/Table2[[#This Row],[Close Price]])-1</f>
        <v>0.10749646393210743</v>
      </c>
      <c r="AI93">
        <v>10.7496463932107</v>
      </c>
      <c r="AJ93">
        <v>121.19315990228399</v>
      </c>
      <c r="AK93" t="str">
        <f>IF(AND(Table2[[#This Row],[20D EMA]]&gt;Table2[[#This Row],[50D EMA]],Table2[[#This Row],[50D EMA]]&gt;Table2[[#This Row],[200D EMA]]),"Uptrend","Downtrend/NoTrend")</f>
        <v>Uptrend</v>
      </c>
      <c r="AL93">
        <v>0.08</v>
      </c>
      <c r="AM93" t="s">
        <v>3217</v>
      </c>
      <c r="AN93">
        <v>-3.49</v>
      </c>
      <c r="AO93" t="s">
        <v>3216</v>
      </c>
      <c r="AP93">
        <v>8.9182563682082994E-2</v>
      </c>
      <c r="AQ93">
        <f>(Table2[[#This Row],[Sharpe Ratio]]-AVERAGE(Table2[Sharpe Ratio]))/_xlfn.STDEV.P(Table2[Sharpe Ratio])</f>
        <v>0.28776746921340424</v>
      </c>
      <c r="AR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3.6118395654705839</v>
      </c>
      <c r="AS93">
        <f>_xlfn.RANK.AVG(Table2[[#This Row],[1Y Return vs Nifty Z-Score]],Table2[1Y Return vs Nifty Z-Score])</f>
        <v>80</v>
      </c>
      <c r="AT93">
        <f>_xlfn.RANK.AVG(Table2[[#This Row],[6M Return vs Nifty Z-Score]],Table2[6M Return vs Nifty Z-Score])</f>
        <v>94</v>
      </c>
      <c r="AU93">
        <f>_xlfn.RANK.AVG(Table2[[#This Row],[Sharpe Ratio Z-Score]],Table2[Sharpe Ratio Z-Score])</f>
        <v>267</v>
      </c>
      <c r="AV93">
        <f>(Table2[[#This Row],[Rank 1Y]]+Table2[[#This Row],[Rank 6M]]+Table2[[#This Row],[Rank Sharpe]])/3</f>
        <v>147</v>
      </c>
    </row>
    <row r="94" spans="1:48" x14ac:dyDescent="0.3">
      <c r="A94" t="s">
        <v>1748</v>
      </c>
      <c r="B94" t="s">
        <v>1749</v>
      </c>
      <c r="C94" t="s">
        <v>3181</v>
      </c>
      <c r="D94" t="s">
        <v>840</v>
      </c>
      <c r="E94">
        <v>4724.037716625</v>
      </c>
      <c r="F94">
        <v>389.65</v>
      </c>
      <c r="G94">
        <v>116.006700791509</v>
      </c>
      <c r="H94">
        <f>(Table2[[#This Row],[1Y Return vs Nifty]]-AVERAGE(Table2[1Y Return vs Nifty]))/_xlfn.STDEV.P(Table2[1Y Return vs Nifty])</f>
        <v>1.5303935455450259</v>
      </c>
      <c r="I94">
        <v>-1.88849550784481</v>
      </c>
      <c r="J94">
        <f>(Table2[[#This Row],[1M Return vs Nifty]]-AVERAGE(Table2[1M Return vs Nifty]))/_xlfn.STDEV.P(Table2[1M Return vs Nifty])</f>
        <v>-0.23728524088380448</v>
      </c>
      <c r="K94">
        <v>55.121191195863801</v>
      </c>
      <c r="L94">
        <f>(Table2[[#This Row],[6M Return vs Nifty]]-AVERAGE(Table2[6M Return vs Nifty]))/_xlfn.STDEV.P(Table2[6M Return vs Nifty])</f>
        <v>1.1979344691202998</v>
      </c>
      <c r="M94">
        <v>1.1137220562252499</v>
      </c>
      <c r="N94">
        <f>(Table2[[#This Row],[1W Return vs Nifty]]-AVERAGE(Table2[1W Return vs Nifty]))/_xlfn.STDEV.P(Table2[1W Return vs Nifty])</f>
        <v>0.15697472829035736</v>
      </c>
      <c r="O94">
        <v>384.72</v>
      </c>
      <c r="P94">
        <v>364.83982126851203</v>
      </c>
      <c r="Q94">
        <v>291.85479846534798</v>
      </c>
      <c r="R94">
        <v>45.0319998182501</v>
      </c>
      <c r="S94" s="1">
        <f>(Table2[[#This Row],[Close Price]]-Table2[[#This Row],[20D EMA]])/Table2[[#This Row],[20D EMA]]</f>
        <v>1.2814514452068906E-2</v>
      </c>
      <c r="T94" s="1">
        <f>(Table2[[#This Row],[Close Price]]-Table2[[#This Row],[50D EMA]])/Table2[[#This Row],[50D EMA]]</f>
        <v>6.800293522024381E-2</v>
      </c>
      <c r="U94" s="1">
        <f>(Table2[[#This Row],[Close Price]]-Table2[[#This Row],[200D EMA]])/Table2[[#This Row],[200D EMA]]</f>
        <v>0.33508169832699614</v>
      </c>
      <c r="V94">
        <v>0.60210429136563104</v>
      </c>
      <c r="W94">
        <v>382.2</v>
      </c>
      <c r="X94">
        <v>396.4</v>
      </c>
      <c r="Y94">
        <v>379</v>
      </c>
      <c r="Z94">
        <v>407</v>
      </c>
      <c r="AA94">
        <v>370.35</v>
      </c>
      <c r="AB94">
        <v>407.8</v>
      </c>
      <c r="AC94" s="1">
        <f>(Table2[[#This Row],[Close Price]]/Table2[[#This Row],[Day Low]])-1</f>
        <v>1.9492412349555233E-2</v>
      </c>
      <c r="AD94" s="1">
        <f>(Table2[[#This Row],[Day High]]/Table2[[#This Row],[Close Price]])-1</f>
        <v>1.7323238804054952E-2</v>
      </c>
      <c r="AE94" s="1">
        <f>(Table2[[#This Row],[Close Price]]/Table2[[#This Row],[Current Week Low]])-1</f>
        <v>2.8100263852242735E-2</v>
      </c>
      <c r="AF94" s="1">
        <f>(Table2[[#This Row],[Current Week High]]/Table2[[#This Row],[Close Price]])-1</f>
        <v>4.4527139740793142E-2</v>
      </c>
      <c r="AG94" s="1">
        <f>(Table2[[#This Row],[Close Price]]/Table2[[#This Row],[Current Month Low]])-1</f>
        <v>5.2112866207641328E-2</v>
      </c>
      <c r="AH94" s="1">
        <f>(Table2[[#This Row],[Current Month High]]/Table2[[#This Row],[Close Price]])-1</f>
        <v>4.6580264339792121E-2</v>
      </c>
      <c r="AI94">
        <v>5.7230848197100004</v>
      </c>
      <c r="AJ94">
        <v>161.77359758145701</v>
      </c>
      <c r="AK94" t="str">
        <f>IF(AND(Table2[[#This Row],[20D EMA]]&gt;Table2[[#This Row],[50D EMA]],Table2[[#This Row],[50D EMA]]&gt;Table2[[#This Row],[200D EMA]]),"Uptrend","Downtrend/NoTrend")</f>
        <v>Uptrend</v>
      </c>
      <c r="AL94">
        <v>0.13</v>
      </c>
      <c r="AM94" t="s">
        <v>3217</v>
      </c>
      <c r="AN94">
        <v>1.29</v>
      </c>
      <c r="AO94" t="s">
        <v>3217</v>
      </c>
      <c r="AP94">
        <v>8.0698514330849999E-2</v>
      </c>
      <c r="AQ94">
        <f>(Table2[[#This Row],[Sharpe Ratio]]-AVERAGE(Table2[Sharpe Ratio]))/_xlfn.STDEV.P(Table2[Sharpe Ratio])</f>
        <v>0.18923306210608234</v>
      </c>
      <c r="AR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2.8372505641779608</v>
      </c>
      <c r="AS94">
        <f>_xlfn.RANK.AVG(Table2[[#This Row],[1Y Return vs Nifty Z-Score]],Table2[1Y Return vs Nifty Z-Score])</f>
        <v>61</v>
      </c>
      <c r="AT94">
        <f>_xlfn.RANK.AVG(Table2[[#This Row],[6M Return vs Nifty Z-Score]],Table2[6M Return vs Nifty Z-Score])</f>
        <v>82</v>
      </c>
      <c r="AU94">
        <f>_xlfn.RANK.AVG(Table2[[#This Row],[Sharpe Ratio Z-Score]],Table2[Sharpe Ratio Z-Score])</f>
        <v>300</v>
      </c>
      <c r="AV94">
        <f>(Table2[[#This Row],[Rank 1Y]]+Table2[[#This Row],[Rank 6M]]+Table2[[#This Row],[Rank Sharpe]])/3</f>
        <v>147.66666666666666</v>
      </c>
    </row>
    <row r="95" spans="1:48" x14ac:dyDescent="0.3">
      <c r="A95" t="s">
        <v>1795</v>
      </c>
      <c r="B95" t="s">
        <v>1796</v>
      </c>
      <c r="C95" t="s">
        <v>3177</v>
      </c>
      <c r="D95" t="s">
        <v>197</v>
      </c>
      <c r="E95">
        <v>4466.5779002999998</v>
      </c>
      <c r="F95">
        <v>1641.85</v>
      </c>
      <c r="G95">
        <v>54.557969098792</v>
      </c>
      <c r="H95">
        <f>(Table2[[#This Row],[1Y Return vs Nifty]]-AVERAGE(Table2[1Y Return vs Nifty]))/_xlfn.STDEV.P(Table2[1Y Return vs Nifty])</f>
        <v>0.48985555830749083</v>
      </c>
      <c r="I95">
        <v>22.748158020677799</v>
      </c>
      <c r="J95">
        <f>(Table2[[#This Row],[1M Return vs Nifty]]-AVERAGE(Table2[1M Return vs Nifty]))/_xlfn.STDEV.P(Table2[1M Return vs Nifty])</f>
        <v>2.0009011653911992</v>
      </c>
      <c r="K95">
        <v>47.2662353099713</v>
      </c>
      <c r="L95">
        <f>(Table2[[#This Row],[6M Return vs Nifty]]-AVERAGE(Table2[6M Return vs Nifty]))/_xlfn.STDEV.P(Table2[6M Return vs Nifty])</f>
        <v>0.96338392390519134</v>
      </c>
      <c r="M95">
        <v>0.73186273824080905</v>
      </c>
      <c r="N95">
        <f>(Table2[[#This Row],[1W Return vs Nifty]]-AVERAGE(Table2[1W Return vs Nifty]))/_xlfn.STDEV.P(Table2[1W Return vs Nifty])</f>
        <v>7.4039370866010201E-2</v>
      </c>
      <c r="O95">
        <v>1614.94</v>
      </c>
      <c r="P95">
        <v>1496.5510462679099</v>
      </c>
      <c r="Q95">
        <v>1262.7999755974799</v>
      </c>
      <c r="R95">
        <v>66.033656225538095</v>
      </c>
      <c r="S95" s="1">
        <f>(Table2[[#This Row],[Close Price]]-Table2[[#This Row],[20D EMA]])/Table2[[#This Row],[20D EMA]]</f>
        <v>1.6663157764375058E-2</v>
      </c>
      <c r="T95" s="1">
        <f>(Table2[[#This Row],[Close Price]]-Table2[[#This Row],[50D EMA]])/Table2[[#This Row],[50D EMA]]</f>
        <v>9.708920660904663E-2</v>
      </c>
      <c r="U95" s="1">
        <f>(Table2[[#This Row],[Close Price]]-Table2[[#This Row],[200D EMA]])/Table2[[#This Row],[200D EMA]]</f>
        <v>0.30016632224210854</v>
      </c>
      <c r="V95">
        <v>0.69533957056349505</v>
      </c>
      <c r="W95">
        <v>1617.05</v>
      </c>
      <c r="X95">
        <v>1710</v>
      </c>
      <c r="Y95">
        <v>1617.05</v>
      </c>
      <c r="Z95">
        <v>1747.2</v>
      </c>
      <c r="AA95">
        <v>1531</v>
      </c>
      <c r="AB95">
        <v>1747.2</v>
      </c>
      <c r="AC95" s="1">
        <f>(Table2[[#This Row],[Close Price]]/Table2[[#This Row],[Day Low]])-1</f>
        <v>1.5336569679354373E-2</v>
      </c>
      <c r="AD95" s="1">
        <f>(Table2[[#This Row],[Day High]]/Table2[[#This Row],[Close Price]])-1</f>
        <v>4.1508054938027339E-2</v>
      </c>
      <c r="AE95" s="1">
        <f>(Table2[[#This Row],[Close Price]]/Table2[[#This Row],[Current Week Low]])-1</f>
        <v>1.5336569679354373E-2</v>
      </c>
      <c r="AF95" s="1">
        <f>(Table2[[#This Row],[Current Week High]]/Table2[[#This Row],[Close Price]])-1</f>
        <v>6.4165423150714274E-2</v>
      </c>
      <c r="AG95" s="1">
        <f>(Table2[[#This Row],[Close Price]]/Table2[[#This Row],[Current Month Low]])-1</f>
        <v>7.2403657740039096E-2</v>
      </c>
      <c r="AH95" s="1">
        <f>(Table2[[#This Row],[Current Month High]]/Table2[[#This Row],[Close Price]])-1</f>
        <v>6.4165423150714274E-2</v>
      </c>
      <c r="AI95">
        <v>6.4165423150714203</v>
      </c>
      <c r="AJ95">
        <v>99.7384428223844</v>
      </c>
      <c r="AK95" t="str">
        <f>IF(AND(Table2[[#This Row],[20D EMA]]&gt;Table2[[#This Row],[50D EMA]],Table2[[#This Row],[50D EMA]]&gt;Table2[[#This Row],[200D EMA]]),"Uptrend","Downtrend/NoTrend")</f>
        <v>Uptrend</v>
      </c>
      <c r="AL95">
        <v>0.21</v>
      </c>
      <c r="AM95" t="s">
        <v>3217</v>
      </c>
      <c r="AN95">
        <v>1.34</v>
      </c>
      <c r="AO95" t="s">
        <v>3217</v>
      </c>
      <c r="AP95">
        <v>0.126607219791989</v>
      </c>
      <c r="AQ95">
        <f>(Table2[[#This Row],[Sharpe Ratio]]-AVERAGE(Table2[Sharpe Ratio]))/_xlfn.STDEV.P(Table2[Sharpe Ratio])</f>
        <v>0.72242032757390806</v>
      </c>
      <c r="AR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4.2506003460437993</v>
      </c>
      <c r="AS95">
        <f>_xlfn.RANK.AVG(Table2[[#This Row],[1Y Return vs Nifty Z-Score]],Table2[1Y Return vs Nifty Z-Score])</f>
        <v>166</v>
      </c>
      <c r="AT95">
        <f>_xlfn.RANK.AVG(Table2[[#This Row],[6M Return vs Nifty Z-Score]],Table2[6M Return vs Nifty Z-Score])</f>
        <v>107</v>
      </c>
      <c r="AU95">
        <f>_xlfn.RANK.AVG(Table2[[#This Row],[Sharpe Ratio Z-Score]],Table2[Sharpe Ratio Z-Score])</f>
        <v>170</v>
      </c>
      <c r="AV95">
        <f>(Table2[[#This Row],[Rank 1Y]]+Table2[[#This Row],[Rank 6M]]+Table2[[#This Row],[Rank Sharpe]])/3</f>
        <v>147.66666666666666</v>
      </c>
    </row>
    <row r="96" spans="1:48" x14ac:dyDescent="0.3">
      <c r="A96" t="s">
        <v>909</v>
      </c>
      <c r="B96" t="s">
        <v>910</v>
      </c>
      <c r="C96" t="s">
        <v>3183</v>
      </c>
      <c r="D96" t="s">
        <v>762</v>
      </c>
      <c r="E96">
        <v>17151.377723639998</v>
      </c>
      <c r="F96">
        <v>1252.7</v>
      </c>
      <c r="G96">
        <v>36.821273876389</v>
      </c>
      <c r="H96">
        <f>(Table2[[#This Row],[1Y Return vs Nifty]]-AVERAGE(Table2[1Y Return vs Nifty]))/_xlfn.STDEV.P(Table2[1Y Return vs Nifty])</f>
        <v>0.18951241633256513</v>
      </c>
      <c r="I96">
        <v>-16.709657721130199</v>
      </c>
      <c r="J96">
        <f>(Table2[[#This Row],[1M Return vs Nifty]]-AVERAGE(Table2[1M Return vs Nifty]))/_xlfn.STDEV.P(Table2[1M Return vs Nifty])</f>
        <v>-1.5837556027195649</v>
      </c>
      <c r="K96">
        <v>31.667860864723501</v>
      </c>
      <c r="L96">
        <f>(Table2[[#This Row],[6M Return vs Nifty]]-AVERAGE(Table2[6M Return vs Nifty]))/_xlfn.STDEV.P(Table2[6M Return vs Nifty])</f>
        <v>0.49761336023173453</v>
      </c>
      <c r="M96">
        <v>-7.4133501905302097</v>
      </c>
      <c r="N96">
        <f>(Table2[[#This Row],[1W Return vs Nifty]]-AVERAGE(Table2[1W Return vs Nifty]))/_xlfn.STDEV.P(Table2[1W Return vs Nifty])</f>
        <v>-1.6950051796523637</v>
      </c>
      <c r="O96">
        <v>1370.43</v>
      </c>
      <c r="P96">
        <v>1424.5919075654999</v>
      </c>
      <c r="Q96">
        <v>1221.63876629744</v>
      </c>
      <c r="R96">
        <v>21.186795945749701</v>
      </c>
      <c r="S96" s="1">
        <f>(Table2[[#This Row],[Close Price]]-Table2[[#This Row],[20D EMA]])/Table2[[#This Row],[20D EMA]]</f>
        <v>-8.5907342950752696E-2</v>
      </c>
      <c r="T96" s="1">
        <f>(Table2[[#This Row],[Close Price]]-Table2[[#This Row],[50D EMA]])/Table2[[#This Row],[50D EMA]]</f>
        <v>-0.12066045486615726</v>
      </c>
      <c r="U96" s="1">
        <f>(Table2[[#This Row],[Close Price]]-Table2[[#This Row],[200D EMA]])/Table2[[#This Row],[200D EMA]]</f>
        <v>2.5425874292366167E-2</v>
      </c>
      <c r="V96">
        <v>0.33116622027012499</v>
      </c>
      <c r="W96">
        <v>1222.0999999999999</v>
      </c>
      <c r="X96">
        <v>1295.8499999999999</v>
      </c>
      <c r="Y96">
        <v>1222.0999999999999</v>
      </c>
      <c r="Z96">
        <v>1359.65</v>
      </c>
      <c r="AA96">
        <v>1222.0999999999999</v>
      </c>
      <c r="AB96">
        <v>1468.5</v>
      </c>
      <c r="AC96" s="1">
        <f>(Table2[[#This Row],[Close Price]]/Table2[[#This Row],[Day Low]])-1</f>
        <v>2.5038867523116126E-2</v>
      </c>
      <c r="AD96" s="1">
        <f>(Table2[[#This Row],[Day High]]/Table2[[#This Row],[Close Price]])-1</f>
        <v>3.4445597509379589E-2</v>
      </c>
      <c r="AE96" s="1">
        <f>(Table2[[#This Row],[Close Price]]/Table2[[#This Row],[Current Week Low]])-1</f>
        <v>2.5038867523116126E-2</v>
      </c>
      <c r="AF96" s="1">
        <f>(Table2[[#This Row],[Current Week High]]/Table2[[#This Row],[Close Price]])-1</f>
        <v>8.5375588728346719E-2</v>
      </c>
      <c r="AG96" s="1">
        <f>(Table2[[#This Row],[Close Price]]/Table2[[#This Row],[Current Month Low]])-1</f>
        <v>2.5038867523116126E-2</v>
      </c>
      <c r="AH96" s="1">
        <f>(Table2[[#This Row],[Current Month High]]/Table2[[#This Row],[Close Price]])-1</f>
        <v>0.17226790133312031</v>
      </c>
      <c r="AI96">
        <v>51.428913546738997</v>
      </c>
      <c r="AJ96">
        <v>78.371066495799496</v>
      </c>
      <c r="AK96" t="str">
        <f>IF(AND(Table2[[#This Row],[20D EMA]]&gt;Table2[[#This Row],[50D EMA]],Table2[[#This Row],[50D EMA]]&gt;Table2[[#This Row],[200D EMA]]),"Uptrend","Downtrend/NoTrend")</f>
        <v>Downtrend/NoTrend</v>
      </c>
      <c r="AL96">
        <v>-0.33</v>
      </c>
      <c r="AM96" t="s">
        <v>3216</v>
      </c>
      <c r="AN96">
        <v>-13.7</v>
      </c>
      <c r="AO96" t="s">
        <v>3216</v>
      </c>
      <c r="AP96">
        <v>0.234163903730426</v>
      </c>
      <c r="AQ96">
        <f>(Table2[[#This Row],[Sharpe Ratio]]-AVERAGE(Table2[Sharpe Ratio]))/_xlfn.STDEV.P(Table2[Sharpe Ratio])</f>
        <v>1.971591995907412</v>
      </c>
      <c r="AR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6">
        <f>_xlfn.RANK.AVG(Table2[[#This Row],[1Y Return vs Nifty Z-Score]],Table2[1Y Return vs Nifty Z-Score])</f>
        <v>246</v>
      </c>
      <c r="AT96">
        <f>_xlfn.RANK.AVG(Table2[[#This Row],[6M Return vs Nifty Z-Score]],Table2[6M Return vs Nifty Z-Score])</f>
        <v>184</v>
      </c>
      <c r="AU96">
        <f>_xlfn.RANK.AVG(Table2[[#This Row],[Sharpe Ratio Z-Score]],Table2[Sharpe Ratio Z-Score])</f>
        <v>17</v>
      </c>
      <c r="AV96">
        <f>(Table2[[#This Row],[Rank 1Y]]+Table2[[#This Row],[Rank 6M]]+Table2[[#This Row],[Rank Sharpe]])/3</f>
        <v>149</v>
      </c>
    </row>
    <row r="97" spans="1:48" x14ac:dyDescent="0.3">
      <c r="A97" t="s">
        <v>794</v>
      </c>
      <c r="B97" t="s">
        <v>795</v>
      </c>
      <c r="C97" t="s">
        <v>3184</v>
      </c>
      <c r="D97" t="s">
        <v>132</v>
      </c>
      <c r="E97">
        <v>21186.3638769549</v>
      </c>
      <c r="F97">
        <v>1871.1</v>
      </c>
      <c r="G97">
        <v>160.98185336886499</v>
      </c>
      <c r="H97">
        <f>(Table2[[#This Row],[1Y Return vs Nifty]]-AVERAGE(Table2[1Y Return vs Nifty]))/_xlfn.STDEV.P(Table2[1Y Return vs Nifty])</f>
        <v>2.2919772829045657</v>
      </c>
      <c r="I97">
        <v>4.1751903353531796</v>
      </c>
      <c r="J97">
        <f>(Table2[[#This Row],[1M Return vs Nifty]]-AVERAGE(Table2[1M Return vs Nifty]))/_xlfn.STDEV.P(Table2[1M Return vs Nifty])</f>
        <v>0.31358743386707422</v>
      </c>
      <c r="K97">
        <v>36.500242635967403</v>
      </c>
      <c r="L97">
        <f>(Table2[[#This Row],[6M Return vs Nifty]]-AVERAGE(Table2[6M Return vs Nifty]))/_xlfn.STDEV.P(Table2[6M Return vs Nifty])</f>
        <v>0.64190924115048842</v>
      </c>
      <c r="M97">
        <v>6.0378093601117699</v>
      </c>
      <c r="N97">
        <f>(Table2[[#This Row],[1W Return vs Nifty]]-AVERAGE(Table2[1W Return vs Nifty]))/_xlfn.STDEV.P(Table2[1W Return vs Nifty])</f>
        <v>1.2264286378926321</v>
      </c>
      <c r="O97">
        <v>1770.57</v>
      </c>
      <c r="P97">
        <v>1776.8317539653201</v>
      </c>
      <c r="Q97">
        <v>1556.27383944506</v>
      </c>
      <c r="R97">
        <v>75.373586454397895</v>
      </c>
      <c r="S97" s="1">
        <f>(Table2[[#This Row],[Close Price]]-Table2[[#This Row],[20D EMA]])/Table2[[#This Row],[20D EMA]]</f>
        <v>5.6778325623951596E-2</v>
      </c>
      <c r="T97" s="1">
        <f>(Table2[[#This Row],[Close Price]]-Table2[[#This Row],[50D EMA]])/Table2[[#This Row],[50D EMA]]</f>
        <v>5.3054120529027714E-2</v>
      </c>
      <c r="U97" s="1">
        <f>(Table2[[#This Row],[Close Price]]-Table2[[#This Row],[200D EMA]])/Table2[[#This Row],[200D EMA]]</f>
        <v>0.20229483563586814</v>
      </c>
      <c r="V97">
        <v>1.07617565868585</v>
      </c>
      <c r="W97">
        <v>1810</v>
      </c>
      <c r="X97">
        <v>1894.9</v>
      </c>
      <c r="Y97">
        <v>1745</v>
      </c>
      <c r="Z97">
        <v>1895</v>
      </c>
      <c r="AA97">
        <v>1653</v>
      </c>
      <c r="AB97">
        <v>1895</v>
      </c>
      <c r="AC97" s="1">
        <f>(Table2[[#This Row],[Close Price]]/Table2[[#This Row],[Day Low]])-1</f>
        <v>3.3756906077347937E-2</v>
      </c>
      <c r="AD97" s="1">
        <f>(Table2[[#This Row],[Day High]]/Table2[[#This Row],[Close Price]])-1</f>
        <v>1.2719790497568439E-2</v>
      </c>
      <c r="AE97" s="1">
        <f>(Table2[[#This Row],[Close Price]]/Table2[[#This Row],[Current Week Low]])-1</f>
        <v>7.2263610315186133E-2</v>
      </c>
      <c r="AF97" s="1">
        <f>(Table2[[#This Row],[Current Week High]]/Table2[[#This Row],[Close Price]])-1</f>
        <v>1.2773234995457239E-2</v>
      </c>
      <c r="AG97" s="1">
        <f>(Table2[[#This Row],[Close Price]]/Table2[[#This Row],[Current Month Low]])-1</f>
        <v>0.13194192377495462</v>
      </c>
      <c r="AH97" s="1">
        <f>(Table2[[#This Row],[Current Month High]]/Table2[[#This Row],[Close Price]])-1</f>
        <v>1.2773234995457239E-2</v>
      </c>
      <c r="AI97">
        <v>15.483053469723499</v>
      </c>
      <c r="AJ97">
        <v>199.38638481491</v>
      </c>
      <c r="AK97" t="str">
        <f>IF(AND(Table2[[#This Row],[20D EMA]]&gt;Table2[[#This Row],[50D EMA]],Table2[[#This Row],[50D EMA]]&gt;Table2[[#This Row],[200D EMA]]),"Uptrend","Downtrend/NoTrend")</f>
        <v>Downtrend/NoTrend</v>
      </c>
      <c r="AL97">
        <v>-0.02</v>
      </c>
      <c r="AM97" t="s">
        <v>3216</v>
      </c>
      <c r="AN97">
        <v>7.85</v>
      </c>
      <c r="AO97" t="s">
        <v>3217</v>
      </c>
      <c r="AP97">
        <v>9.0808819146288994E-2</v>
      </c>
      <c r="AQ97">
        <f>(Table2[[#This Row],[Sharpe Ratio]]-AVERAGE(Table2[Sharpe Ratio]))/_xlfn.STDEV.P(Table2[Sharpe Ratio])</f>
        <v>0.30665492629158503</v>
      </c>
      <c r="AR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7">
        <f>_xlfn.RANK.AVG(Table2[[#This Row],[1Y Return vs Nifty Z-Score]],Table2[1Y Return vs Nifty Z-Score])</f>
        <v>33</v>
      </c>
      <c r="AT97">
        <f>_xlfn.RANK.AVG(Table2[[#This Row],[6M Return vs Nifty Z-Score]],Table2[6M Return vs Nifty Z-Score])</f>
        <v>154</v>
      </c>
      <c r="AU97">
        <f>_xlfn.RANK.AVG(Table2[[#This Row],[Sharpe Ratio Z-Score]],Table2[Sharpe Ratio Z-Score])</f>
        <v>261</v>
      </c>
      <c r="AV97">
        <f>(Table2[[#This Row],[Rank 1Y]]+Table2[[#This Row],[Rank 6M]]+Table2[[#This Row],[Rank Sharpe]])/3</f>
        <v>149.33333333333334</v>
      </c>
    </row>
    <row r="98" spans="1:48" x14ac:dyDescent="0.3">
      <c r="A98" t="s">
        <v>734</v>
      </c>
      <c r="B98" t="s">
        <v>735</v>
      </c>
      <c r="C98" t="s">
        <v>3183</v>
      </c>
      <c r="D98" t="s">
        <v>161</v>
      </c>
      <c r="E98">
        <v>23607.128943945001</v>
      </c>
      <c r="F98">
        <v>741</v>
      </c>
      <c r="G98">
        <v>44.107201364971402</v>
      </c>
      <c r="H98">
        <f>(Table2[[#This Row],[1Y Return vs Nifty]]-AVERAGE(Table2[1Y Return vs Nifty]))/_xlfn.STDEV.P(Table2[1Y Return vs Nifty])</f>
        <v>0.31288818203655777</v>
      </c>
      <c r="I98">
        <v>-12.297372395521901</v>
      </c>
      <c r="J98">
        <f>(Table2[[#This Row],[1M Return vs Nifty]]-AVERAGE(Table2[1M Return vs Nifty]))/_xlfn.STDEV.P(Table2[1M Return vs Nifty])</f>
        <v>-1.182909074397446</v>
      </c>
      <c r="K98">
        <v>35.242444948263902</v>
      </c>
      <c r="L98">
        <f>(Table2[[#This Row],[6M Return vs Nifty]]-AVERAGE(Table2[6M Return vs Nifty]))/_xlfn.STDEV.P(Table2[6M Return vs Nifty])</f>
        <v>0.60435115200182621</v>
      </c>
      <c r="M98">
        <v>-2.8940923987046498</v>
      </c>
      <c r="N98">
        <f>(Table2[[#This Row],[1W Return vs Nifty]]-AVERAGE(Table2[1W Return vs Nifty]))/_xlfn.STDEV.P(Table2[1W Return vs Nifty])</f>
        <v>-0.71347548375244474</v>
      </c>
      <c r="O98">
        <v>743.86</v>
      </c>
      <c r="P98">
        <v>704.74510142745498</v>
      </c>
      <c r="Q98">
        <v>575.32181576787502</v>
      </c>
      <c r="R98">
        <v>46.093756265589903</v>
      </c>
      <c r="S98" s="1">
        <f>(Table2[[#This Row],[Close Price]]-Table2[[#This Row],[20D EMA]])/Table2[[#This Row],[20D EMA]]</f>
        <v>-3.8448095071653451E-3</v>
      </c>
      <c r="T98" s="1">
        <f>(Table2[[#This Row],[Close Price]]-Table2[[#This Row],[50D EMA]])/Table2[[#This Row],[50D EMA]]</f>
        <v>5.1443988044913035E-2</v>
      </c>
      <c r="U98" s="1">
        <f>(Table2[[#This Row],[Close Price]]-Table2[[#This Row],[200D EMA]])/Table2[[#This Row],[200D EMA]]</f>
        <v>0.28797479895838179</v>
      </c>
      <c r="V98">
        <v>0.46339993250407902</v>
      </c>
      <c r="W98">
        <v>723.5</v>
      </c>
      <c r="X98">
        <v>751.75</v>
      </c>
      <c r="Y98">
        <v>723.5</v>
      </c>
      <c r="Z98">
        <v>801.45</v>
      </c>
      <c r="AA98">
        <v>722.1</v>
      </c>
      <c r="AB98">
        <v>801.45</v>
      </c>
      <c r="AC98" s="1">
        <f>(Table2[[#This Row],[Close Price]]/Table2[[#This Row],[Day Low]])-1</f>
        <v>2.4187975120939953E-2</v>
      </c>
      <c r="AD98" s="1">
        <f>(Table2[[#This Row],[Day High]]/Table2[[#This Row],[Close Price]])-1</f>
        <v>1.4507422402159298E-2</v>
      </c>
      <c r="AE98" s="1">
        <f>(Table2[[#This Row],[Close Price]]/Table2[[#This Row],[Current Week Low]])-1</f>
        <v>2.4187975120939953E-2</v>
      </c>
      <c r="AF98" s="1">
        <f>(Table2[[#This Row],[Current Week High]]/Table2[[#This Row],[Close Price]])-1</f>
        <v>8.1578947368421195E-2</v>
      </c>
      <c r="AG98" s="1">
        <f>(Table2[[#This Row],[Close Price]]/Table2[[#This Row],[Current Month Low]])-1</f>
        <v>2.6173660157872813E-2</v>
      </c>
      <c r="AH98" s="1">
        <f>(Table2[[#This Row],[Current Month High]]/Table2[[#This Row],[Close Price]])-1</f>
        <v>8.1578947368421195E-2</v>
      </c>
      <c r="AI98">
        <v>13.8933873144399</v>
      </c>
      <c r="AJ98">
        <v>137.5</v>
      </c>
      <c r="AK98" t="str">
        <f>IF(AND(Table2[[#This Row],[20D EMA]]&gt;Table2[[#This Row],[50D EMA]],Table2[[#This Row],[50D EMA]]&gt;Table2[[#This Row],[200D EMA]]),"Uptrend","Downtrend/NoTrend")</f>
        <v>Uptrend</v>
      </c>
      <c r="AL98">
        <v>0.2</v>
      </c>
      <c r="AM98" t="s">
        <v>3217</v>
      </c>
      <c r="AN98">
        <v>-2.79</v>
      </c>
      <c r="AO98" t="s">
        <v>3216</v>
      </c>
      <c r="AP98">
        <v>0.17330267970214999</v>
      </c>
      <c r="AQ98">
        <f>(Table2[[#This Row],[Sharpe Ratio]]-AVERAGE(Table2[Sharpe Ratio]))/_xlfn.STDEV.P(Table2[Sharpe Ratio])</f>
        <v>1.2647450202258608</v>
      </c>
      <c r="AR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0.28559979611435393</v>
      </c>
      <c r="AS98">
        <f>_xlfn.RANK.AVG(Table2[[#This Row],[1Y Return vs Nifty Z-Score]],Table2[1Y Return vs Nifty Z-Score])</f>
        <v>209</v>
      </c>
      <c r="AT98">
        <f>_xlfn.RANK.AVG(Table2[[#This Row],[6M Return vs Nifty Z-Score]],Table2[6M Return vs Nifty Z-Score])</f>
        <v>162</v>
      </c>
      <c r="AU98">
        <f>_xlfn.RANK.AVG(Table2[[#This Row],[Sharpe Ratio Z-Score]],Table2[Sharpe Ratio Z-Score])</f>
        <v>80</v>
      </c>
      <c r="AV98">
        <f>(Table2[[#This Row],[Rank 1Y]]+Table2[[#This Row],[Rank 6M]]+Table2[[#This Row],[Rank Sharpe]])/3</f>
        <v>150.33333333333334</v>
      </c>
    </row>
    <row r="99" spans="1:48" x14ac:dyDescent="0.3">
      <c r="A99" t="s">
        <v>162</v>
      </c>
      <c r="B99" t="s">
        <v>163</v>
      </c>
      <c r="C99" t="s">
        <v>3171</v>
      </c>
      <c r="D99" t="s">
        <v>138</v>
      </c>
      <c r="E99">
        <v>162381.50710079999</v>
      </c>
      <c r="F99">
        <v>480.7</v>
      </c>
      <c r="G99">
        <v>83.217711469396306</v>
      </c>
      <c r="H99">
        <f>(Table2[[#This Row],[1Y Return vs Nifty]]-AVERAGE(Table2[1Y Return vs Nifty]))/_xlfn.STDEV.P(Table2[1Y Return vs Nifty])</f>
        <v>0.97516338842157269</v>
      </c>
      <c r="I99">
        <v>-6.4182412350729496</v>
      </c>
      <c r="J99">
        <f>(Table2[[#This Row],[1M Return vs Nifty]]-AVERAGE(Table2[1M Return vs Nifty]))/_xlfn.STDEV.P(Table2[1M Return vs Nifty])</f>
        <v>-0.64880279130219831</v>
      </c>
      <c r="K99">
        <v>16.095617765400998</v>
      </c>
      <c r="L99">
        <f>(Table2[[#This Row],[6M Return vs Nifty]]-AVERAGE(Table2[6M Return vs Nifty]))/_xlfn.STDEV.P(Table2[6M Return vs Nifty])</f>
        <v>3.262308374550317E-2</v>
      </c>
      <c r="M99">
        <v>-2.7570547911325698</v>
      </c>
      <c r="N99">
        <f>(Table2[[#This Row],[1W Return vs Nifty]]-AVERAGE(Table2[1W Return vs Nifty]))/_xlfn.STDEV.P(Table2[1W Return vs Nifty])</f>
        <v>-0.68371252543429539</v>
      </c>
      <c r="O99">
        <v>511.59</v>
      </c>
      <c r="P99">
        <v>513.64841215162801</v>
      </c>
      <c r="Q99">
        <v>443.33341076967702</v>
      </c>
      <c r="R99">
        <v>33.780662523802803</v>
      </c>
      <c r="S99" s="1">
        <f>(Table2[[#This Row],[Close Price]]-Table2[[#This Row],[20D EMA]])/Table2[[#This Row],[20D EMA]]</f>
        <v>-6.038038272835667E-2</v>
      </c>
      <c r="T99" s="1">
        <f>(Table2[[#This Row],[Close Price]]-Table2[[#This Row],[50D EMA]])/Table2[[#This Row],[50D EMA]]</f>
        <v>-6.4145846404177559E-2</v>
      </c>
      <c r="U99" s="1">
        <f>(Table2[[#This Row],[Close Price]]-Table2[[#This Row],[200D EMA]])/Table2[[#This Row],[200D EMA]]</f>
        <v>8.4285524895248348E-2</v>
      </c>
      <c r="V99">
        <v>0.94752120165801401</v>
      </c>
      <c r="W99">
        <v>462.7</v>
      </c>
      <c r="X99">
        <v>501</v>
      </c>
      <c r="Y99">
        <v>462.7</v>
      </c>
      <c r="Z99">
        <v>503.2</v>
      </c>
      <c r="AA99">
        <v>462.7</v>
      </c>
      <c r="AB99">
        <v>566.4</v>
      </c>
      <c r="AC99" s="1">
        <f>(Table2[[#This Row],[Close Price]]/Table2[[#This Row],[Day Low]])-1</f>
        <v>3.8902096390750041E-2</v>
      </c>
      <c r="AD99" s="1">
        <f>(Table2[[#This Row],[Day High]]/Table2[[#This Row],[Close Price]])-1</f>
        <v>4.2230081131682917E-2</v>
      </c>
      <c r="AE99" s="1">
        <f>(Table2[[#This Row],[Close Price]]/Table2[[#This Row],[Current Week Low]])-1</f>
        <v>3.8902096390750041E-2</v>
      </c>
      <c r="AF99" s="1">
        <f>(Table2[[#This Row],[Current Week High]]/Table2[[#This Row],[Close Price]])-1</f>
        <v>4.6806740170584504E-2</v>
      </c>
      <c r="AG99" s="1">
        <f>(Table2[[#This Row],[Close Price]]/Table2[[#This Row],[Current Month Low]])-1</f>
        <v>3.8902096390750041E-2</v>
      </c>
      <c r="AH99" s="1">
        <f>(Table2[[#This Row],[Current Month High]]/Table2[[#This Row],[Close Price]])-1</f>
        <v>0.1782816725608487</v>
      </c>
      <c r="AI99">
        <v>20.657374661951302</v>
      </c>
      <c r="AJ99">
        <v>113.40732519422799</v>
      </c>
      <c r="AK99" t="str">
        <f>IF(AND(Table2[[#This Row],[20D EMA]]&gt;Table2[[#This Row],[50D EMA]],Table2[[#This Row],[50D EMA]]&gt;Table2[[#This Row],[200D EMA]]),"Uptrend","Downtrend/NoTrend")</f>
        <v>Downtrend/NoTrend</v>
      </c>
      <c r="AL99">
        <v>-0.08</v>
      </c>
      <c r="AM99" t="s">
        <v>3216</v>
      </c>
      <c r="AN99">
        <v>-13.98</v>
      </c>
      <c r="AO99" t="s">
        <v>3216</v>
      </c>
      <c r="AP99">
        <v>0.18694744321090501</v>
      </c>
      <c r="AQ99">
        <f>(Table2[[#This Row],[Sharpe Ratio]]-AVERAGE(Table2[Sharpe Ratio]))/_xlfn.STDEV.P(Table2[Sharpe Ratio])</f>
        <v>1.4232163617745048</v>
      </c>
      <c r="AR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9">
        <f>_xlfn.RANK.AVG(Table2[[#This Row],[1Y Return vs Nifty Z-Score]],Table2[1Y Return vs Nifty Z-Score])</f>
        <v>95</v>
      </c>
      <c r="AT99">
        <f>_xlfn.RANK.AVG(Table2[[#This Row],[6M Return vs Nifty Z-Score]],Table2[6M Return vs Nifty Z-Score])</f>
        <v>304</v>
      </c>
      <c r="AU99">
        <f>_xlfn.RANK.AVG(Table2[[#This Row],[Sharpe Ratio Z-Score]],Table2[Sharpe Ratio Z-Score])</f>
        <v>57</v>
      </c>
      <c r="AV99">
        <f>(Table2[[#This Row],[Rank 1Y]]+Table2[[#This Row],[Rank 6M]]+Table2[[#This Row],[Rank Sharpe]])/3</f>
        <v>152</v>
      </c>
    </row>
    <row r="100" spans="1:48" x14ac:dyDescent="0.3">
      <c r="A100" t="s">
        <v>1090</v>
      </c>
      <c r="B100" t="s">
        <v>1091</v>
      </c>
      <c r="C100" t="s">
        <v>3183</v>
      </c>
      <c r="D100" t="s">
        <v>262</v>
      </c>
      <c r="E100">
        <v>12318.71366634</v>
      </c>
      <c r="F100">
        <v>1850.75</v>
      </c>
      <c r="G100">
        <v>64.551508359456193</v>
      </c>
      <c r="H100">
        <f>(Table2[[#This Row],[1Y Return vs Nifty]]-AVERAGE(Table2[1Y Return vs Nifty]))/_xlfn.STDEV.P(Table2[1Y Return vs Nifty])</f>
        <v>0.65908048681652409</v>
      </c>
      <c r="I100">
        <v>6.1252419009427603</v>
      </c>
      <c r="J100">
        <f>(Table2[[#This Row],[1M Return vs Nifty]]-AVERAGE(Table2[1M Return vs Nifty]))/_xlfn.STDEV.P(Table2[1M Return vs Nifty])</f>
        <v>0.49074537865794771</v>
      </c>
      <c r="K100">
        <v>35.033945600206998</v>
      </c>
      <c r="L100">
        <f>(Table2[[#This Row],[6M Return vs Nifty]]-AVERAGE(Table2[6M Return vs Nifty]))/_xlfn.STDEV.P(Table2[6M Return vs Nifty])</f>
        <v>0.59812531999536367</v>
      </c>
      <c r="M100">
        <v>1.8152724852203601</v>
      </c>
      <c r="N100">
        <f>(Table2[[#This Row],[1W Return vs Nifty]]-AVERAGE(Table2[1W Return vs Nifty]))/_xlfn.STDEV.P(Table2[1W Return vs Nifty])</f>
        <v>0.30934323899482646</v>
      </c>
      <c r="O100">
        <v>1778.88</v>
      </c>
      <c r="P100">
        <v>1738.77716328263</v>
      </c>
      <c r="Q100">
        <v>1475.8695381610701</v>
      </c>
      <c r="R100">
        <v>69.965008141027099</v>
      </c>
      <c r="S100" s="1">
        <f>(Table2[[#This Row],[Close Price]]-Table2[[#This Row],[20D EMA]])/Table2[[#This Row],[20D EMA]]</f>
        <v>4.0401825867961802E-2</v>
      </c>
      <c r="T100" s="1">
        <f>(Table2[[#This Row],[Close Price]]-Table2[[#This Row],[50D EMA]])/Table2[[#This Row],[50D EMA]]</f>
        <v>6.4397462240634085E-2</v>
      </c>
      <c r="U100" s="1">
        <f>(Table2[[#This Row],[Close Price]]-Table2[[#This Row],[200D EMA]])/Table2[[#This Row],[200D EMA]]</f>
        <v>0.25400650406134817</v>
      </c>
      <c r="V100">
        <v>0.69402180032885896</v>
      </c>
      <c r="W100">
        <v>1789.05</v>
      </c>
      <c r="X100">
        <v>1870</v>
      </c>
      <c r="Y100">
        <v>1789.05</v>
      </c>
      <c r="Z100">
        <v>1919</v>
      </c>
      <c r="AA100">
        <v>1683.1</v>
      </c>
      <c r="AB100">
        <v>1919</v>
      </c>
      <c r="AC100" s="1">
        <f>(Table2[[#This Row],[Close Price]]/Table2[[#This Row],[Day Low]])-1</f>
        <v>3.4487577205779552E-2</v>
      </c>
      <c r="AD100" s="1">
        <f>(Table2[[#This Row],[Day High]]/Table2[[#This Row],[Close Price]])-1</f>
        <v>1.0401188707280795E-2</v>
      </c>
      <c r="AE100" s="1">
        <f>(Table2[[#This Row],[Close Price]]/Table2[[#This Row],[Current Week Low]])-1</f>
        <v>3.4487577205779552E-2</v>
      </c>
      <c r="AF100" s="1">
        <f>(Table2[[#This Row],[Current Week High]]/Table2[[#This Row],[Close Price]])-1</f>
        <v>3.6876941780359385E-2</v>
      </c>
      <c r="AG100" s="1">
        <f>(Table2[[#This Row],[Close Price]]/Table2[[#This Row],[Current Month Low]])-1</f>
        <v>9.960786643693198E-2</v>
      </c>
      <c r="AH100" s="1">
        <f>(Table2[[#This Row],[Current Month High]]/Table2[[#This Row],[Close Price]])-1</f>
        <v>3.6876941780359385E-2</v>
      </c>
      <c r="AI100">
        <v>6.4541402134269799</v>
      </c>
      <c r="AJ100">
        <v>119.88238089580599</v>
      </c>
      <c r="AK100" t="str">
        <f>IF(AND(Table2[[#This Row],[20D EMA]]&gt;Table2[[#This Row],[50D EMA]],Table2[[#This Row],[50D EMA]]&gt;Table2[[#This Row],[200D EMA]]),"Uptrend","Downtrend/NoTrend")</f>
        <v>Uptrend</v>
      </c>
      <c r="AL100">
        <v>0.12</v>
      </c>
      <c r="AM100" t="s">
        <v>3217</v>
      </c>
      <c r="AN100">
        <v>8.5</v>
      </c>
      <c r="AO100" t="s">
        <v>3217</v>
      </c>
      <c r="AP100">
        <v>0.13133594715153599</v>
      </c>
      <c r="AQ100">
        <f>(Table2[[#This Row],[Sharpe Ratio]]-AVERAGE(Table2[Sharpe Ratio]))/_xlfn.STDEV.P(Table2[Sharpe Ratio])</f>
        <v>0.77734013384276468</v>
      </c>
      <c r="AR1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2.8346345583074264</v>
      </c>
      <c r="AS100">
        <f>_xlfn.RANK.AVG(Table2[[#This Row],[1Y Return vs Nifty Z-Score]],Table2[1Y Return vs Nifty Z-Score])</f>
        <v>139</v>
      </c>
      <c r="AT100">
        <f>_xlfn.RANK.AVG(Table2[[#This Row],[6M Return vs Nifty Z-Score]],Table2[6M Return vs Nifty Z-Score])</f>
        <v>166</v>
      </c>
      <c r="AU100">
        <f>_xlfn.RANK.AVG(Table2[[#This Row],[Sharpe Ratio Z-Score]],Table2[Sharpe Ratio Z-Score])</f>
        <v>152</v>
      </c>
      <c r="AV100">
        <f>(Table2[[#This Row],[Rank 1Y]]+Table2[[#This Row],[Rank 6M]]+Table2[[#This Row],[Rank Sharpe]])/3</f>
        <v>152.33333333333334</v>
      </c>
    </row>
    <row r="101" spans="1:48" x14ac:dyDescent="0.3">
      <c r="A101" t="s">
        <v>763</v>
      </c>
      <c r="B101" t="s">
        <v>764</v>
      </c>
      <c r="C101" t="s">
        <v>3172</v>
      </c>
      <c r="D101" t="s">
        <v>685</v>
      </c>
      <c r="E101">
        <v>22663.426463127998</v>
      </c>
      <c r="F101">
        <v>154.68</v>
      </c>
      <c r="G101">
        <v>83.072251992566905</v>
      </c>
      <c r="H101">
        <f>(Table2[[#This Row],[1Y Return vs Nifty]]-AVERAGE(Table2[1Y Return vs Nifty]))/_xlfn.STDEV.P(Table2[1Y Return vs Nifty])</f>
        <v>0.97270026010182853</v>
      </c>
      <c r="I101">
        <v>15.310247884053</v>
      </c>
      <c r="J101">
        <f>(Table2[[#This Row],[1M Return vs Nifty]]-AVERAGE(Table2[1M Return vs Nifty]))/_xlfn.STDEV.P(Table2[1M Return vs Nifty])</f>
        <v>1.3251832015201952</v>
      </c>
      <c r="K101">
        <v>60.587719085811898</v>
      </c>
      <c r="L101">
        <f>(Table2[[#This Row],[6M Return vs Nifty]]-AVERAGE(Table2[6M Return vs Nifty]))/_xlfn.STDEV.P(Table2[6M Return vs Nifty])</f>
        <v>1.3611660792842364</v>
      </c>
      <c r="M101">
        <v>5.9100999838088102</v>
      </c>
      <c r="N101">
        <f>(Table2[[#This Row],[1W Return vs Nifty]]-AVERAGE(Table2[1W Return vs Nifty]))/_xlfn.STDEV.P(Table2[1W Return vs Nifty])</f>
        <v>1.1986916618093144</v>
      </c>
      <c r="O101">
        <v>149.69</v>
      </c>
      <c r="P101">
        <v>139.59544956313201</v>
      </c>
      <c r="Q101">
        <v>111.979692816021</v>
      </c>
      <c r="R101">
        <v>66.108322062807005</v>
      </c>
      <c r="S101" s="1">
        <f>(Table2[[#This Row],[Close Price]]-Table2[[#This Row],[20D EMA]])/Table2[[#This Row],[20D EMA]]</f>
        <v>3.3335560157659226E-2</v>
      </c>
      <c r="T101" s="1">
        <f>(Table2[[#This Row],[Close Price]]-Table2[[#This Row],[50D EMA]])/Table2[[#This Row],[50D EMA]]</f>
        <v>0.10805904120854609</v>
      </c>
      <c r="U101" s="1">
        <f>(Table2[[#This Row],[Close Price]]-Table2[[#This Row],[200D EMA]])/Table2[[#This Row],[200D EMA]]</f>
        <v>0.38132188176417153</v>
      </c>
      <c r="V101">
        <v>0.82222770214057295</v>
      </c>
      <c r="W101">
        <v>151.81</v>
      </c>
      <c r="X101">
        <v>162.88999999999999</v>
      </c>
      <c r="Y101">
        <v>148.55000000000001</v>
      </c>
      <c r="Z101">
        <v>162.88999999999999</v>
      </c>
      <c r="AA101">
        <v>146.01</v>
      </c>
      <c r="AB101">
        <v>162.88999999999999</v>
      </c>
      <c r="AC101" s="1">
        <f>(Table2[[#This Row],[Close Price]]/Table2[[#This Row],[Day Low]])-1</f>
        <v>1.8905210460443911E-2</v>
      </c>
      <c r="AD101" s="1">
        <f>(Table2[[#This Row],[Day High]]/Table2[[#This Row],[Close Price]])-1</f>
        <v>5.3077320920610127E-2</v>
      </c>
      <c r="AE101" s="1">
        <f>(Table2[[#This Row],[Close Price]]/Table2[[#This Row],[Current Week Low]])-1</f>
        <v>4.1265567149108007E-2</v>
      </c>
      <c r="AF101" s="1">
        <f>(Table2[[#This Row],[Current Week High]]/Table2[[#This Row],[Close Price]])-1</f>
        <v>5.3077320920610127E-2</v>
      </c>
      <c r="AG101" s="1">
        <f>(Table2[[#This Row],[Close Price]]/Table2[[#This Row],[Current Month Low]])-1</f>
        <v>5.9379494555167556E-2</v>
      </c>
      <c r="AH101" s="1">
        <f>(Table2[[#This Row],[Current Month High]]/Table2[[#This Row],[Close Price]])-1</f>
        <v>5.3077320920610127E-2</v>
      </c>
      <c r="AI101">
        <v>5.30773209206101</v>
      </c>
      <c r="AJ101">
        <v>151.51219512195101</v>
      </c>
      <c r="AK101" t="str">
        <f>IF(AND(Table2[[#This Row],[20D EMA]]&gt;Table2[[#This Row],[50D EMA]],Table2[[#This Row],[50D EMA]]&gt;Table2[[#This Row],[200D EMA]]),"Uptrend","Downtrend/NoTrend")</f>
        <v>Uptrend</v>
      </c>
      <c r="AL101">
        <v>0.28000000000000003</v>
      </c>
      <c r="AM101" t="s">
        <v>3217</v>
      </c>
      <c r="AN101">
        <v>1.28</v>
      </c>
      <c r="AO101" t="s">
        <v>3217</v>
      </c>
      <c r="AP101">
        <v>8.2499385621862001E-2</v>
      </c>
      <c r="AQ101">
        <f>(Table2[[#This Row],[Sharpe Ratio]]-AVERAGE(Table2[Sharpe Ratio]))/_xlfn.STDEV.P(Table2[Sharpe Ratio])</f>
        <v>0.21014852093832928</v>
      </c>
      <c r="AR1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5.067889723653904</v>
      </c>
      <c r="AS101">
        <f>_xlfn.RANK.AVG(Table2[[#This Row],[1Y Return vs Nifty Z-Score]],Table2[1Y Return vs Nifty Z-Score])</f>
        <v>97</v>
      </c>
      <c r="AT101">
        <f>_xlfn.RANK.AVG(Table2[[#This Row],[6M Return vs Nifty Z-Score]],Table2[6M Return vs Nifty Z-Score])</f>
        <v>70</v>
      </c>
      <c r="AU101">
        <f>_xlfn.RANK.AVG(Table2[[#This Row],[Sharpe Ratio Z-Score]],Table2[Sharpe Ratio Z-Score])</f>
        <v>294</v>
      </c>
      <c r="AV101">
        <f>(Table2[[#This Row],[Rank 1Y]]+Table2[[#This Row],[Rank 6M]]+Table2[[#This Row],[Rank Sharpe]])/3</f>
        <v>153.66666666666666</v>
      </c>
    </row>
    <row r="102" spans="1:48" x14ac:dyDescent="0.3">
      <c r="A102" t="s">
        <v>1529</v>
      </c>
      <c r="B102" t="s">
        <v>1530</v>
      </c>
      <c r="C102" t="s">
        <v>3174</v>
      </c>
      <c r="D102" t="s">
        <v>46</v>
      </c>
      <c r="E102">
        <v>6792.9404049659997</v>
      </c>
      <c r="F102">
        <v>238.89</v>
      </c>
      <c r="G102">
        <v>99.130298307066397</v>
      </c>
      <c r="H102">
        <f>(Table2[[#This Row],[1Y Return vs Nifty]]-AVERAGE(Table2[1Y Return vs Nifty]))/_xlfn.STDEV.P(Table2[1Y Return vs Nifty])</f>
        <v>1.2446181130953149</v>
      </c>
      <c r="I102">
        <v>-0.98417510654476303</v>
      </c>
      <c r="J102">
        <f>(Table2[[#This Row],[1M Return vs Nifty]]-AVERAGE(Table2[1M Return vs Nifty]))/_xlfn.STDEV.P(Table2[1M Return vs Nifty])</f>
        <v>-0.15512969866441859</v>
      </c>
      <c r="K102">
        <v>38.529721821938303</v>
      </c>
      <c r="L102">
        <f>(Table2[[#This Row],[6M Return vs Nifty]]-AVERAGE(Table2[6M Return vs Nifty]))/_xlfn.STDEV.P(Table2[6M Return vs Nifty])</f>
        <v>0.70250989333583203</v>
      </c>
      <c r="M102">
        <v>-4.2305209328080702</v>
      </c>
      <c r="N102">
        <f>(Table2[[#This Row],[1W Return vs Nifty]]-AVERAGE(Table2[1W Return vs Nifty]))/_xlfn.STDEV.P(Table2[1W Return vs Nifty])</f>
        <v>-1.0037320597422432</v>
      </c>
      <c r="O102">
        <v>245.31</v>
      </c>
      <c r="P102">
        <v>238.65247213204299</v>
      </c>
      <c r="Q102">
        <v>196.81060091563199</v>
      </c>
      <c r="R102">
        <v>42.513799305305902</v>
      </c>
      <c r="S102" s="1">
        <f>(Table2[[#This Row],[Close Price]]-Table2[[#This Row],[20D EMA]])/Table2[[#This Row],[20D EMA]]</f>
        <v>-2.6170967347438002E-2</v>
      </c>
      <c r="T102" s="1">
        <f>(Table2[[#This Row],[Close Price]]-Table2[[#This Row],[50D EMA]])/Table2[[#This Row],[50D EMA]]</f>
        <v>9.9528769107230537E-4</v>
      </c>
      <c r="U102" s="1">
        <f>(Table2[[#This Row],[Close Price]]-Table2[[#This Row],[200D EMA]])/Table2[[#This Row],[200D EMA]]</f>
        <v>0.21380656777937701</v>
      </c>
      <c r="V102">
        <v>1.69803717902462</v>
      </c>
      <c r="W102">
        <v>234.11</v>
      </c>
      <c r="X102">
        <v>244.99</v>
      </c>
      <c r="Y102">
        <v>234.11</v>
      </c>
      <c r="Z102">
        <v>256.19</v>
      </c>
      <c r="AA102">
        <v>227.4</v>
      </c>
      <c r="AB102">
        <v>284.74</v>
      </c>
      <c r="AC102" s="1">
        <f>(Table2[[#This Row],[Close Price]]/Table2[[#This Row],[Day Low]])-1</f>
        <v>2.0417752338644179E-2</v>
      </c>
      <c r="AD102" s="1">
        <f>(Table2[[#This Row],[Day High]]/Table2[[#This Row],[Close Price]])-1</f>
        <v>2.5534764954581624E-2</v>
      </c>
      <c r="AE102" s="1">
        <f>(Table2[[#This Row],[Close Price]]/Table2[[#This Row],[Current Week Low]])-1</f>
        <v>2.0417752338644179E-2</v>
      </c>
      <c r="AF102" s="1">
        <f>(Table2[[#This Row],[Current Week High]]/Table2[[#This Row],[Close Price]])-1</f>
        <v>7.2418267822010218E-2</v>
      </c>
      <c r="AG102" s="1">
        <f>(Table2[[#This Row],[Close Price]]/Table2[[#This Row],[Current Month Low]])-1</f>
        <v>5.0527704485487934E-2</v>
      </c>
      <c r="AH102" s="1">
        <f>(Table2[[#This Row],[Current Month High]]/Table2[[#This Row],[Close Price]])-1</f>
        <v>0.19192933986353555</v>
      </c>
      <c r="AI102">
        <v>19.192933986353498</v>
      </c>
      <c r="AJ102">
        <v>135.24372230428301</v>
      </c>
      <c r="AK102" t="str">
        <f>IF(AND(Table2[[#This Row],[20D EMA]]&gt;Table2[[#This Row],[50D EMA]],Table2[[#This Row],[50D EMA]]&gt;Table2[[#This Row],[200D EMA]]),"Uptrend","Downtrend/NoTrend")</f>
        <v>Uptrend</v>
      </c>
      <c r="AL102">
        <v>0</v>
      </c>
      <c r="AM102" t="s">
        <v>3218</v>
      </c>
      <c r="AN102">
        <v>1.5</v>
      </c>
      <c r="AO102" t="s">
        <v>3217</v>
      </c>
      <c r="AP102">
        <v>9.7192335177439998E-2</v>
      </c>
      <c r="AQ102">
        <f>(Table2[[#This Row],[Sharpe Ratio]]-AVERAGE(Table2[Sharpe Ratio]))/_xlfn.STDEV.P(Table2[Sharpe Ratio])</f>
        <v>0.38079357652210688</v>
      </c>
      <c r="AR1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1.169059824546592</v>
      </c>
      <c r="AS102">
        <f>_xlfn.RANK.AVG(Table2[[#This Row],[1Y Return vs Nifty Z-Score]],Table2[1Y Return vs Nifty Z-Score])</f>
        <v>75</v>
      </c>
      <c r="AT102">
        <f>_xlfn.RANK.AVG(Table2[[#This Row],[6M Return vs Nifty Z-Score]],Table2[6M Return vs Nifty Z-Score])</f>
        <v>144</v>
      </c>
      <c r="AU102">
        <f>_xlfn.RANK.AVG(Table2[[#This Row],[Sharpe Ratio Z-Score]],Table2[Sharpe Ratio Z-Score])</f>
        <v>242</v>
      </c>
      <c r="AV102">
        <f>(Table2[[#This Row],[Rank 1Y]]+Table2[[#This Row],[Rank 6M]]+Table2[[#This Row],[Rank Sharpe]])/3</f>
        <v>153.66666666666666</v>
      </c>
    </row>
    <row r="103" spans="1:48" x14ac:dyDescent="0.3">
      <c r="A103" t="s">
        <v>1636</v>
      </c>
      <c r="B103" t="s">
        <v>1637</v>
      </c>
      <c r="C103" t="s">
        <v>3172</v>
      </c>
      <c r="D103" t="s">
        <v>999</v>
      </c>
      <c r="E103">
        <v>5540.36453523</v>
      </c>
      <c r="F103">
        <v>654.79999999999995</v>
      </c>
      <c r="G103">
        <v>79.3510707960329</v>
      </c>
      <c r="H103">
        <f>(Table2[[#This Row],[1Y Return vs Nifty]]-AVERAGE(Table2[1Y Return vs Nifty]))/_xlfn.STDEV.P(Table2[1Y Return vs Nifty])</f>
        <v>0.90968788725497651</v>
      </c>
      <c r="I103">
        <v>27.2756531751903</v>
      </c>
      <c r="J103">
        <f>(Table2[[#This Row],[1M Return vs Nifty]]-AVERAGE(Table2[1M Return vs Nifty]))/_xlfn.STDEV.P(Table2[1M Return vs Nifty])</f>
        <v>2.412214256171735</v>
      </c>
      <c r="K103">
        <v>126.74623663787099</v>
      </c>
      <c r="L103">
        <f>(Table2[[#This Row],[6M Return vs Nifty]]-AVERAGE(Table2[6M Return vs Nifty]))/_xlfn.STDEV.P(Table2[6M Return vs Nifty])</f>
        <v>3.3366725732580909</v>
      </c>
      <c r="M103">
        <v>13.693536767666</v>
      </c>
      <c r="N103">
        <f>(Table2[[#This Row],[1W Return vs Nifty]]-AVERAGE(Table2[1W Return vs Nifty]))/_xlfn.STDEV.P(Table2[1W Return vs Nifty])</f>
        <v>2.8891626841383009</v>
      </c>
      <c r="O103">
        <v>595.66999999999996</v>
      </c>
      <c r="P103">
        <v>523.18498551219398</v>
      </c>
      <c r="Q103">
        <v>382.13891560818701</v>
      </c>
      <c r="R103">
        <v>68.203185897752803</v>
      </c>
      <c r="S103" s="1">
        <f>(Table2[[#This Row],[Close Price]]-Table2[[#This Row],[20D EMA]])/Table2[[#This Row],[20D EMA]]</f>
        <v>9.9266372320244434E-2</v>
      </c>
      <c r="T103" s="1">
        <f>(Table2[[#This Row],[Close Price]]-Table2[[#This Row],[50D EMA]])/Table2[[#This Row],[50D EMA]]</f>
        <v>0.25156496866773786</v>
      </c>
      <c r="U103" s="1">
        <f>(Table2[[#This Row],[Close Price]]-Table2[[#This Row],[200D EMA]])/Table2[[#This Row],[200D EMA]]</f>
        <v>0.71351300078366431</v>
      </c>
      <c r="V103">
        <v>0.60836334965487204</v>
      </c>
      <c r="W103">
        <v>625</v>
      </c>
      <c r="X103">
        <v>679.9</v>
      </c>
      <c r="Y103">
        <v>625</v>
      </c>
      <c r="Z103">
        <v>683.8</v>
      </c>
      <c r="AA103">
        <v>549.9</v>
      </c>
      <c r="AB103">
        <v>683.8</v>
      </c>
      <c r="AC103" s="1">
        <f>(Table2[[#This Row],[Close Price]]/Table2[[#This Row],[Day Low]])-1</f>
        <v>4.7679999999999945E-2</v>
      </c>
      <c r="AD103" s="1">
        <f>(Table2[[#This Row],[Day High]]/Table2[[#This Row],[Close Price]])-1</f>
        <v>3.8332315210751311E-2</v>
      </c>
      <c r="AE103" s="1">
        <f>(Table2[[#This Row],[Close Price]]/Table2[[#This Row],[Current Week Low]])-1</f>
        <v>4.7679999999999945E-2</v>
      </c>
      <c r="AF103" s="1">
        <f>(Table2[[#This Row],[Current Week High]]/Table2[[#This Row],[Close Price]])-1</f>
        <v>4.4288332315210788E-2</v>
      </c>
      <c r="AG103" s="1">
        <f>(Table2[[#This Row],[Close Price]]/Table2[[#This Row],[Current Month Low]])-1</f>
        <v>0.19076195671940344</v>
      </c>
      <c r="AH103" s="1">
        <f>(Table2[[#This Row],[Current Month High]]/Table2[[#This Row],[Close Price]])-1</f>
        <v>4.4288332315210788E-2</v>
      </c>
      <c r="AI103">
        <v>4.4288332315210699</v>
      </c>
      <c r="AJ103">
        <v>203.429101019462</v>
      </c>
      <c r="AK103" t="str">
        <f>IF(AND(Table2[[#This Row],[20D EMA]]&gt;Table2[[#This Row],[50D EMA]],Table2[[#This Row],[50D EMA]]&gt;Table2[[#This Row],[200D EMA]]),"Uptrend","Downtrend/NoTrend")</f>
        <v>Uptrend</v>
      </c>
      <c r="AL103">
        <v>0.91</v>
      </c>
      <c r="AM103" t="s">
        <v>3217</v>
      </c>
      <c r="AN103">
        <v>15.68</v>
      </c>
      <c r="AO103" t="s">
        <v>3217</v>
      </c>
      <c r="AP103">
        <v>6.5817174185972993E-2</v>
      </c>
      <c r="AQ103">
        <f>(Table2[[#This Row],[Sharpe Ratio]]-AVERAGE(Table2[Sharpe Ratio]))/_xlfn.STDEV.P(Table2[Sharpe Ratio])</f>
        <v>1.6400023608405388E-2</v>
      </c>
      <c r="AR1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9.5641374244315092</v>
      </c>
      <c r="AS103">
        <f>_xlfn.RANK.AVG(Table2[[#This Row],[1Y Return vs Nifty Z-Score]],Table2[1Y Return vs Nifty Z-Score])</f>
        <v>105</v>
      </c>
      <c r="AT103">
        <f>_xlfn.RANK.AVG(Table2[[#This Row],[6M Return vs Nifty Z-Score]],Table2[6M Return vs Nifty Z-Score])</f>
        <v>8</v>
      </c>
      <c r="AU103">
        <f>_xlfn.RANK.AVG(Table2[[#This Row],[Sharpe Ratio Z-Score]],Table2[Sharpe Ratio Z-Score])</f>
        <v>348</v>
      </c>
      <c r="AV103">
        <f>(Table2[[#This Row],[Rank 1Y]]+Table2[[#This Row],[Rank 6M]]+Table2[[#This Row],[Rank Sharpe]])/3</f>
        <v>153.66666666666666</v>
      </c>
    </row>
    <row r="104" spans="1:48" x14ac:dyDescent="0.3">
      <c r="A104" t="s">
        <v>120</v>
      </c>
      <c r="B104" t="s">
        <v>121</v>
      </c>
      <c r="C104" t="s">
        <v>3183</v>
      </c>
      <c r="D104" t="s">
        <v>122</v>
      </c>
      <c r="E104">
        <v>240035.73547765001</v>
      </c>
      <c r="F104">
        <v>6725.65</v>
      </c>
      <c r="G104">
        <v>51.967773741669497</v>
      </c>
      <c r="H104">
        <f>(Table2[[#This Row],[1Y Return vs Nifty]]-AVERAGE(Table2[1Y Return vs Nifty]))/_xlfn.STDEV.P(Table2[1Y Return vs Nifty])</f>
        <v>0.44599465851007974</v>
      </c>
      <c r="I104">
        <v>-10.382025547784</v>
      </c>
      <c r="J104">
        <f>(Table2[[#This Row],[1M Return vs Nifty]]-AVERAGE(Table2[1M Return vs Nifty]))/_xlfn.STDEV.P(Table2[1M Return vs Nifty])</f>
        <v>-1.0089039777658937</v>
      </c>
      <c r="K104">
        <v>28.461048760086101</v>
      </c>
      <c r="L104">
        <f>(Table2[[#This Row],[6M Return vs Nifty]]-AVERAGE(Table2[6M Return vs Nifty]))/_xlfn.STDEV.P(Table2[6M Return vs Nifty])</f>
        <v>0.40185731290675969</v>
      </c>
      <c r="M104">
        <v>1.7381912755973901</v>
      </c>
      <c r="N104">
        <f>(Table2[[#This Row],[1W Return vs Nifty]]-AVERAGE(Table2[1W Return vs Nifty]))/_xlfn.STDEV.P(Table2[1W Return vs Nifty])</f>
        <v>0.29260210588715535</v>
      </c>
      <c r="O104">
        <v>6768.57</v>
      </c>
      <c r="P104">
        <v>6877.0235262784299</v>
      </c>
      <c r="Q104">
        <v>5994.3747024906897</v>
      </c>
      <c r="R104">
        <v>50.761699181335601</v>
      </c>
      <c r="S104" s="1">
        <f>(Table2[[#This Row],[Close Price]]-Table2[[#This Row],[20D EMA]])/Table2[[#This Row],[20D EMA]]</f>
        <v>-6.3410735206993613E-3</v>
      </c>
      <c r="T104" s="1">
        <f>(Table2[[#This Row],[Close Price]]-Table2[[#This Row],[50D EMA]])/Table2[[#This Row],[50D EMA]]</f>
        <v>-2.2011488793080746E-2</v>
      </c>
      <c r="U104" s="1">
        <f>(Table2[[#This Row],[Close Price]]-Table2[[#This Row],[200D EMA]])/Table2[[#This Row],[200D EMA]]</f>
        <v>0.1219935912924265</v>
      </c>
      <c r="V104">
        <v>0.57189420961398196</v>
      </c>
      <c r="W104">
        <v>6505</v>
      </c>
      <c r="X104">
        <v>6843.75</v>
      </c>
      <c r="Y104">
        <v>6505</v>
      </c>
      <c r="Z104">
        <v>6843.75</v>
      </c>
      <c r="AA104">
        <v>6502.75</v>
      </c>
      <c r="AB104">
        <v>6945</v>
      </c>
      <c r="AC104" s="1">
        <f>(Table2[[#This Row],[Close Price]]/Table2[[#This Row],[Day Low]])-1</f>
        <v>3.3920061491160558E-2</v>
      </c>
      <c r="AD104" s="1">
        <f>(Table2[[#This Row],[Day High]]/Table2[[#This Row],[Close Price]])-1</f>
        <v>1.7559641075583832E-2</v>
      </c>
      <c r="AE104" s="1">
        <f>(Table2[[#This Row],[Close Price]]/Table2[[#This Row],[Current Week Low]])-1</f>
        <v>3.3920061491160558E-2</v>
      </c>
      <c r="AF104" s="1">
        <f>(Table2[[#This Row],[Current Week High]]/Table2[[#This Row],[Close Price]])-1</f>
        <v>1.7559641075583832E-2</v>
      </c>
      <c r="AG104" s="1">
        <f>(Table2[[#This Row],[Close Price]]/Table2[[#This Row],[Current Month Low]])-1</f>
        <v>3.4277805543808437E-2</v>
      </c>
      <c r="AH104" s="1">
        <f>(Table2[[#This Row],[Current Month High]]/Table2[[#This Row],[Close Price]])-1</f>
        <v>3.2613948094236234E-2</v>
      </c>
      <c r="AI104">
        <v>18.4822284834923</v>
      </c>
      <c r="AJ104">
        <v>107.198089956869</v>
      </c>
      <c r="AK104" t="str">
        <f>IF(AND(Table2[[#This Row],[20D EMA]]&gt;Table2[[#This Row],[50D EMA]],Table2[[#This Row],[50D EMA]]&gt;Table2[[#This Row],[200D EMA]]),"Uptrend","Downtrend/NoTrend")</f>
        <v>Downtrend/NoTrend</v>
      </c>
      <c r="AL104">
        <v>-0.15</v>
      </c>
      <c r="AM104" t="s">
        <v>3216</v>
      </c>
      <c r="AN104">
        <v>-0.64</v>
      </c>
      <c r="AO104" t="s">
        <v>3216</v>
      </c>
      <c r="AP104">
        <v>0.16618956284167899</v>
      </c>
      <c r="AQ104">
        <f>(Table2[[#This Row],[Sharpe Ratio]]-AVERAGE(Table2[Sharpe Ratio]))/_xlfn.STDEV.P(Table2[Sharpe Ratio])</f>
        <v>1.1821327293827217</v>
      </c>
      <c r="AR1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4">
        <f>_xlfn.RANK.AVG(Table2[[#This Row],[1Y Return vs Nifty Z-Score]],Table2[1Y Return vs Nifty Z-Score])</f>
        <v>176</v>
      </c>
      <c r="AT104">
        <f>_xlfn.RANK.AVG(Table2[[#This Row],[6M Return vs Nifty Z-Score]],Table2[6M Return vs Nifty Z-Score])</f>
        <v>202</v>
      </c>
      <c r="AU104">
        <f>_xlfn.RANK.AVG(Table2[[#This Row],[Sharpe Ratio Z-Score]],Table2[Sharpe Ratio Z-Score])</f>
        <v>88</v>
      </c>
      <c r="AV104">
        <f>(Table2[[#This Row],[Rank 1Y]]+Table2[[#This Row],[Rank 6M]]+Table2[[#This Row],[Rank Sharpe]])/3</f>
        <v>155.33333333333334</v>
      </c>
    </row>
    <row r="105" spans="1:48" x14ac:dyDescent="0.3">
      <c r="A105" t="s">
        <v>390</v>
      </c>
      <c r="B105" t="s">
        <v>391</v>
      </c>
      <c r="C105" t="s">
        <v>3184</v>
      </c>
      <c r="D105" t="s">
        <v>132</v>
      </c>
      <c r="E105">
        <v>61590.137428969902</v>
      </c>
      <c r="F105">
        <v>1765.9</v>
      </c>
      <c r="G105">
        <v>66.809654456545303</v>
      </c>
      <c r="H105">
        <f>(Table2[[#This Row],[1Y Return vs Nifty]]-AVERAGE(Table2[1Y Return vs Nifty]))/_xlfn.STDEV.P(Table2[1Y Return vs Nifty])</f>
        <v>0.69731865268304405</v>
      </c>
      <c r="I105">
        <v>-2.6349982524676299</v>
      </c>
      <c r="J105">
        <f>(Table2[[#This Row],[1M Return vs Nifty]]-AVERAGE(Table2[1M Return vs Nifty]))/_xlfn.STDEV.P(Table2[1M Return vs Nifty])</f>
        <v>-0.30510339213261045</v>
      </c>
      <c r="K105">
        <v>21.282273102241799</v>
      </c>
      <c r="L105">
        <f>(Table2[[#This Row],[6M Return vs Nifty]]-AVERAGE(Table2[6M Return vs Nifty]))/_xlfn.STDEV.P(Table2[6M Return vs Nifty])</f>
        <v>0.18749764380302747</v>
      </c>
      <c r="M105">
        <v>3.98942522931122</v>
      </c>
      <c r="N105">
        <f>(Table2[[#This Row],[1W Return vs Nifty]]-AVERAGE(Table2[1W Return vs Nifty]))/_xlfn.STDEV.P(Table2[1W Return vs Nifty])</f>
        <v>0.78154367102316757</v>
      </c>
      <c r="O105">
        <v>3522.59</v>
      </c>
      <c r="P105">
        <v>1763.9001579547801</v>
      </c>
      <c r="Q105">
        <v>1533.3184856256401</v>
      </c>
      <c r="R105">
        <v>43.501681789530302</v>
      </c>
      <c r="S105" s="1">
        <f>(Table2[[#This Row],[Close Price]]-Table2[[#This Row],[20D EMA]])/Table2[[#This Row],[20D EMA]]</f>
        <v>-0.49869272325192543</v>
      </c>
      <c r="T105" s="1">
        <f>(Table2[[#This Row],[Close Price]]-Table2[[#This Row],[50D EMA]])/Table2[[#This Row],[50D EMA]]</f>
        <v>1.1337614752179694E-3</v>
      </c>
      <c r="U105" s="1">
        <f>(Table2[[#This Row],[Close Price]]-Table2[[#This Row],[200D EMA]])/Table2[[#This Row],[200D EMA]]</f>
        <v>0.15168506514121871</v>
      </c>
      <c r="V105">
        <v>0.98936194345992001</v>
      </c>
      <c r="W105">
        <v>3373.7</v>
      </c>
      <c r="X105">
        <v>3555</v>
      </c>
      <c r="Y105">
        <v>3295.6</v>
      </c>
      <c r="Z105">
        <v>3579.4</v>
      </c>
      <c r="AA105">
        <v>3290.4</v>
      </c>
      <c r="AB105">
        <v>3814.15</v>
      </c>
      <c r="AC105" s="1">
        <f>(Table2[[#This Row],[Close Price]]/Table2[[#This Row],[Day Low]])-1</f>
        <v>-0.47656875240833496</v>
      </c>
      <c r="AD105" s="1">
        <f>(Table2[[#This Row],[Day High]]/Table2[[#This Row],[Close Price]])-1</f>
        <v>1.0131377767710514</v>
      </c>
      <c r="AE105" s="1">
        <f>(Table2[[#This Row],[Close Price]]/Table2[[#This Row],[Current Week Low]])-1</f>
        <v>-0.4641643403325646</v>
      </c>
      <c r="AF105" s="1">
        <f>(Table2[[#This Row],[Current Week High]]/Table2[[#This Row],[Close Price]])-1</f>
        <v>1.0269550937199163</v>
      </c>
      <c r="AG105" s="1">
        <f>(Table2[[#This Row],[Close Price]]/Table2[[#This Row],[Current Month Low]])-1</f>
        <v>-0.46331752978361296</v>
      </c>
      <c r="AH105" s="1">
        <f>(Table2[[#This Row],[Current Month High]]/Table2[[#This Row],[Close Price]])-1</f>
        <v>1.159890141004587</v>
      </c>
      <c r="AI105">
        <v>17.135738150518101</v>
      </c>
      <c r="AJ105">
        <v>104.38066028182</v>
      </c>
      <c r="AK105" t="str">
        <f>IF(AND(Table2[[#This Row],[20D EMA]]&gt;Table2[[#This Row],[50D EMA]],Table2[[#This Row],[50D EMA]]&gt;Table2[[#This Row],[200D EMA]]),"Uptrend","Downtrend/NoTrend")</f>
        <v>Uptrend</v>
      </c>
      <c r="AL105">
        <v>0.02</v>
      </c>
      <c r="AM105" t="s">
        <v>3217</v>
      </c>
      <c r="AN105">
        <v>-2.91</v>
      </c>
      <c r="AO105" t="s">
        <v>3216</v>
      </c>
      <c r="AP105">
        <v>0.17192030062955799</v>
      </c>
      <c r="AQ105">
        <f>(Table2[[#This Row],[Sharpe Ratio]]-AVERAGE(Table2[Sharpe Ratio]))/_xlfn.STDEV.P(Table2[Sharpe Ratio])</f>
        <v>1.2486899624726162</v>
      </c>
      <c r="AR1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2.609946537849245</v>
      </c>
      <c r="AS105">
        <f>_xlfn.RANK.AVG(Table2[[#This Row],[1Y Return vs Nifty Z-Score]],Table2[1Y Return vs Nifty Z-Score])</f>
        <v>133</v>
      </c>
      <c r="AT105">
        <f>_xlfn.RANK.AVG(Table2[[#This Row],[6M Return vs Nifty Z-Score]],Table2[6M Return vs Nifty Z-Score])</f>
        <v>251</v>
      </c>
      <c r="AU105">
        <f>_xlfn.RANK.AVG(Table2[[#This Row],[Sharpe Ratio Z-Score]],Table2[Sharpe Ratio Z-Score])</f>
        <v>82</v>
      </c>
      <c r="AV105">
        <f>(Table2[[#This Row],[Rank 1Y]]+Table2[[#This Row],[Rank 6M]]+Table2[[#This Row],[Rank Sharpe]])/3</f>
        <v>155.33333333333334</v>
      </c>
    </row>
    <row r="106" spans="1:48" x14ac:dyDescent="0.3">
      <c r="A106" t="s">
        <v>198</v>
      </c>
      <c r="B106" t="s">
        <v>199</v>
      </c>
      <c r="C106" t="s">
        <v>3171</v>
      </c>
      <c r="D106" t="s">
        <v>51</v>
      </c>
      <c r="E106">
        <v>134404.88220208001</v>
      </c>
      <c r="F106">
        <v>3525.35</v>
      </c>
      <c r="G106">
        <v>57.575398441155599</v>
      </c>
      <c r="H106">
        <f>(Table2[[#This Row],[1Y Return vs Nifty]]-AVERAGE(Table2[1Y Return vs Nifty]))/_xlfn.STDEV.P(Table2[1Y Return vs Nifty])</f>
        <v>0.54095099621229992</v>
      </c>
      <c r="I106">
        <v>14.5436970550313</v>
      </c>
      <c r="J106">
        <f>(Table2[[#This Row],[1M Return vs Nifty]]-AVERAGE(Table2[1M Return vs Nifty]))/_xlfn.STDEV.P(Table2[1M Return vs Nifty])</f>
        <v>1.255543725393744</v>
      </c>
      <c r="K106">
        <v>37.654363910633698</v>
      </c>
      <c r="L106">
        <f>(Table2[[#This Row],[6M Return vs Nifty]]-AVERAGE(Table2[6M Return vs Nifty]))/_xlfn.STDEV.P(Table2[6M Return vs Nifty])</f>
        <v>0.67637153198314759</v>
      </c>
      <c r="M106">
        <v>8.2182906106546003</v>
      </c>
      <c r="N106">
        <f>(Table2[[#This Row],[1W Return vs Nifty]]-AVERAGE(Table2[1W Return vs Nifty]))/_xlfn.STDEV.P(Table2[1W Return vs Nifty])</f>
        <v>1.7000035471691042</v>
      </c>
      <c r="O106">
        <v>3306.18</v>
      </c>
      <c r="P106">
        <v>3108.2647847120202</v>
      </c>
      <c r="Q106">
        <v>2611.08149644791</v>
      </c>
      <c r="R106">
        <v>83.686273122472699</v>
      </c>
      <c r="S106" s="1">
        <f>(Table2[[#This Row],[Close Price]]-Table2[[#This Row],[20D EMA]])/Table2[[#This Row],[20D EMA]]</f>
        <v>6.6291006539268907E-2</v>
      </c>
      <c r="T106" s="1">
        <f>(Table2[[#This Row],[Close Price]]-Table2[[#This Row],[50D EMA]])/Table2[[#This Row],[50D EMA]]</f>
        <v>0.13418587030918686</v>
      </c>
      <c r="U106" s="1">
        <f>(Table2[[#This Row],[Close Price]]-Table2[[#This Row],[200D EMA]])/Table2[[#This Row],[200D EMA]]</f>
        <v>0.35014935565812555</v>
      </c>
      <c r="V106">
        <v>0.84544733936362304</v>
      </c>
      <c r="W106">
        <v>3500</v>
      </c>
      <c r="X106">
        <v>3623.65</v>
      </c>
      <c r="Y106">
        <v>3362.6</v>
      </c>
      <c r="Z106">
        <v>3623.65</v>
      </c>
      <c r="AA106">
        <v>3190.05</v>
      </c>
      <c r="AB106">
        <v>3623.65</v>
      </c>
      <c r="AC106" s="1">
        <f>(Table2[[#This Row],[Close Price]]/Table2[[#This Row],[Day Low]])-1</f>
        <v>7.2428571428571065E-3</v>
      </c>
      <c r="AD106" s="1">
        <f>(Table2[[#This Row],[Day High]]/Table2[[#This Row],[Close Price]])-1</f>
        <v>2.7883756222786493E-2</v>
      </c>
      <c r="AE106" s="1">
        <f>(Table2[[#This Row],[Close Price]]/Table2[[#This Row],[Current Week Low]])-1</f>
        <v>4.8400047582227934E-2</v>
      </c>
      <c r="AF106" s="1">
        <f>(Table2[[#This Row],[Current Week High]]/Table2[[#This Row],[Close Price]])-1</f>
        <v>2.7883756222786493E-2</v>
      </c>
      <c r="AG106" s="1">
        <f>(Table2[[#This Row],[Close Price]]/Table2[[#This Row],[Current Month Low]])-1</f>
        <v>0.10510807040641978</v>
      </c>
      <c r="AH106" s="1">
        <f>(Table2[[#This Row],[Current Month High]]/Table2[[#This Row],[Close Price]])-1</f>
        <v>2.7883756222786493E-2</v>
      </c>
      <c r="AI106">
        <v>2.78837562227864</v>
      </c>
      <c r="AJ106">
        <v>100.20728625379699</v>
      </c>
      <c r="AK106" t="str">
        <f>IF(AND(Table2[[#This Row],[20D EMA]]&gt;Table2[[#This Row],[50D EMA]],Table2[[#This Row],[50D EMA]]&gt;Table2[[#This Row],[200D EMA]]),"Uptrend","Downtrend/NoTrend")</f>
        <v>Uptrend</v>
      </c>
      <c r="AL106">
        <v>0.2</v>
      </c>
      <c r="AM106" t="s">
        <v>3217</v>
      </c>
      <c r="AN106">
        <v>7.76</v>
      </c>
      <c r="AO106" t="s">
        <v>3217</v>
      </c>
      <c r="AP106">
        <v>0.12742784895920101</v>
      </c>
      <c r="AQ106">
        <f>(Table2[[#This Row],[Sharpe Ratio]]-AVERAGE(Table2[Sharpe Ratio]))/_xlfn.STDEV.P(Table2[Sharpe Ratio])</f>
        <v>0.73195117836209445</v>
      </c>
      <c r="AR1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4.9048209791203901</v>
      </c>
      <c r="AS106">
        <f>_xlfn.RANK.AVG(Table2[[#This Row],[1Y Return vs Nifty Z-Score]],Table2[1Y Return vs Nifty Z-Score])</f>
        <v>155</v>
      </c>
      <c r="AT106">
        <f>_xlfn.RANK.AVG(Table2[[#This Row],[6M Return vs Nifty Z-Score]],Table2[6M Return vs Nifty Z-Score])</f>
        <v>146</v>
      </c>
      <c r="AU106">
        <f>_xlfn.RANK.AVG(Table2[[#This Row],[Sharpe Ratio Z-Score]],Table2[Sharpe Ratio Z-Score])</f>
        <v>166</v>
      </c>
      <c r="AV106">
        <f>(Table2[[#This Row],[Rank 1Y]]+Table2[[#This Row],[Rank 6M]]+Table2[[#This Row],[Rank Sharpe]])/3</f>
        <v>155.66666666666666</v>
      </c>
    </row>
    <row r="107" spans="1:48" x14ac:dyDescent="0.3">
      <c r="A107" t="s">
        <v>1384</v>
      </c>
      <c r="B107" t="s">
        <v>1385</v>
      </c>
      <c r="C107" t="s">
        <v>3181</v>
      </c>
      <c r="D107" t="s">
        <v>83</v>
      </c>
      <c r="E107">
        <v>8249.66448657</v>
      </c>
      <c r="F107">
        <v>3355.3</v>
      </c>
      <c r="G107">
        <v>68.803936296929905</v>
      </c>
      <c r="H107">
        <f>(Table2[[#This Row],[1Y Return vs Nifty]]-AVERAGE(Table2[1Y Return vs Nifty]))/_xlfn.STDEV.P(Table2[1Y Return vs Nifty])</f>
        <v>0.73108869081100936</v>
      </c>
      <c r="I107">
        <v>-3.7315452691769502</v>
      </c>
      <c r="J107">
        <f>(Table2[[#This Row],[1M Return vs Nifty]]-AVERAGE(Table2[1M Return vs Nifty]))/_xlfn.STDEV.P(Table2[1M Return vs Nifty])</f>
        <v>-0.40472230440893964</v>
      </c>
      <c r="K107">
        <v>16.836368936792098</v>
      </c>
      <c r="L107">
        <f>(Table2[[#This Row],[6M Return vs Nifty]]-AVERAGE(Table2[6M Return vs Nifty]))/_xlfn.STDEV.P(Table2[6M Return vs Nifty])</f>
        <v>5.4742061069176777E-2</v>
      </c>
      <c r="M107">
        <v>1.17284362422305</v>
      </c>
      <c r="N107">
        <f>(Table2[[#This Row],[1W Return vs Nifty]]-AVERAGE(Table2[1W Return vs Nifty]))/_xlfn.STDEV.P(Table2[1W Return vs Nifty])</f>
        <v>0.16981523824377739</v>
      </c>
      <c r="O107">
        <v>3302.47</v>
      </c>
      <c r="P107">
        <v>3153.0359348254501</v>
      </c>
      <c r="Q107">
        <v>2626.9914538972198</v>
      </c>
      <c r="R107">
        <v>58.196020043214702</v>
      </c>
      <c r="S107" s="1">
        <f>(Table2[[#This Row],[Close Price]]-Table2[[#This Row],[20D EMA]])/Table2[[#This Row],[20D EMA]]</f>
        <v>1.5997117309165681E-2</v>
      </c>
      <c r="T107" s="1">
        <f>(Table2[[#This Row],[Close Price]]-Table2[[#This Row],[50D EMA]])/Table2[[#This Row],[50D EMA]]</f>
        <v>6.4148988262560755E-2</v>
      </c>
      <c r="U107" s="1">
        <f>(Table2[[#This Row],[Close Price]]-Table2[[#This Row],[200D EMA]])/Table2[[#This Row],[200D EMA]]</f>
        <v>0.27724054641377421</v>
      </c>
      <c r="V107">
        <v>0.69058987199776001</v>
      </c>
      <c r="W107">
        <v>3286.05</v>
      </c>
      <c r="X107">
        <v>3410</v>
      </c>
      <c r="Y107">
        <v>3286.05</v>
      </c>
      <c r="Z107">
        <v>3463.95</v>
      </c>
      <c r="AA107">
        <v>3210</v>
      </c>
      <c r="AB107">
        <v>3524.95</v>
      </c>
      <c r="AC107" s="1">
        <f>(Table2[[#This Row],[Close Price]]/Table2[[#This Row],[Day Low]])-1</f>
        <v>2.1073933750247242E-2</v>
      </c>
      <c r="AD107" s="1">
        <f>(Table2[[#This Row],[Day High]]/Table2[[#This Row],[Close Price]])-1</f>
        <v>1.6302566089470227E-2</v>
      </c>
      <c r="AE107" s="1">
        <f>(Table2[[#This Row],[Close Price]]/Table2[[#This Row],[Current Week Low]])-1</f>
        <v>2.1073933750247242E-2</v>
      </c>
      <c r="AF107" s="1">
        <f>(Table2[[#This Row],[Current Week High]]/Table2[[#This Row],[Close Price]])-1</f>
        <v>3.2381605221589504E-2</v>
      </c>
      <c r="AG107" s="1">
        <f>(Table2[[#This Row],[Close Price]]/Table2[[#This Row],[Current Month Low]])-1</f>
        <v>4.5264797507788224E-2</v>
      </c>
      <c r="AH107" s="1">
        <f>(Table2[[#This Row],[Current Month High]]/Table2[[#This Row],[Close Price]])-1</f>
        <v>5.0561797752808779E-2</v>
      </c>
      <c r="AI107">
        <v>5.0561797752808699</v>
      </c>
      <c r="AJ107">
        <v>116.324425389252</v>
      </c>
      <c r="AK107" t="str">
        <f>IF(AND(Table2[[#This Row],[20D EMA]]&gt;Table2[[#This Row],[50D EMA]],Table2[[#This Row],[50D EMA]]&gt;Table2[[#This Row],[200D EMA]]),"Uptrend","Downtrend/NoTrend")</f>
        <v>Uptrend</v>
      </c>
      <c r="AL107">
        <v>0.04</v>
      </c>
      <c r="AM107" t="s">
        <v>3217</v>
      </c>
      <c r="AN107">
        <v>-0.06</v>
      </c>
      <c r="AO107" t="s">
        <v>3216</v>
      </c>
      <c r="AP107">
        <v>0.19110696450579601</v>
      </c>
      <c r="AQ107">
        <f>(Table2[[#This Row],[Sharpe Ratio]]-AVERAGE(Table2[Sharpe Ratio]))/_xlfn.STDEV.P(Table2[Sharpe Ratio])</f>
        <v>1.471525364666243</v>
      </c>
      <c r="AR1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2.0224490503812667</v>
      </c>
      <c r="AS107">
        <f>_xlfn.RANK.AVG(Table2[[#This Row],[1Y Return vs Nifty Z-Score]],Table2[1Y Return vs Nifty Z-Score])</f>
        <v>125</v>
      </c>
      <c r="AT107">
        <f>_xlfn.RANK.AVG(Table2[[#This Row],[6M Return vs Nifty Z-Score]],Table2[6M Return vs Nifty Z-Score])</f>
        <v>292</v>
      </c>
      <c r="AU107">
        <f>_xlfn.RANK.AVG(Table2[[#This Row],[Sharpe Ratio Z-Score]],Table2[Sharpe Ratio Z-Score])</f>
        <v>50</v>
      </c>
      <c r="AV107">
        <f>(Table2[[#This Row],[Rank 1Y]]+Table2[[#This Row],[Rank 6M]]+Table2[[#This Row],[Rank Sharpe]])/3</f>
        <v>155.66666666666666</v>
      </c>
    </row>
    <row r="108" spans="1:48" x14ac:dyDescent="0.3">
      <c r="A108" t="s">
        <v>1620</v>
      </c>
      <c r="B108" t="s">
        <v>1621</v>
      </c>
      <c r="C108" t="s">
        <v>3173</v>
      </c>
      <c r="D108" t="s">
        <v>244</v>
      </c>
      <c r="E108">
        <v>5845.6133503299998</v>
      </c>
      <c r="F108">
        <v>310.3</v>
      </c>
      <c r="G108">
        <v>20.150390207853601</v>
      </c>
      <c r="H108">
        <f>(Table2[[#This Row],[1Y Return vs Nifty]]-AVERAGE(Table2[1Y Return vs Nifty]))/_xlfn.STDEV.P(Table2[1Y Return vs Nifty])</f>
        <v>-9.2782876997058977E-2</v>
      </c>
      <c r="I108">
        <v>28.8613225658444</v>
      </c>
      <c r="J108">
        <f>(Table2[[#This Row],[1M Return vs Nifty]]-AVERAGE(Table2[1M Return vs Nifty]))/_xlfn.STDEV.P(Table2[1M Return vs Nifty])</f>
        <v>2.556268872635759</v>
      </c>
      <c r="K108">
        <v>47.340166636568597</v>
      </c>
      <c r="L108">
        <f>(Table2[[#This Row],[6M Return vs Nifty]]-AVERAGE(Table2[6M Return vs Nifty]))/_xlfn.STDEV.P(Table2[6M Return vs Nifty])</f>
        <v>0.96559152802337811</v>
      </c>
      <c r="M108">
        <v>-5.0031422075605096</v>
      </c>
      <c r="N108">
        <f>(Table2[[#This Row],[1W Return vs Nifty]]-AVERAGE(Table2[1W Return vs Nifty]))/_xlfn.STDEV.P(Table2[1W Return vs Nifty])</f>
        <v>-1.1715363231381655</v>
      </c>
      <c r="O108">
        <v>294.42</v>
      </c>
      <c r="P108">
        <v>272.39111423555602</v>
      </c>
      <c r="Q108">
        <v>240.250955642988</v>
      </c>
      <c r="R108">
        <v>52.457858633327099</v>
      </c>
      <c r="S108" s="1">
        <f>(Table2[[#This Row],[Close Price]]-Table2[[#This Row],[20D EMA]])/Table2[[#This Row],[20D EMA]]</f>
        <v>5.3936553223286443E-2</v>
      </c>
      <c r="T108" s="1">
        <f>(Table2[[#This Row],[Close Price]]-Table2[[#This Row],[50D EMA]])/Table2[[#This Row],[50D EMA]]</f>
        <v>0.13917078708985153</v>
      </c>
      <c r="U108" s="1">
        <f>(Table2[[#This Row],[Close Price]]-Table2[[#This Row],[200D EMA]])/Table2[[#This Row],[200D EMA]]</f>
        <v>0.29156614245108192</v>
      </c>
      <c r="V108">
        <v>1.82627288939548</v>
      </c>
      <c r="W108">
        <v>301.10000000000002</v>
      </c>
      <c r="X108">
        <v>326.7</v>
      </c>
      <c r="Y108">
        <v>301.10000000000002</v>
      </c>
      <c r="Z108">
        <v>326.7</v>
      </c>
      <c r="AA108">
        <v>276.10000000000002</v>
      </c>
      <c r="AB108">
        <v>329.9</v>
      </c>
      <c r="AC108" s="1">
        <f>(Table2[[#This Row],[Close Price]]/Table2[[#This Row],[Day Low]])-1</f>
        <v>3.0554633012288335E-2</v>
      </c>
      <c r="AD108" s="1">
        <f>(Table2[[#This Row],[Day High]]/Table2[[#This Row],[Close Price]])-1</f>
        <v>5.2852078633580435E-2</v>
      </c>
      <c r="AE108" s="1">
        <f>(Table2[[#This Row],[Close Price]]/Table2[[#This Row],[Current Week Low]])-1</f>
        <v>3.0554633012288335E-2</v>
      </c>
      <c r="AF108" s="1">
        <f>(Table2[[#This Row],[Current Week High]]/Table2[[#This Row],[Close Price]])-1</f>
        <v>5.2852078633580435E-2</v>
      </c>
      <c r="AG108" s="1">
        <f>(Table2[[#This Row],[Close Price]]/Table2[[#This Row],[Current Month Low]])-1</f>
        <v>0.12386816370880105</v>
      </c>
      <c r="AH108" s="1">
        <f>(Table2[[#This Row],[Current Month High]]/Table2[[#This Row],[Close Price]])-1</f>
        <v>6.3164679342571528E-2</v>
      </c>
      <c r="AI108">
        <v>6.3164679342571501</v>
      </c>
      <c r="AJ108">
        <v>75.310734463276802</v>
      </c>
      <c r="AK108" t="str">
        <f>IF(AND(Table2[[#This Row],[20D EMA]]&gt;Table2[[#This Row],[50D EMA]],Table2[[#This Row],[50D EMA]]&gt;Table2[[#This Row],[200D EMA]]),"Uptrend","Downtrend/NoTrend")</f>
        <v>Uptrend</v>
      </c>
      <c r="AL108">
        <v>0.12</v>
      </c>
      <c r="AM108" t="s">
        <v>3217</v>
      </c>
      <c r="AN108">
        <v>2.83</v>
      </c>
      <c r="AO108" t="s">
        <v>3217</v>
      </c>
      <c r="AP108">
        <v>0.19881021256922801</v>
      </c>
      <c r="AQ108">
        <f>(Table2[[#This Row],[Sharpe Ratio]]-AVERAGE(Table2[Sharpe Ratio]))/_xlfn.STDEV.P(Table2[Sharpe Ratio])</f>
        <v>1.5609914850655293</v>
      </c>
      <c r="AR1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3.8185326855894415</v>
      </c>
      <c r="AS108">
        <f>_xlfn.RANK.AVG(Table2[[#This Row],[1Y Return vs Nifty Z-Score]],Table2[1Y Return vs Nifty Z-Score])</f>
        <v>321</v>
      </c>
      <c r="AT108">
        <f>_xlfn.RANK.AVG(Table2[[#This Row],[6M Return vs Nifty Z-Score]],Table2[6M Return vs Nifty Z-Score])</f>
        <v>106</v>
      </c>
      <c r="AU108">
        <f>_xlfn.RANK.AVG(Table2[[#This Row],[Sharpe Ratio Z-Score]],Table2[Sharpe Ratio Z-Score])</f>
        <v>42</v>
      </c>
      <c r="AV108">
        <f>(Table2[[#This Row],[Rank 1Y]]+Table2[[#This Row],[Rank 6M]]+Table2[[#This Row],[Rank Sharpe]])/3</f>
        <v>156.33333333333334</v>
      </c>
    </row>
    <row r="109" spans="1:48" x14ac:dyDescent="0.3">
      <c r="A109" t="s">
        <v>534</v>
      </c>
      <c r="B109" t="s">
        <v>535</v>
      </c>
      <c r="C109" t="s">
        <v>3177</v>
      </c>
      <c r="D109" t="s">
        <v>536</v>
      </c>
      <c r="E109">
        <v>40098.75</v>
      </c>
      <c r="F109">
        <v>459.95</v>
      </c>
      <c r="G109">
        <v>49.4163741606625</v>
      </c>
      <c r="H109">
        <f>(Table2[[#This Row],[1Y Return vs Nifty]]-AVERAGE(Table2[1Y Return vs Nifty]))/_xlfn.STDEV.P(Table2[1Y Return vs Nifty])</f>
        <v>0.40279070439210785</v>
      </c>
      <c r="I109">
        <v>-8.7498690064051097</v>
      </c>
      <c r="J109">
        <f>(Table2[[#This Row],[1M Return vs Nifty]]-AVERAGE(Table2[1M Return vs Nifty]))/_xlfn.STDEV.P(Table2[1M Return vs Nifty])</f>
        <v>-0.86062610473424239</v>
      </c>
      <c r="K109">
        <v>38.659648865827499</v>
      </c>
      <c r="L109">
        <f>(Table2[[#This Row],[6M Return vs Nifty]]-AVERAGE(Table2[6M Return vs Nifty]))/_xlfn.STDEV.P(Table2[6M Return vs Nifty])</f>
        <v>0.70638954071069893</v>
      </c>
      <c r="M109">
        <v>-0.96756786906749104</v>
      </c>
      <c r="N109">
        <f>(Table2[[#This Row],[1W Return vs Nifty]]-AVERAGE(Table2[1W Return vs Nifty]))/_xlfn.STDEV.P(Table2[1W Return vs Nifty])</f>
        <v>-0.29505699053463541</v>
      </c>
      <c r="O109">
        <v>484.79</v>
      </c>
      <c r="P109">
        <v>497.38124617709099</v>
      </c>
      <c r="Q109">
        <v>433.40487791829202</v>
      </c>
      <c r="R109">
        <v>36.271400842512897</v>
      </c>
      <c r="S109" s="1">
        <f>(Table2[[#This Row],[Close Price]]-Table2[[#This Row],[20D EMA]])/Table2[[#This Row],[20D EMA]]</f>
        <v>-5.123868066585538E-2</v>
      </c>
      <c r="T109" s="1">
        <f>(Table2[[#This Row],[Close Price]]-Table2[[#This Row],[50D EMA]])/Table2[[#This Row],[50D EMA]]</f>
        <v>-7.5256649632028397E-2</v>
      </c>
      <c r="U109" s="1">
        <f>(Table2[[#This Row],[Close Price]]-Table2[[#This Row],[200D EMA]])/Table2[[#This Row],[200D EMA]]</f>
        <v>6.1247861835815362E-2</v>
      </c>
      <c r="V109">
        <v>0.63265748005679801</v>
      </c>
      <c r="W109">
        <v>454.05</v>
      </c>
      <c r="X109">
        <v>476.8</v>
      </c>
      <c r="Y109">
        <v>454.05</v>
      </c>
      <c r="Z109">
        <v>493.1</v>
      </c>
      <c r="AA109">
        <v>454.05</v>
      </c>
      <c r="AB109">
        <v>499.7</v>
      </c>
      <c r="AC109" s="1">
        <f>(Table2[[#This Row],[Close Price]]/Table2[[#This Row],[Day Low]])-1</f>
        <v>1.2994163638365697E-2</v>
      </c>
      <c r="AD109" s="1">
        <f>(Table2[[#This Row],[Day High]]/Table2[[#This Row],[Close Price]])-1</f>
        <v>3.6634416784433244E-2</v>
      </c>
      <c r="AE109" s="1">
        <f>(Table2[[#This Row],[Close Price]]/Table2[[#This Row],[Current Week Low]])-1</f>
        <v>1.2994163638365697E-2</v>
      </c>
      <c r="AF109" s="1">
        <f>(Table2[[#This Row],[Current Week High]]/Table2[[#This Row],[Close Price]])-1</f>
        <v>7.2073051418632517E-2</v>
      </c>
      <c r="AG109" s="1">
        <f>(Table2[[#This Row],[Close Price]]/Table2[[#This Row],[Current Month Low]])-1</f>
        <v>1.2994163638365697E-2</v>
      </c>
      <c r="AH109" s="1">
        <f>(Table2[[#This Row],[Current Month High]]/Table2[[#This Row],[Close Price]])-1</f>
        <v>8.6422437221437054E-2</v>
      </c>
      <c r="AI109">
        <v>34.873355799543397</v>
      </c>
      <c r="AJ109">
        <v>90.297889946214298</v>
      </c>
      <c r="AK109" t="str">
        <f>IF(AND(Table2[[#This Row],[20D EMA]]&gt;Table2[[#This Row],[50D EMA]],Table2[[#This Row],[50D EMA]]&gt;Table2[[#This Row],[200D EMA]]),"Uptrend","Downtrend/NoTrend")</f>
        <v>Downtrend/NoTrend</v>
      </c>
      <c r="AL109">
        <v>-0.21</v>
      </c>
      <c r="AM109" t="s">
        <v>3216</v>
      </c>
      <c r="AN109">
        <v>-5.91</v>
      </c>
      <c r="AO109" t="s">
        <v>3216</v>
      </c>
      <c r="AP109">
        <v>0.13358993375226999</v>
      </c>
      <c r="AQ109">
        <f>(Table2[[#This Row],[Sharpe Ratio]]-AVERAGE(Table2[Sharpe Ratio]))/_xlfn.STDEV.P(Table2[Sharpe Ratio])</f>
        <v>0.80351810902143284</v>
      </c>
      <c r="AR1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09">
        <f>_xlfn.RANK.AVG(Table2[[#This Row],[1Y Return vs Nifty Z-Score]],Table2[1Y Return vs Nifty Z-Score])</f>
        <v>184</v>
      </c>
      <c r="AT109">
        <f>_xlfn.RANK.AVG(Table2[[#This Row],[6M Return vs Nifty Z-Score]],Table2[6M Return vs Nifty Z-Score])</f>
        <v>142</v>
      </c>
      <c r="AU109">
        <f>_xlfn.RANK.AVG(Table2[[#This Row],[Sharpe Ratio Z-Score]],Table2[Sharpe Ratio Z-Score])</f>
        <v>144</v>
      </c>
      <c r="AV109">
        <f>(Table2[[#This Row],[Rank 1Y]]+Table2[[#This Row],[Rank 6M]]+Table2[[#This Row],[Rank Sharpe]])/3</f>
        <v>156.66666666666666</v>
      </c>
    </row>
    <row r="110" spans="1:48" x14ac:dyDescent="0.3">
      <c r="A110" t="s">
        <v>1457</v>
      </c>
      <c r="B110" t="s">
        <v>1458</v>
      </c>
      <c r="C110" t="s">
        <v>3177</v>
      </c>
      <c r="D110" t="s">
        <v>197</v>
      </c>
      <c r="E110">
        <v>7386.8896144999999</v>
      </c>
      <c r="F110">
        <v>522.35</v>
      </c>
      <c r="G110">
        <v>39.614096274398698</v>
      </c>
      <c r="H110">
        <f>(Table2[[#This Row],[1Y Return vs Nifty]]-AVERAGE(Table2[1Y Return vs Nifty]))/_xlfn.STDEV.P(Table2[1Y Return vs Nifty])</f>
        <v>0.23680448757121925</v>
      </c>
      <c r="I110">
        <v>0.47862693062728201</v>
      </c>
      <c r="J110">
        <f>(Table2[[#This Row],[1M Return vs Nifty]]-AVERAGE(Table2[1M Return vs Nifty]))/_xlfn.STDEV.P(Table2[1M Return vs Nifty])</f>
        <v>-2.2237314117166028E-2</v>
      </c>
      <c r="K110">
        <v>44.577006214038903</v>
      </c>
      <c r="L110">
        <f>(Table2[[#This Row],[6M Return vs Nifty]]-AVERAGE(Table2[6M Return vs Nifty]))/_xlfn.STDEV.P(Table2[6M Return vs Nifty])</f>
        <v>0.88308300817476404</v>
      </c>
      <c r="M110">
        <v>-0.57048292749471496</v>
      </c>
      <c r="N110">
        <f>(Table2[[#This Row],[1W Return vs Nifty]]-AVERAGE(Table2[1W Return vs Nifty]))/_xlfn.STDEV.P(Table2[1W Return vs Nifty])</f>
        <v>-0.20881480655182619</v>
      </c>
      <c r="O110">
        <v>521.63</v>
      </c>
      <c r="P110">
        <v>503.530770166727</v>
      </c>
      <c r="Q110">
        <v>419.69394729823802</v>
      </c>
      <c r="R110">
        <v>43.9793248862414</v>
      </c>
      <c r="S110" s="1">
        <f>(Table2[[#This Row],[Close Price]]-Table2[[#This Row],[20D EMA]])/Table2[[#This Row],[20D EMA]]</f>
        <v>1.3802887103886419E-3</v>
      </c>
      <c r="T110" s="1">
        <f>(Table2[[#This Row],[Close Price]]-Table2[[#This Row],[50D EMA]])/Table2[[#This Row],[50D EMA]]</f>
        <v>3.7374537860003436E-2</v>
      </c>
      <c r="U110" s="1">
        <f>(Table2[[#This Row],[Close Price]]-Table2[[#This Row],[200D EMA]])/Table2[[#This Row],[200D EMA]]</f>
        <v>0.24459741047638642</v>
      </c>
      <c r="V110">
        <v>0.53774621758339103</v>
      </c>
      <c r="W110">
        <v>508.6</v>
      </c>
      <c r="X110">
        <v>528.29999999999995</v>
      </c>
      <c r="Y110">
        <v>508.6</v>
      </c>
      <c r="Z110">
        <v>551.85</v>
      </c>
      <c r="AA110">
        <v>502.6</v>
      </c>
      <c r="AB110">
        <v>559.54999999999995</v>
      </c>
      <c r="AC110" s="1">
        <f>(Table2[[#This Row],[Close Price]]/Table2[[#This Row],[Day Low]])-1</f>
        <v>2.7034998033818258E-2</v>
      </c>
      <c r="AD110" s="1">
        <f>(Table2[[#This Row],[Day High]]/Table2[[#This Row],[Close Price]])-1</f>
        <v>1.1390829903321409E-2</v>
      </c>
      <c r="AE110" s="1">
        <f>(Table2[[#This Row],[Close Price]]/Table2[[#This Row],[Current Week Low]])-1</f>
        <v>2.7034998033818258E-2</v>
      </c>
      <c r="AF110" s="1">
        <f>(Table2[[#This Row],[Current Week High]]/Table2[[#This Row],[Close Price]])-1</f>
        <v>5.6475543218148738E-2</v>
      </c>
      <c r="AG110" s="1">
        <f>(Table2[[#This Row],[Close Price]]/Table2[[#This Row],[Current Month Low]])-1</f>
        <v>3.9295662554715394E-2</v>
      </c>
      <c r="AH110" s="1">
        <f>(Table2[[#This Row],[Current Month High]]/Table2[[#This Row],[Close Price]])-1</f>
        <v>7.1216617210682287E-2</v>
      </c>
      <c r="AI110">
        <v>7.1216617210682198</v>
      </c>
      <c r="AJ110">
        <v>92.358681642423093</v>
      </c>
      <c r="AK110" t="str">
        <f>IF(AND(Table2[[#This Row],[20D EMA]]&gt;Table2[[#This Row],[50D EMA]],Table2[[#This Row],[50D EMA]]&gt;Table2[[#This Row],[200D EMA]]),"Uptrend","Downtrend/NoTrend")</f>
        <v>Uptrend</v>
      </c>
      <c r="AL110">
        <v>7.0000000000000007E-2</v>
      </c>
      <c r="AM110" t="s">
        <v>3217</v>
      </c>
      <c r="AN110">
        <v>-2.96</v>
      </c>
      <c r="AO110" t="s">
        <v>3216</v>
      </c>
      <c r="AP110">
        <v>0.14560818109808801</v>
      </c>
      <c r="AQ110">
        <f>(Table2[[#This Row],[Sharpe Ratio]]-AVERAGE(Table2[Sharpe Ratio]))/_xlfn.STDEV.P(Table2[Sharpe Ratio])</f>
        <v>0.94309896571661711</v>
      </c>
      <c r="AR1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1.8319343407936082</v>
      </c>
      <c r="AS110">
        <f>_xlfn.RANK.AVG(Table2[[#This Row],[1Y Return vs Nifty Z-Score]],Table2[1Y Return vs Nifty Z-Score])</f>
        <v>233</v>
      </c>
      <c r="AT110">
        <f>_xlfn.RANK.AVG(Table2[[#This Row],[6M Return vs Nifty Z-Score]],Table2[6M Return vs Nifty Z-Score])</f>
        <v>116</v>
      </c>
      <c r="AU110">
        <f>_xlfn.RANK.AVG(Table2[[#This Row],[Sharpe Ratio Z-Score]],Table2[Sharpe Ratio Z-Score])</f>
        <v>126</v>
      </c>
      <c r="AV110">
        <f>(Table2[[#This Row],[Rank 1Y]]+Table2[[#This Row],[Rank 6M]]+Table2[[#This Row],[Rank Sharpe]])/3</f>
        <v>158.33333333333334</v>
      </c>
    </row>
    <row r="111" spans="1:48" x14ac:dyDescent="0.3">
      <c r="A111" t="s">
        <v>870</v>
      </c>
      <c r="B111" t="s">
        <v>871</v>
      </c>
      <c r="C111" t="s">
        <v>3177</v>
      </c>
      <c r="D111" t="s">
        <v>762</v>
      </c>
      <c r="E111">
        <v>18454.3054470799</v>
      </c>
      <c r="F111">
        <v>1002.75</v>
      </c>
      <c r="G111">
        <v>27.146695002473901</v>
      </c>
      <c r="H111">
        <f>(Table2[[#This Row],[1Y Return vs Nifty]]-AVERAGE(Table2[1Y Return vs Nifty]))/_xlfn.STDEV.P(Table2[1Y Return vs Nifty])</f>
        <v>2.5688582194300532E-2</v>
      </c>
      <c r="I111">
        <v>5.4223579088295297</v>
      </c>
      <c r="J111">
        <f>(Table2[[#This Row],[1M Return vs Nifty]]-AVERAGE(Table2[1M Return vs Nifty]))/_xlfn.STDEV.P(Table2[1M Return vs Nifty])</f>
        <v>0.42688989623559626</v>
      </c>
      <c r="K111">
        <v>40.690174122433</v>
      </c>
      <c r="L111">
        <f>(Table2[[#This Row],[6M Return vs Nifty]]-AVERAGE(Table2[6M Return vs Nifty]))/_xlfn.STDEV.P(Table2[6M Return vs Nifty])</f>
        <v>0.76702142877327006</v>
      </c>
      <c r="M111">
        <v>4.0216470449527399</v>
      </c>
      <c r="N111">
        <f>(Table2[[#This Row],[1W Return vs Nifty]]-AVERAGE(Table2[1W Return vs Nifty]))/_xlfn.STDEV.P(Table2[1W Return vs Nifty])</f>
        <v>0.7885418708083558</v>
      </c>
      <c r="O111">
        <v>976.11</v>
      </c>
      <c r="P111">
        <v>933.52622744443102</v>
      </c>
      <c r="Q111">
        <v>796.20939557948304</v>
      </c>
      <c r="R111">
        <v>70.671861868049405</v>
      </c>
      <c r="S111" s="1">
        <f>(Table2[[#This Row],[Close Price]]-Table2[[#This Row],[20D EMA]])/Table2[[#This Row],[20D EMA]]</f>
        <v>2.7292006023911224E-2</v>
      </c>
      <c r="T111" s="1">
        <f>(Table2[[#This Row],[Close Price]]-Table2[[#This Row],[50D EMA]])/Table2[[#This Row],[50D EMA]]</f>
        <v>7.4153002369383977E-2</v>
      </c>
      <c r="U111" s="1">
        <f>(Table2[[#This Row],[Close Price]]-Table2[[#This Row],[200D EMA]])/Table2[[#This Row],[200D EMA]]</f>
        <v>0.25940488214183433</v>
      </c>
      <c r="V111">
        <v>0.50281753852755096</v>
      </c>
      <c r="W111">
        <v>984.1</v>
      </c>
      <c r="X111">
        <v>1024.3499999999999</v>
      </c>
      <c r="Y111">
        <v>972</v>
      </c>
      <c r="Z111">
        <v>1038.7</v>
      </c>
      <c r="AA111">
        <v>944.4</v>
      </c>
      <c r="AB111">
        <v>1038.7</v>
      </c>
      <c r="AC111" s="1">
        <f>(Table2[[#This Row],[Close Price]]/Table2[[#This Row],[Day Low]])-1</f>
        <v>1.8951326084747366E-2</v>
      </c>
      <c r="AD111" s="1">
        <f>(Table2[[#This Row],[Day High]]/Table2[[#This Row],[Close Price]])-1</f>
        <v>2.154076290201945E-2</v>
      </c>
      <c r="AE111" s="1">
        <f>(Table2[[#This Row],[Close Price]]/Table2[[#This Row],[Current Week Low]])-1</f>
        <v>3.1635802469135887E-2</v>
      </c>
      <c r="AF111" s="1">
        <f>(Table2[[#This Row],[Current Week High]]/Table2[[#This Row],[Close Price]])-1</f>
        <v>3.5851408626277781E-2</v>
      </c>
      <c r="AG111" s="1">
        <f>(Table2[[#This Row],[Close Price]]/Table2[[#This Row],[Current Month Low]])-1</f>
        <v>6.1785260482846383E-2</v>
      </c>
      <c r="AH111" s="1">
        <f>(Table2[[#This Row],[Current Month High]]/Table2[[#This Row],[Close Price]])-1</f>
        <v>3.5851408626277781E-2</v>
      </c>
      <c r="AI111">
        <v>3.5851408626277701</v>
      </c>
      <c r="AJ111">
        <v>71.850899742930594</v>
      </c>
      <c r="AK111" t="str">
        <f>IF(AND(Table2[[#This Row],[20D EMA]]&gt;Table2[[#This Row],[50D EMA]],Table2[[#This Row],[50D EMA]]&gt;Table2[[#This Row],[200D EMA]]),"Uptrend","Downtrend/NoTrend")</f>
        <v>Uptrend</v>
      </c>
      <c r="AL111">
        <v>0.06</v>
      </c>
      <c r="AM111" t="s">
        <v>3217</v>
      </c>
      <c r="AN111">
        <v>2.62</v>
      </c>
      <c r="AO111" t="s">
        <v>3217</v>
      </c>
      <c r="AP111">
        <v>0.18606139116213399</v>
      </c>
      <c r="AQ111">
        <f>(Table2[[#This Row],[Sharpe Ratio]]-AVERAGE(Table2[Sharpe Ratio]))/_xlfn.STDEV.P(Table2[Sharpe Ratio])</f>
        <v>1.4129256845663163</v>
      </c>
      <c r="AR1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3.421067462577839</v>
      </c>
      <c r="AS111">
        <f>_xlfn.RANK.AVG(Table2[[#This Row],[1Y Return vs Nifty Z-Score]],Table2[1Y Return vs Nifty Z-Score])</f>
        <v>287</v>
      </c>
      <c r="AT111">
        <f>_xlfn.RANK.AVG(Table2[[#This Row],[6M Return vs Nifty Z-Score]],Table2[6M Return vs Nifty Z-Score])</f>
        <v>134</v>
      </c>
      <c r="AU111">
        <f>_xlfn.RANK.AVG(Table2[[#This Row],[Sharpe Ratio Z-Score]],Table2[Sharpe Ratio Z-Score])</f>
        <v>58</v>
      </c>
      <c r="AV111">
        <f>(Table2[[#This Row],[Rank 1Y]]+Table2[[#This Row],[Rank 6M]]+Table2[[#This Row],[Rank Sharpe]])/3</f>
        <v>159.66666666666666</v>
      </c>
    </row>
    <row r="112" spans="1:48" x14ac:dyDescent="0.3">
      <c r="A112" t="s">
        <v>876</v>
      </c>
      <c r="B112" t="s">
        <v>877</v>
      </c>
      <c r="C112" t="s">
        <v>3183</v>
      </c>
      <c r="D112" t="s">
        <v>161</v>
      </c>
      <c r="E112">
        <v>18328.519802924999</v>
      </c>
      <c r="F112">
        <v>750.45</v>
      </c>
      <c r="G112">
        <v>93.577839508114295</v>
      </c>
      <c r="H112">
        <f>(Table2[[#This Row],[1Y Return vs Nifty]]-AVERAGE(Table2[1Y Return vs Nifty]))/_xlfn.STDEV.P(Table2[1Y Return vs Nifty])</f>
        <v>1.1505959234792236</v>
      </c>
      <c r="I112">
        <v>-11.2756876114844</v>
      </c>
      <c r="J112">
        <f>(Table2[[#This Row],[1M Return vs Nifty]]-AVERAGE(Table2[1M Return vs Nifty]))/_xlfn.STDEV.P(Table2[1M Return vs Nifty])</f>
        <v>-1.0900912331884789</v>
      </c>
      <c r="K112">
        <v>12.096796823306001</v>
      </c>
      <c r="L112">
        <f>(Table2[[#This Row],[6M Return vs Nifty]]-AVERAGE(Table2[6M Return vs Nifty]))/_xlfn.STDEV.P(Table2[6M Return vs Nifty])</f>
        <v>-8.6782505007769128E-2</v>
      </c>
      <c r="M112">
        <v>-6.1717566049608896</v>
      </c>
      <c r="N112">
        <f>(Table2[[#This Row],[1W Return vs Nifty]]-AVERAGE(Table2[1W Return vs Nifty]))/_xlfn.STDEV.P(Table2[1W Return vs Nifty])</f>
        <v>-1.4253456402741365</v>
      </c>
      <c r="O112">
        <v>797.9</v>
      </c>
      <c r="P112">
        <v>804.97785565962295</v>
      </c>
      <c r="Q112">
        <v>690.34782911104799</v>
      </c>
      <c r="R112">
        <v>30.8263352194855</v>
      </c>
      <c r="S112" s="1">
        <f>(Table2[[#This Row],[Close Price]]-Table2[[#This Row],[20D EMA]])/Table2[[#This Row],[20D EMA]]</f>
        <v>-5.946860508835685E-2</v>
      </c>
      <c r="T112" s="1">
        <f>(Table2[[#This Row],[Close Price]]-Table2[[#This Row],[50D EMA]])/Table2[[#This Row],[50D EMA]]</f>
        <v>-6.7738330037589847E-2</v>
      </c>
      <c r="U112" s="1">
        <f>(Table2[[#This Row],[Close Price]]-Table2[[#This Row],[200D EMA]])/Table2[[#This Row],[200D EMA]]</f>
        <v>8.7060708174232768E-2</v>
      </c>
      <c r="V112">
        <v>0.90295368485609195</v>
      </c>
      <c r="W112">
        <v>745</v>
      </c>
      <c r="X112">
        <v>777.95</v>
      </c>
      <c r="Y112">
        <v>745</v>
      </c>
      <c r="Z112">
        <v>817.95</v>
      </c>
      <c r="AA112">
        <v>745</v>
      </c>
      <c r="AB112">
        <v>854</v>
      </c>
      <c r="AC112" s="1">
        <f>(Table2[[#This Row],[Close Price]]/Table2[[#This Row],[Day Low]])-1</f>
        <v>7.3154362416107954E-3</v>
      </c>
      <c r="AD112" s="1">
        <f>(Table2[[#This Row],[Day High]]/Table2[[#This Row],[Close Price]])-1</f>
        <v>3.6644679858751417E-2</v>
      </c>
      <c r="AE112" s="1">
        <f>(Table2[[#This Row],[Close Price]]/Table2[[#This Row],[Current Week Low]])-1</f>
        <v>7.3154362416107954E-3</v>
      </c>
      <c r="AF112" s="1">
        <f>(Table2[[#This Row],[Current Week High]]/Table2[[#This Row],[Close Price]])-1</f>
        <v>8.9946032380571639E-2</v>
      </c>
      <c r="AG112" s="1">
        <f>(Table2[[#This Row],[Close Price]]/Table2[[#This Row],[Current Month Low]])-1</f>
        <v>7.3154362416107954E-3</v>
      </c>
      <c r="AH112" s="1">
        <f>(Table2[[#This Row],[Current Month High]]/Table2[[#This Row],[Close Price]])-1</f>
        <v>0.13798387634086207</v>
      </c>
      <c r="AI112">
        <v>30.5883136784595</v>
      </c>
      <c r="AJ112">
        <v>150.15</v>
      </c>
      <c r="AK112" t="str">
        <f>IF(AND(Table2[[#This Row],[20D EMA]]&gt;Table2[[#This Row],[50D EMA]],Table2[[#This Row],[50D EMA]]&gt;Table2[[#This Row],[200D EMA]]),"Uptrend","Downtrend/NoTrend")</f>
        <v>Downtrend/NoTrend</v>
      </c>
      <c r="AL112">
        <v>-0.19</v>
      </c>
      <c r="AM112" t="s">
        <v>3216</v>
      </c>
      <c r="AN112">
        <v>-9.4499999999999993</v>
      </c>
      <c r="AO112" t="s">
        <v>3216</v>
      </c>
      <c r="AP112">
        <v>0.18309330714028399</v>
      </c>
      <c r="AQ112">
        <f>(Table2[[#This Row],[Sharpe Ratio]]-AVERAGE(Table2[Sharpe Ratio]))/_xlfn.STDEV.P(Table2[Sharpe Ratio])</f>
        <v>1.378454126560209</v>
      </c>
      <c r="AR1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2">
        <f>_xlfn.RANK.AVG(Table2[[#This Row],[1Y Return vs Nifty Z-Score]],Table2[1Y Return vs Nifty Z-Score])</f>
        <v>79</v>
      </c>
      <c r="AT112">
        <f>_xlfn.RANK.AVG(Table2[[#This Row],[6M Return vs Nifty Z-Score]],Table2[6M Return vs Nifty Z-Score])</f>
        <v>345</v>
      </c>
      <c r="AU112">
        <f>_xlfn.RANK.AVG(Table2[[#This Row],[Sharpe Ratio Z-Score]],Table2[Sharpe Ratio Z-Score])</f>
        <v>63</v>
      </c>
      <c r="AV112">
        <f>(Table2[[#This Row],[Rank 1Y]]+Table2[[#This Row],[Rank 6M]]+Table2[[#This Row],[Rank Sharpe]])/3</f>
        <v>162.33333333333334</v>
      </c>
    </row>
    <row r="113" spans="1:48" x14ac:dyDescent="0.3">
      <c r="A113" t="s">
        <v>1571</v>
      </c>
      <c r="B113" t="s">
        <v>1572</v>
      </c>
      <c r="C113" t="s">
        <v>3183</v>
      </c>
      <c r="D113" t="s">
        <v>161</v>
      </c>
      <c r="E113">
        <v>6367.8358682750004</v>
      </c>
      <c r="F113">
        <v>395.25</v>
      </c>
      <c r="G113">
        <v>36.216134567913699</v>
      </c>
      <c r="H113">
        <f>(Table2[[#This Row],[1Y Return vs Nifty]]-AVERAGE(Table2[1Y Return vs Nifty]))/_xlfn.STDEV.P(Table2[1Y Return vs Nifty])</f>
        <v>0.17926533033593367</v>
      </c>
      <c r="I113">
        <v>-7.18435192961166</v>
      </c>
      <c r="J113">
        <f>(Table2[[#This Row],[1M Return vs Nifty]]-AVERAGE(Table2[1M Return vs Nifty]))/_xlfn.STDEV.P(Table2[1M Return vs Nifty])</f>
        <v>-0.71840228216784219</v>
      </c>
      <c r="K113">
        <v>31.457598854032501</v>
      </c>
      <c r="L113">
        <f>(Table2[[#This Row],[6M Return vs Nifty]]-AVERAGE(Table2[6M Return vs Nifty]))/_xlfn.STDEV.P(Table2[6M Return vs Nifty])</f>
        <v>0.49133489476839914</v>
      </c>
      <c r="M113">
        <v>-0.191715106898287</v>
      </c>
      <c r="N113">
        <f>(Table2[[#This Row],[1W Return vs Nifty]]-AVERAGE(Table2[1W Return vs Nifty]))/_xlfn.STDEV.P(Table2[1W Return vs Nifty])</f>
        <v>-0.12655088603834089</v>
      </c>
      <c r="O113">
        <v>415.73</v>
      </c>
      <c r="P113">
        <v>405.968156099476</v>
      </c>
      <c r="Q113">
        <v>342.30015203515501</v>
      </c>
      <c r="R113">
        <v>40.293891080332003</v>
      </c>
      <c r="S113" s="1">
        <f>(Table2[[#This Row],[Close Price]]-Table2[[#This Row],[20D EMA]])/Table2[[#This Row],[20D EMA]]</f>
        <v>-4.9262742645467053E-2</v>
      </c>
      <c r="T113" s="1">
        <f>(Table2[[#This Row],[Close Price]]-Table2[[#This Row],[50D EMA]])/Table2[[#This Row],[50D EMA]]</f>
        <v>-2.6401470012957597E-2</v>
      </c>
      <c r="U113" s="1">
        <f>(Table2[[#This Row],[Close Price]]-Table2[[#This Row],[200D EMA]])/Table2[[#This Row],[200D EMA]]</f>
        <v>0.15468835654915783</v>
      </c>
      <c r="V113">
        <v>0.72059372981918102</v>
      </c>
      <c r="W113">
        <v>393.85</v>
      </c>
      <c r="X113">
        <v>414.55</v>
      </c>
      <c r="Y113">
        <v>393.85</v>
      </c>
      <c r="Z113">
        <v>437.9</v>
      </c>
      <c r="AA113">
        <v>393.85</v>
      </c>
      <c r="AB113">
        <v>446.8</v>
      </c>
      <c r="AC113" s="1">
        <f>(Table2[[#This Row],[Close Price]]/Table2[[#This Row],[Day Low]])-1</f>
        <v>3.5546527865937261E-3</v>
      </c>
      <c r="AD113" s="1">
        <f>(Table2[[#This Row],[Day High]]/Table2[[#This Row],[Close Price]])-1</f>
        <v>4.8829854522454141E-2</v>
      </c>
      <c r="AE113" s="1">
        <f>(Table2[[#This Row],[Close Price]]/Table2[[#This Row],[Current Week Low]])-1</f>
        <v>3.5546527865937261E-3</v>
      </c>
      <c r="AF113" s="1">
        <f>(Table2[[#This Row],[Current Week High]]/Table2[[#This Row],[Close Price]])-1</f>
        <v>0.10790638836179633</v>
      </c>
      <c r="AG113" s="1">
        <f>(Table2[[#This Row],[Close Price]]/Table2[[#This Row],[Current Month Low]])-1</f>
        <v>3.5546527865937261E-3</v>
      </c>
      <c r="AH113" s="1">
        <f>(Table2[[#This Row],[Current Month High]]/Table2[[#This Row],[Close Price]])-1</f>
        <v>0.13042378241619224</v>
      </c>
      <c r="AI113">
        <v>14.104996837444601</v>
      </c>
      <c r="AJ113">
        <v>74.850696748506905</v>
      </c>
      <c r="AK113" t="str">
        <f>IF(AND(Table2[[#This Row],[20D EMA]]&gt;Table2[[#This Row],[50D EMA]],Table2[[#This Row],[50D EMA]]&gt;Table2[[#This Row],[200D EMA]]),"Uptrend","Downtrend/NoTrend")</f>
        <v>Uptrend</v>
      </c>
      <c r="AL113">
        <v>0.04</v>
      </c>
      <c r="AM113" t="s">
        <v>3217</v>
      </c>
      <c r="AN113">
        <v>-7.91</v>
      </c>
      <c r="AO113" t="s">
        <v>3216</v>
      </c>
      <c r="AP113">
        <v>0.18736723336809299</v>
      </c>
      <c r="AQ113">
        <f>(Table2[[#This Row],[Sharpe Ratio]]-AVERAGE(Table2[Sharpe Ratio]))/_xlfn.STDEV.P(Table2[Sharpe Ratio])</f>
        <v>1.4280918372150144</v>
      </c>
      <c r="AR1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1.2537388941131642</v>
      </c>
      <c r="AS113">
        <f>_xlfn.RANK.AVG(Table2[[#This Row],[1Y Return vs Nifty Z-Score]],Table2[1Y Return vs Nifty Z-Score])</f>
        <v>251</v>
      </c>
      <c r="AT113">
        <f>_xlfn.RANK.AVG(Table2[[#This Row],[6M Return vs Nifty Z-Score]],Table2[6M Return vs Nifty Z-Score])</f>
        <v>186</v>
      </c>
      <c r="AU113">
        <f>_xlfn.RANK.AVG(Table2[[#This Row],[Sharpe Ratio Z-Score]],Table2[Sharpe Ratio Z-Score])</f>
        <v>55</v>
      </c>
      <c r="AV113">
        <f>(Table2[[#This Row],[Rank 1Y]]+Table2[[#This Row],[Rank 6M]]+Table2[[#This Row],[Rank Sharpe]])/3</f>
        <v>164</v>
      </c>
    </row>
    <row r="114" spans="1:48" x14ac:dyDescent="0.3">
      <c r="A114" t="s">
        <v>403</v>
      </c>
      <c r="B114" t="s">
        <v>404</v>
      </c>
      <c r="C114" t="s">
        <v>3183</v>
      </c>
      <c r="D114" t="s">
        <v>262</v>
      </c>
      <c r="E114">
        <v>58794.700189244897</v>
      </c>
      <c r="F114">
        <v>5207.3500000000004</v>
      </c>
      <c r="G114">
        <v>52.779854913921</v>
      </c>
      <c r="H114">
        <f>(Table2[[#This Row],[1Y Return vs Nifty]]-AVERAGE(Table2[1Y Return vs Nifty]))/_xlfn.STDEV.P(Table2[1Y Return vs Nifty])</f>
        <v>0.45974598071268641</v>
      </c>
      <c r="I114">
        <v>14.0349387978916</v>
      </c>
      <c r="J114">
        <f>(Table2[[#This Row],[1M Return vs Nifty]]-AVERAGE(Table2[1M Return vs Nifty]))/_xlfn.STDEV.P(Table2[1M Return vs Nifty])</f>
        <v>1.2093241439115456</v>
      </c>
      <c r="K114">
        <v>28.380979918569398</v>
      </c>
      <c r="L114">
        <f>(Table2[[#This Row],[6M Return vs Nifty]]-AVERAGE(Table2[6M Return vs Nifty]))/_xlfn.STDEV.P(Table2[6M Return vs Nifty])</f>
        <v>0.39946644137224047</v>
      </c>
      <c r="M114">
        <v>16.347499596755799</v>
      </c>
      <c r="N114">
        <f>(Table2[[#This Row],[1W Return vs Nifty]]-AVERAGE(Table2[1W Return vs Nifty]))/_xlfn.STDEV.P(Table2[1W Return vs Nifty])</f>
        <v>3.465572229368941</v>
      </c>
      <c r="O114">
        <v>4706.96</v>
      </c>
      <c r="P114">
        <v>4703.66627597968</v>
      </c>
      <c r="Q114">
        <v>4266.7451480372101</v>
      </c>
      <c r="R114">
        <v>89.482173534615697</v>
      </c>
      <c r="S114" s="1">
        <f>(Table2[[#This Row],[Close Price]]-Table2[[#This Row],[20D EMA]])/Table2[[#This Row],[20D EMA]]</f>
        <v>0.1063085303465507</v>
      </c>
      <c r="T114" s="1">
        <f>(Table2[[#This Row],[Close Price]]-Table2[[#This Row],[50D EMA]])/Table2[[#This Row],[50D EMA]]</f>
        <v>0.10708321859322664</v>
      </c>
      <c r="U114" s="1">
        <f>(Table2[[#This Row],[Close Price]]-Table2[[#This Row],[200D EMA]])/Table2[[#This Row],[200D EMA]]</f>
        <v>0.22045020720196698</v>
      </c>
      <c r="V114">
        <v>1.31786288826345</v>
      </c>
      <c r="W114">
        <v>5067.5</v>
      </c>
      <c r="X114">
        <v>5288</v>
      </c>
      <c r="Y114">
        <v>4767.05</v>
      </c>
      <c r="Z114">
        <v>5288</v>
      </c>
      <c r="AA114">
        <v>4265</v>
      </c>
      <c r="AB114">
        <v>5288</v>
      </c>
      <c r="AC114" s="1">
        <f>(Table2[[#This Row],[Close Price]]/Table2[[#This Row],[Day Low]])-1</f>
        <v>2.7597434632461892E-2</v>
      </c>
      <c r="AD114" s="1">
        <f>(Table2[[#This Row],[Day High]]/Table2[[#This Row],[Close Price]])-1</f>
        <v>1.5487724082306586E-2</v>
      </c>
      <c r="AE114" s="1">
        <f>(Table2[[#This Row],[Close Price]]/Table2[[#This Row],[Current Week Low]])-1</f>
        <v>9.2363201560713648E-2</v>
      </c>
      <c r="AF114" s="1">
        <f>(Table2[[#This Row],[Current Week High]]/Table2[[#This Row],[Close Price]])-1</f>
        <v>1.5487724082306586E-2</v>
      </c>
      <c r="AG114" s="1">
        <f>(Table2[[#This Row],[Close Price]]/Table2[[#This Row],[Current Month Low]])-1</f>
        <v>0.22094958968347012</v>
      </c>
      <c r="AH114" s="1">
        <f>(Table2[[#This Row],[Current Month High]]/Table2[[#This Row],[Close Price]])-1</f>
        <v>1.5487724082306586E-2</v>
      </c>
      <c r="AI114">
        <v>12.148213582724299</v>
      </c>
      <c r="AJ114">
        <v>108.273172682731</v>
      </c>
      <c r="AK114" t="str">
        <f>IF(AND(Table2[[#This Row],[20D EMA]]&gt;Table2[[#This Row],[50D EMA]],Table2[[#This Row],[50D EMA]]&gt;Table2[[#This Row],[200D EMA]]),"Uptrend","Downtrend/NoTrend")</f>
        <v>Uptrend</v>
      </c>
      <c r="AL114">
        <v>-0.01</v>
      </c>
      <c r="AM114" t="s">
        <v>3216</v>
      </c>
      <c r="AN114">
        <v>18.82</v>
      </c>
      <c r="AO114" t="s">
        <v>3217</v>
      </c>
      <c r="AP114">
        <v>0.149323144009885</v>
      </c>
      <c r="AQ114">
        <f>(Table2[[#This Row],[Sharpe Ratio]]-AVERAGE(Table2[Sharpe Ratio]))/_xlfn.STDEV.P(Table2[Sharpe Ratio])</f>
        <v>0.98624483307138533</v>
      </c>
      <c r="AR1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6.5203536284367996</v>
      </c>
      <c r="AS114">
        <f>_xlfn.RANK.AVG(Table2[[#This Row],[1Y Return vs Nifty Z-Score]],Table2[1Y Return vs Nifty Z-Score])</f>
        <v>173</v>
      </c>
      <c r="AT114">
        <f>_xlfn.RANK.AVG(Table2[[#This Row],[6M Return vs Nifty Z-Score]],Table2[6M Return vs Nifty Z-Score])</f>
        <v>203</v>
      </c>
      <c r="AU114">
        <f>_xlfn.RANK.AVG(Table2[[#This Row],[Sharpe Ratio Z-Score]],Table2[Sharpe Ratio Z-Score])</f>
        <v>119</v>
      </c>
      <c r="AV114">
        <f>(Table2[[#This Row],[Rank 1Y]]+Table2[[#This Row],[Rank 6M]]+Table2[[#This Row],[Rank Sharpe]])/3</f>
        <v>165</v>
      </c>
    </row>
    <row r="115" spans="1:48" x14ac:dyDescent="0.3">
      <c r="A115" t="s">
        <v>715</v>
      </c>
      <c r="B115" t="s">
        <v>716</v>
      </c>
      <c r="C115" t="s">
        <v>3177</v>
      </c>
      <c r="D115" t="s">
        <v>536</v>
      </c>
      <c r="E115">
        <v>25472.555034699999</v>
      </c>
      <c r="F115">
        <v>1373.4</v>
      </c>
      <c r="G115">
        <v>87.255300873432603</v>
      </c>
      <c r="H115">
        <f>(Table2[[#This Row],[1Y Return vs Nifty]]-AVERAGE(Table2[1Y Return vs Nifty]))/_xlfn.STDEV.P(Table2[1Y Return vs Nifty])</f>
        <v>1.0435336384826568</v>
      </c>
      <c r="I115">
        <v>-14.936944703499799</v>
      </c>
      <c r="J115">
        <f>(Table2[[#This Row],[1M Return vs Nifty]]-AVERAGE(Table2[1M Return vs Nifty]))/_xlfn.STDEV.P(Table2[1M Return vs Nifty])</f>
        <v>-1.4227084794285052</v>
      </c>
      <c r="K115">
        <v>61.743334000737597</v>
      </c>
      <c r="L115">
        <f>(Table2[[#This Row],[6M Return vs Nifty]]-AVERAGE(Table2[6M Return vs Nifty]))/_xlfn.STDEV.P(Table2[6M Return vs Nifty])</f>
        <v>1.3956729705121476</v>
      </c>
      <c r="M115">
        <v>-0.69523752787353299</v>
      </c>
      <c r="N115">
        <f>(Table2[[#This Row],[1W Return vs Nifty]]-AVERAGE(Table2[1W Return vs Nifty]))/_xlfn.STDEV.P(Table2[1W Return vs Nifty])</f>
        <v>-0.23591004001990262</v>
      </c>
      <c r="O115">
        <v>1446.52</v>
      </c>
      <c r="P115">
        <v>1472.1187790655599</v>
      </c>
      <c r="Q115">
        <v>1200.9909182157901</v>
      </c>
      <c r="R115">
        <v>24.855401067406799</v>
      </c>
      <c r="S115" s="1">
        <f>(Table2[[#This Row],[Close Price]]-Table2[[#This Row],[20D EMA]])/Table2[[#This Row],[20D EMA]]</f>
        <v>-5.0548903575477623E-2</v>
      </c>
      <c r="T115" s="1">
        <f>(Table2[[#This Row],[Close Price]]-Table2[[#This Row],[50D EMA]])/Table2[[#This Row],[50D EMA]]</f>
        <v>-6.7058976809074078E-2</v>
      </c>
      <c r="U115" s="1">
        <f>(Table2[[#This Row],[Close Price]]-Table2[[#This Row],[200D EMA]])/Table2[[#This Row],[200D EMA]]</f>
        <v>0.14355569152874487</v>
      </c>
      <c r="V115">
        <v>0.35024450502250398</v>
      </c>
      <c r="W115">
        <v>1340</v>
      </c>
      <c r="X115">
        <v>1406.6</v>
      </c>
      <c r="Y115">
        <v>1340</v>
      </c>
      <c r="Z115">
        <v>1434</v>
      </c>
      <c r="AA115">
        <v>1340</v>
      </c>
      <c r="AB115">
        <v>1530</v>
      </c>
      <c r="AC115" s="1">
        <f>(Table2[[#This Row],[Close Price]]/Table2[[#This Row],[Day Low]])-1</f>
        <v>2.492537313432841E-2</v>
      </c>
      <c r="AD115" s="1">
        <f>(Table2[[#This Row],[Day High]]/Table2[[#This Row],[Close Price]])-1</f>
        <v>2.4173583806611276E-2</v>
      </c>
      <c r="AE115" s="1">
        <f>(Table2[[#This Row],[Close Price]]/Table2[[#This Row],[Current Week Low]])-1</f>
        <v>2.492537313432841E-2</v>
      </c>
      <c r="AF115" s="1">
        <f>(Table2[[#This Row],[Current Week High]]/Table2[[#This Row],[Close Price]])-1</f>
        <v>4.4124071647007268E-2</v>
      </c>
      <c r="AG115" s="1">
        <f>(Table2[[#This Row],[Close Price]]/Table2[[#This Row],[Current Month Low]])-1</f>
        <v>2.492537313432841E-2</v>
      </c>
      <c r="AH115" s="1">
        <f>(Table2[[#This Row],[Current Month High]]/Table2[[#This Row],[Close Price]])-1</f>
        <v>0.11402359108781113</v>
      </c>
      <c r="AI115">
        <v>29.310470365516199</v>
      </c>
      <c r="AJ115">
        <v>129.28213689482399</v>
      </c>
      <c r="AK115" t="str">
        <f>IF(AND(Table2[[#This Row],[20D EMA]]&gt;Table2[[#This Row],[50D EMA]],Table2[[#This Row],[50D EMA]]&gt;Table2[[#This Row],[200D EMA]]),"Uptrend","Downtrend/NoTrend")</f>
        <v>Downtrend/NoTrend</v>
      </c>
      <c r="AL115">
        <v>-0.21</v>
      </c>
      <c r="AM115" t="s">
        <v>3216</v>
      </c>
      <c r="AN115">
        <v>-9.01</v>
      </c>
      <c r="AO115" t="s">
        <v>3216</v>
      </c>
      <c r="AP115">
        <v>7.0007731435957996E-2</v>
      </c>
      <c r="AQ115">
        <f>(Table2[[#This Row],[Sharpe Ratio]]-AVERAGE(Table2[Sharpe Ratio]))/_xlfn.STDEV.P(Table2[Sharpe Ratio])</f>
        <v>6.506948048945857E-2</v>
      </c>
      <c r="AR1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5">
        <f>_xlfn.RANK.AVG(Table2[[#This Row],[1Y Return vs Nifty Z-Score]],Table2[1Y Return vs Nifty Z-Score])</f>
        <v>92</v>
      </c>
      <c r="AT115">
        <f>_xlfn.RANK.AVG(Table2[[#This Row],[6M Return vs Nifty Z-Score]],Table2[6M Return vs Nifty Z-Score])</f>
        <v>68</v>
      </c>
      <c r="AU115">
        <f>_xlfn.RANK.AVG(Table2[[#This Row],[Sharpe Ratio Z-Score]],Table2[Sharpe Ratio Z-Score])</f>
        <v>335</v>
      </c>
      <c r="AV115">
        <f>(Table2[[#This Row],[Rank 1Y]]+Table2[[#This Row],[Rank 6M]]+Table2[[#This Row],[Rank Sharpe]])/3</f>
        <v>165</v>
      </c>
    </row>
    <row r="116" spans="1:48" x14ac:dyDescent="0.3">
      <c r="A116" t="s">
        <v>1531</v>
      </c>
      <c r="B116" t="s">
        <v>1532</v>
      </c>
      <c r="C116" t="s">
        <v>3180</v>
      </c>
      <c r="D116" t="s">
        <v>407</v>
      </c>
      <c r="E116">
        <v>6764.3905981620001</v>
      </c>
      <c r="F116">
        <v>217.95</v>
      </c>
      <c r="G116">
        <v>121.99699792455</v>
      </c>
      <c r="H116">
        <f>(Table2[[#This Row],[1Y Return vs Nifty]]-AVERAGE(Table2[1Y Return vs Nifty]))/_xlfn.STDEV.P(Table2[1Y Return vs Nifty])</f>
        <v>1.6318298413003052</v>
      </c>
      <c r="I116">
        <v>0.25939808243697698</v>
      </c>
      <c r="J116">
        <f>(Table2[[#This Row],[1M Return vs Nifty]]-AVERAGE(Table2[1M Return vs Nifty]))/_xlfn.STDEV.P(Table2[1M Return vs Nifty])</f>
        <v>-4.2153778312061553E-2</v>
      </c>
      <c r="K116">
        <v>20.024391070231101</v>
      </c>
      <c r="L116">
        <f>(Table2[[#This Row],[6M Return vs Nifty]]-AVERAGE(Table2[6M Return vs Nifty]))/_xlfn.STDEV.P(Table2[6M Return vs Nifty])</f>
        <v>0.14993703611657513</v>
      </c>
      <c r="M116">
        <v>1.0508426114992899</v>
      </c>
      <c r="N116">
        <f>(Table2[[#This Row],[1W Return vs Nifty]]-AVERAGE(Table2[1W Return vs Nifty]))/_xlfn.STDEV.P(Table2[1W Return vs Nifty])</f>
        <v>0.14331805166264586</v>
      </c>
      <c r="O116">
        <v>214.74</v>
      </c>
      <c r="P116">
        <v>210.191351409601</v>
      </c>
      <c r="Q116">
        <v>179.50086709582999</v>
      </c>
      <c r="R116">
        <v>60.907939132628698</v>
      </c>
      <c r="S116" s="1">
        <f>(Table2[[#This Row],[Close Price]]-Table2[[#This Row],[20D EMA]])/Table2[[#This Row],[20D EMA]]</f>
        <v>1.4948309583682496E-2</v>
      </c>
      <c r="T116" s="1">
        <f>(Table2[[#This Row],[Close Price]]-Table2[[#This Row],[50D EMA]])/Table2[[#This Row],[50D EMA]]</f>
        <v>3.6912311274309627E-2</v>
      </c>
      <c r="U116" s="1">
        <f>(Table2[[#This Row],[Close Price]]-Table2[[#This Row],[200D EMA]])/Table2[[#This Row],[200D EMA]]</f>
        <v>0.21420026279674287</v>
      </c>
      <c r="V116">
        <v>0.88702933147182395</v>
      </c>
      <c r="W116">
        <v>216.43</v>
      </c>
      <c r="X116">
        <v>219.7</v>
      </c>
      <c r="Y116">
        <v>216.18</v>
      </c>
      <c r="Z116">
        <v>222.19</v>
      </c>
      <c r="AA116">
        <v>205.08</v>
      </c>
      <c r="AB116">
        <v>222.19</v>
      </c>
      <c r="AC116" s="1">
        <f>(Table2[[#This Row],[Close Price]]/Table2[[#This Row],[Day Low]])-1</f>
        <v>7.0230559534258941E-3</v>
      </c>
      <c r="AD116" s="1">
        <f>(Table2[[#This Row],[Day High]]/Table2[[#This Row],[Close Price]])-1</f>
        <v>8.0293645331497299E-3</v>
      </c>
      <c r="AE116" s="1">
        <f>(Table2[[#This Row],[Close Price]]/Table2[[#This Row],[Current Week Low]])-1</f>
        <v>8.1876214265887981E-3</v>
      </c>
      <c r="AF116" s="1">
        <f>(Table2[[#This Row],[Current Week High]]/Table2[[#This Row],[Close Price]])-1</f>
        <v>1.9454003211745841E-2</v>
      </c>
      <c r="AG116" s="1">
        <f>(Table2[[#This Row],[Close Price]]/Table2[[#This Row],[Current Month Low]])-1</f>
        <v>6.2755997659449836E-2</v>
      </c>
      <c r="AH116" s="1">
        <f>(Table2[[#This Row],[Current Month High]]/Table2[[#This Row],[Close Price]])-1</f>
        <v>1.9454003211745841E-2</v>
      </c>
      <c r="AI116">
        <v>1.9454003211745801</v>
      </c>
      <c r="AJ116">
        <v>205.68022440392701</v>
      </c>
      <c r="AK116" t="str">
        <f>IF(AND(Table2[[#This Row],[20D EMA]]&gt;Table2[[#This Row],[50D EMA]],Table2[[#This Row],[50D EMA]]&gt;Table2[[#This Row],[200D EMA]]),"Uptrend","Downtrend/NoTrend")</f>
        <v>Uptrend</v>
      </c>
      <c r="AL116">
        <v>0</v>
      </c>
      <c r="AM116" t="s">
        <v>3218</v>
      </c>
      <c r="AN116">
        <v>2.81</v>
      </c>
      <c r="AO116" t="s">
        <v>3217</v>
      </c>
      <c r="AP116">
        <v>0.12282859738306701</v>
      </c>
      <c r="AQ116">
        <f>(Table2[[#This Row],[Sharpe Ratio]]-AVERAGE(Table2[Sharpe Ratio]))/_xlfn.STDEV.P(Table2[Sharpe Ratio])</f>
        <v>0.67853511388270549</v>
      </c>
      <c r="AR1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2.5614662646501705</v>
      </c>
      <c r="AS116">
        <f>_xlfn.RANK.AVG(Table2[[#This Row],[1Y Return vs Nifty Z-Score]],Table2[1Y Return vs Nifty Z-Score])</f>
        <v>57</v>
      </c>
      <c r="AT116">
        <f>_xlfn.RANK.AVG(Table2[[#This Row],[6M Return vs Nifty Z-Score]],Table2[6M Return vs Nifty Z-Score])</f>
        <v>259</v>
      </c>
      <c r="AU116">
        <f>_xlfn.RANK.AVG(Table2[[#This Row],[Sharpe Ratio Z-Score]],Table2[Sharpe Ratio Z-Score])</f>
        <v>181</v>
      </c>
      <c r="AV116">
        <f>(Table2[[#This Row],[Rank 1Y]]+Table2[[#This Row],[Rank 6M]]+Table2[[#This Row],[Rank Sharpe]])/3</f>
        <v>165.66666666666666</v>
      </c>
    </row>
    <row r="117" spans="1:48" x14ac:dyDescent="0.3">
      <c r="A117" t="s">
        <v>145</v>
      </c>
      <c r="B117" t="s">
        <v>146</v>
      </c>
      <c r="C117" t="s">
        <v>3182</v>
      </c>
      <c r="D117" t="s">
        <v>147</v>
      </c>
      <c r="E117">
        <v>190220.126290185</v>
      </c>
      <c r="F117">
        <v>4873.55</v>
      </c>
      <c r="G117">
        <v>76.666324817525506</v>
      </c>
      <c r="H117">
        <f>(Table2[[#This Row],[1Y Return vs Nifty]]-AVERAGE(Table2[1Y Return vs Nifty]))/_xlfn.STDEV.P(Table2[1Y Return vs Nifty])</f>
        <v>0.86422592083572092</v>
      </c>
      <c r="I117">
        <v>11.625285560676501</v>
      </c>
      <c r="J117">
        <f>(Table2[[#This Row],[1M Return vs Nifty]]-AVERAGE(Table2[1M Return vs Nifty]))/_xlfn.STDEV.P(Table2[1M Return vs Nifty])</f>
        <v>0.99041238655263897</v>
      </c>
      <c r="K117">
        <v>34.250900420399702</v>
      </c>
      <c r="L117">
        <f>(Table2[[#This Row],[6M Return vs Nifty]]-AVERAGE(Table2[6M Return vs Nifty]))/_xlfn.STDEV.P(Table2[6M Return vs Nifty])</f>
        <v>0.57474343516750304</v>
      </c>
      <c r="M117">
        <v>-0.54868462736712997</v>
      </c>
      <c r="N117">
        <f>(Table2[[#This Row],[1W Return vs Nifty]]-AVERAGE(Table2[1W Return vs Nifty]))/_xlfn.STDEV.P(Table2[1W Return vs Nifty])</f>
        <v>-0.2040804718710155</v>
      </c>
      <c r="O117">
        <v>4799.0200000000004</v>
      </c>
      <c r="P117">
        <v>4593.1890974294802</v>
      </c>
      <c r="Q117">
        <v>3882.0759245981899</v>
      </c>
      <c r="R117">
        <v>65.285372672220802</v>
      </c>
      <c r="S117" s="1">
        <f>(Table2[[#This Row],[Close Price]]-Table2[[#This Row],[20D EMA]])/Table2[[#This Row],[20D EMA]]</f>
        <v>1.5530254093544044E-2</v>
      </c>
      <c r="T117" s="1">
        <f>(Table2[[#This Row],[Close Price]]-Table2[[#This Row],[50D EMA]])/Table2[[#This Row],[50D EMA]]</f>
        <v>6.103839764128597E-2</v>
      </c>
      <c r="U117" s="1">
        <f>(Table2[[#This Row],[Close Price]]-Table2[[#This Row],[200D EMA]])/Table2[[#This Row],[200D EMA]]</f>
        <v>0.25539790943280732</v>
      </c>
      <c r="V117">
        <v>0.815962653836521</v>
      </c>
      <c r="W117">
        <v>4814.45</v>
      </c>
      <c r="X117">
        <v>4975.95</v>
      </c>
      <c r="Y117">
        <v>4814.45</v>
      </c>
      <c r="Z117">
        <v>4993</v>
      </c>
      <c r="AA117">
        <v>4718.3999999999996</v>
      </c>
      <c r="AB117">
        <v>5035</v>
      </c>
      <c r="AC117" s="1">
        <f>(Table2[[#This Row],[Close Price]]/Table2[[#This Row],[Day Low]])-1</f>
        <v>1.2275545493254825E-2</v>
      </c>
      <c r="AD117" s="1">
        <f>(Table2[[#This Row],[Day High]]/Table2[[#This Row],[Close Price]])-1</f>
        <v>2.101137774312356E-2</v>
      </c>
      <c r="AE117" s="1">
        <f>(Table2[[#This Row],[Close Price]]/Table2[[#This Row],[Current Week Low]])-1</f>
        <v>1.2275545493254825E-2</v>
      </c>
      <c r="AF117" s="1">
        <f>(Table2[[#This Row],[Current Week High]]/Table2[[#This Row],[Close Price]])-1</f>
        <v>2.4509854213047966E-2</v>
      </c>
      <c r="AG117" s="1">
        <f>(Table2[[#This Row],[Close Price]]/Table2[[#This Row],[Current Month Low]])-1</f>
        <v>3.2881909121736275E-2</v>
      </c>
      <c r="AH117" s="1">
        <f>(Table2[[#This Row],[Current Month High]]/Table2[[#This Row],[Close Price]])-1</f>
        <v>3.3127802115501037E-2</v>
      </c>
      <c r="AI117">
        <v>3.3127802115501002</v>
      </c>
      <c r="AJ117">
        <v>108.864936679023</v>
      </c>
      <c r="AK117" t="str">
        <f>IF(AND(Table2[[#This Row],[20D EMA]]&gt;Table2[[#This Row],[50D EMA]],Table2[[#This Row],[50D EMA]]&gt;Table2[[#This Row],[200D EMA]]),"Uptrend","Downtrend/NoTrend")</f>
        <v>Uptrend</v>
      </c>
      <c r="AL117">
        <v>0.12</v>
      </c>
      <c r="AM117" t="s">
        <v>3217</v>
      </c>
      <c r="AN117">
        <v>1.25</v>
      </c>
      <c r="AO117" t="s">
        <v>3217</v>
      </c>
      <c r="AP117">
        <v>0.10545486071367</v>
      </c>
      <c r="AQ117">
        <f>(Table2[[#This Row],[Sharpe Ratio]]-AVERAGE(Table2[Sharpe Ratio]))/_xlfn.STDEV.P(Table2[Sharpe Ratio])</f>
        <v>0.47675518886270568</v>
      </c>
      <c r="AR1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2.7020564595475531</v>
      </c>
      <c r="AS117">
        <f>_xlfn.RANK.AVG(Table2[[#This Row],[1Y Return vs Nifty Z-Score]],Table2[1Y Return vs Nifty Z-Score])</f>
        <v>108</v>
      </c>
      <c r="AT117">
        <f>_xlfn.RANK.AVG(Table2[[#This Row],[6M Return vs Nifty Z-Score]],Table2[6M Return vs Nifty Z-Score])</f>
        <v>169</v>
      </c>
      <c r="AU117">
        <f>_xlfn.RANK.AVG(Table2[[#This Row],[Sharpe Ratio Z-Score]],Table2[Sharpe Ratio Z-Score])</f>
        <v>221</v>
      </c>
      <c r="AV117">
        <f>(Table2[[#This Row],[Rank 1Y]]+Table2[[#This Row],[Rank 6M]]+Table2[[#This Row],[Rank Sharpe]])/3</f>
        <v>166</v>
      </c>
    </row>
    <row r="118" spans="1:48" x14ac:dyDescent="0.3">
      <c r="A118" t="s">
        <v>934</v>
      </c>
      <c r="B118" t="s">
        <v>935</v>
      </c>
      <c r="C118" t="s">
        <v>3185</v>
      </c>
      <c r="D118" t="s">
        <v>468</v>
      </c>
      <c r="E118">
        <v>16641.658767000001</v>
      </c>
      <c r="F118">
        <v>885.75</v>
      </c>
      <c r="G118">
        <v>58.543848692710498</v>
      </c>
      <c r="H118">
        <f>(Table2[[#This Row],[1Y Return vs Nifty]]-AVERAGE(Table2[1Y Return vs Nifty]))/_xlfn.STDEV.P(Table2[1Y Return vs Nifty])</f>
        <v>0.55735018375829859</v>
      </c>
      <c r="I118">
        <v>-1.99858909692249</v>
      </c>
      <c r="J118">
        <f>(Table2[[#This Row],[1M Return vs Nifty]]-AVERAGE(Table2[1M Return vs Nifty]))/_xlfn.STDEV.P(Table2[1M Return vs Nifty])</f>
        <v>-0.24728700407807977</v>
      </c>
      <c r="K118">
        <v>31.329105425774401</v>
      </c>
      <c r="L118">
        <f>(Table2[[#This Row],[6M Return vs Nifty]]-AVERAGE(Table2[6M Return vs Nifty]))/_xlfn.STDEV.P(Table2[6M Return vs Nifty])</f>
        <v>0.48749805544144326</v>
      </c>
      <c r="M118">
        <v>2.7651396661285599</v>
      </c>
      <c r="N118">
        <f>(Table2[[#This Row],[1W Return vs Nifty]]-AVERAGE(Table2[1W Return vs Nifty]))/_xlfn.STDEV.P(Table2[1W Return vs Nifty])</f>
        <v>0.51564323075642182</v>
      </c>
      <c r="O118">
        <v>868.16</v>
      </c>
      <c r="P118">
        <v>848.22382569455397</v>
      </c>
      <c r="Q118">
        <v>723.52082985055404</v>
      </c>
      <c r="R118">
        <v>65.546943658859902</v>
      </c>
      <c r="S118" s="1">
        <f>(Table2[[#This Row],[Close Price]]-Table2[[#This Row],[20D EMA]])/Table2[[#This Row],[20D EMA]]</f>
        <v>2.0261242167342462E-2</v>
      </c>
      <c r="T118" s="1">
        <f>(Table2[[#This Row],[Close Price]]-Table2[[#This Row],[50D EMA]])/Table2[[#This Row],[50D EMA]]</f>
        <v>4.4240886861104556E-2</v>
      </c>
      <c r="U118" s="1">
        <f>(Table2[[#This Row],[Close Price]]-Table2[[#This Row],[200D EMA]])/Table2[[#This Row],[200D EMA]]</f>
        <v>0.22422183779139435</v>
      </c>
      <c r="V118">
        <v>0.66529146832286301</v>
      </c>
      <c r="W118">
        <v>870.1</v>
      </c>
      <c r="X118">
        <v>899</v>
      </c>
      <c r="Y118">
        <v>854.95</v>
      </c>
      <c r="Z118">
        <v>899</v>
      </c>
      <c r="AA118">
        <v>846.3</v>
      </c>
      <c r="AB118">
        <v>910</v>
      </c>
      <c r="AC118" s="1">
        <f>(Table2[[#This Row],[Close Price]]/Table2[[#This Row],[Day Low]])-1</f>
        <v>1.7986438340420685E-2</v>
      </c>
      <c r="AD118" s="1">
        <f>(Table2[[#This Row],[Day High]]/Table2[[#This Row],[Close Price]])-1</f>
        <v>1.4959074230877834E-2</v>
      </c>
      <c r="AE118" s="1">
        <f>(Table2[[#This Row],[Close Price]]/Table2[[#This Row],[Current Week Low]])-1</f>
        <v>3.6025498567167524E-2</v>
      </c>
      <c r="AF118" s="1">
        <f>(Table2[[#This Row],[Current Week High]]/Table2[[#This Row],[Close Price]])-1</f>
        <v>1.4959074230877834E-2</v>
      </c>
      <c r="AG118" s="1">
        <f>(Table2[[#This Row],[Close Price]]/Table2[[#This Row],[Current Month Low]])-1</f>
        <v>4.6614675646933668E-2</v>
      </c>
      <c r="AH118" s="1">
        <f>(Table2[[#This Row],[Current Month High]]/Table2[[#This Row],[Close Price]])-1</f>
        <v>2.737792830934227E-2</v>
      </c>
      <c r="AI118">
        <v>4.6119108100479904</v>
      </c>
      <c r="AJ118">
        <v>94.371296905859097</v>
      </c>
      <c r="AK118" t="str">
        <f>IF(AND(Table2[[#This Row],[20D EMA]]&gt;Table2[[#This Row],[50D EMA]],Table2[[#This Row],[50D EMA]]&gt;Table2[[#This Row],[200D EMA]]),"Uptrend","Downtrend/NoTrend")</f>
        <v>Uptrend</v>
      </c>
      <c r="AL118">
        <v>0.13</v>
      </c>
      <c r="AM118" t="s">
        <v>3217</v>
      </c>
      <c r="AN118">
        <v>0.76</v>
      </c>
      <c r="AO118" t="s">
        <v>3217</v>
      </c>
      <c r="AP118">
        <v>0.12934149744974199</v>
      </c>
      <c r="AQ118">
        <f>(Table2[[#This Row],[Sharpe Ratio]]-AVERAGE(Table2[Sharpe Ratio]))/_xlfn.STDEV.P(Table2[Sharpe Ratio])</f>
        <v>0.75417644033559694</v>
      </c>
      <c r="AR1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2.067380906213681</v>
      </c>
      <c r="AS118">
        <f>_xlfn.RANK.AVG(Table2[[#This Row],[1Y Return vs Nifty Z-Score]],Table2[1Y Return vs Nifty Z-Score])</f>
        <v>151</v>
      </c>
      <c r="AT118">
        <f>_xlfn.RANK.AVG(Table2[[#This Row],[6M Return vs Nifty Z-Score]],Table2[6M Return vs Nifty Z-Score])</f>
        <v>187</v>
      </c>
      <c r="AU118">
        <f>_xlfn.RANK.AVG(Table2[[#This Row],[Sharpe Ratio Z-Score]],Table2[Sharpe Ratio Z-Score])</f>
        <v>160</v>
      </c>
      <c r="AV118">
        <f>(Table2[[#This Row],[Rank 1Y]]+Table2[[#This Row],[Rank 6M]]+Table2[[#This Row],[Rank Sharpe]])/3</f>
        <v>166</v>
      </c>
    </row>
    <row r="119" spans="1:48" x14ac:dyDescent="0.3">
      <c r="A119" t="s">
        <v>399</v>
      </c>
      <c r="B119" t="s">
        <v>400</v>
      </c>
      <c r="C119" t="s">
        <v>3177</v>
      </c>
      <c r="D119" t="s">
        <v>197</v>
      </c>
      <c r="E119">
        <v>59170.455046474999</v>
      </c>
      <c r="F119">
        <v>1058.0999999999999</v>
      </c>
      <c r="G119">
        <v>42.221711743619402</v>
      </c>
      <c r="H119">
        <f>(Table2[[#This Row],[1Y Return vs Nifty]]-AVERAGE(Table2[1Y Return vs Nifty]))/_xlfn.STDEV.P(Table2[1Y Return vs Nifty])</f>
        <v>0.28096036967145077</v>
      </c>
      <c r="I119">
        <v>-14.747462278136</v>
      </c>
      <c r="J119">
        <f>(Table2[[#This Row],[1M Return vs Nifty]]-AVERAGE(Table2[1M Return vs Nifty]))/_xlfn.STDEV.P(Table2[1M Return vs Nifty])</f>
        <v>-1.4054944130705771</v>
      </c>
      <c r="K119">
        <v>50.874930841418703</v>
      </c>
      <c r="L119">
        <f>(Table2[[#This Row],[6M Return vs Nifty]]-AVERAGE(Table2[6M Return vs Nifty]))/_xlfn.STDEV.P(Table2[6M Return vs Nifty])</f>
        <v>1.0711402902950378</v>
      </c>
      <c r="M119">
        <v>0.79975659726109805</v>
      </c>
      <c r="N119">
        <f>(Table2[[#This Row],[1W Return vs Nifty]]-AVERAGE(Table2[1W Return vs Nifty]))/_xlfn.STDEV.P(Table2[1W Return vs Nifty])</f>
        <v>8.8785119364401782E-2</v>
      </c>
      <c r="O119">
        <v>1076.6600000000001</v>
      </c>
      <c r="P119">
        <v>1059.0112666524301</v>
      </c>
      <c r="Q119">
        <v>875.49361121639095</v>
      </c>
      <c r="R119">
        <v>32.366322200783699</v>
      </c>
      <c r="S119" s="1">
        <f>(Table2[[#This Row],[Close Price]]-Table2[[#This Row],[20D EMA]])/Table2[[#This Row],[20D EMA]]</f>
        <v>-1.7238496832797885E-2</v>
      </c>
      <c r="T119" s="1">
        <f>(Table2[[#This Row],[Close Price]]-Table2[[#This Row],[50D EMA]])/Table2[[#This Row],[50D EMA]]</f>
        <v>-8.6048815638263229E-4</v>
      </c>
      <c r="U119" s="1">
        <f>(Table2[[#This Row],[Close Price]]-Table2[[#This Row],[200D EMA]])/Table2[[#This Row],[200D EMA]]</f>
        <v>0.20857535274289413</v>
      </c>
      <c r="V119">
        <v>0.79654208379407998</v>
      </c>
      <c r="W119">
        <v>1033.05</v>
      </c>
      <c r="X119">
        <v>1068</v>
      </c>
      <c r="Y119">
        <v>1028.55</v>
      </c>
      <c r="Z119">
        <v>1081.3499999999999</v>
      </c>
      <c r="AA119">
        <v>1006.75</v>
      </c>
      <c r="AB119">
        <v>1255</v>
      </c>
      <c r="AC119" s="1">
        <f>(Table2[[#This Row],[Close Price]]/Table2[[#This Row],[Day Low]])-1</f>
        <v>2.4248584289240593E-2</v>
      </c>
      <c r="AD119" s="1">
        <f>(Table2[[#This Row],[Day High]]/Table2[[#This Row],[Close Price]])-1</f>
        <v>9.3563935355827077E-3</v>
      </c>
      <c r="AE119" s="1">
        <f>(Table2[[#This Row],[Close Price]]/Table2[[#This Row],[Current Week Low]])-1</f>
        <v>2.8729765203441726E-2</v>
      </c>
      <c r="AF119" s="1">
        <f>(Table2[[#This Row],[Current Week High]]/Table2[[#This Row],[Close Price]])-1</f>
        <v>2.1973348454777497E-2</v>
      </c>
      <c r="AG119" s="1">
        <f>(Table2[[#This Row],[Close Price]]/Table2[[#This Row],[Current Month Low]])-1</f>
        <v>5.1005711447727808E-2</v>
      </c>
      <c r="AH119" s="1">
        <f>(Table2[[#This Row],[Current Month High]]/Table2[[#This Row],[Close Price]])-1</f>
        <v>0.18608827142992168</v>
      </c>
      <c r="AI119">
        <v>18.608827142992101</v>
      </c>
      <c r="AJ119">
        <v>92.872767043383107</v>
      </c>
      <c r="AK119" t="str">
        <f>IF(AND(Table2[[#This Row],[20D EMA]]&gt;Table2[[#This Row],[50D EMA]],Table2[[#This Row],[50D EMA]]&gt;Table2[[#This Row],[200D EMA]]),"Uptrend","Downtrend/NoTrend")</f>
        <v>Uptrend</v>
      </c>
      <c r="AL119">
        <v>-0.11</v>
      </c>
      <c r="AM119" t="s">
        <v>3216</v>
      </c>
      <c r="AN119">
        <v>-9.73</v>
      </c>
      <c r="AO119" t="s">
        <v>3216</v>
      </c>
      <c r="AP119">
        <v>0.118205303160167</v>
      </c>
      <c r="AQ119">
        <f>(Table2[[#This Row],[Sharpe Ratio]]-AVERAGE(Table2[Sharpe Ratio]))/_xlfn.STDEV.P(Table2[Sharpe Ratio])</f>
        <v>0.62483981623925744</v>
      </c>
      <c r="AR1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0.66023118249957069</v>
      </c>
      <c r="AS119">
        <f>_xlfn.RANK.AVG(Table2[[#This Row],[1Y Return vs Nifty Z-Score]],Table2[1Y Return vs Nifty Z-Score])</f>
        <v>216</v>
      </c>
      <c r="AT119">
        <f>_xlfn.RANK.AVG(Table2[[#This Row],[6M Return vs Nifty Z-Score]],Table2[6M Return vs Nifty Z-Score])</f>
        <v>93</v>
      </c>
      <c r="AU119">
        <f>_xlfn.RANK.AVG(Table2[[#This Row],[Sharpe Ratio Z-Score]],Table2[Sharpe Ratio Z-Score])</f>
        <v>192</v>
      </c>
      <c r="AV119">
        <f>(Table2[[#This Row],[Rank 1Y]]+Table2[[#This Row],[Rank 6M]]+Table2[[#This Row],[Rank Sharpe]])/3</f>
        <v>167</v>
      </c>
    </row>
    <row r="120" spans="1:48" x14ac:dyDescent="0.3">
      <c r="A120" t="s">
        <v>1316</v>
      </c>
      <c r="B120" t="s">
        <v>1317</v>
      </c>
      <c r="C120" t="s">
        <v>3175</v>
      </c>
      <c r="D120" t="s">
        <v>54</v>
      </c>
      <c r="E120">
        <v>8819.7619925199997</v>
      </c>
      <c r="F120">
        <v>848.05</v>
      </c>
      <c r="G120">
        <v>113.527711635705</v>
      </c>
      <c r="H120">
        <f>(Table2[[#This Row],[1Y Return vs Nifty]]-AVERAGE(Table2[1Y Return vs Nifty]))/_xlfn.STDEV.P(Table2[1Y Return vs Nifty])</f>
        <v>1.4884157485180172</v>
      </c>
      <c r="I120">
        <v>29.386653517221699</v>
      </c>
      <c r="J120">
        <f>(Table2[[#This Row],[1M Return vs Nifty]]-AVERAGE(Table2[1M Return vs Nifty]))/_xlfn.STDEV.P(Table2[1M Return vs Nifty])</f>
        <v>2.6039940473558949</v>
      </c>
      <c r="K120">
        <v>76.882907142775096</v>
      </c>
      <c r="L120">
        <f>(Table2[[#This Row],[6M Return vs Nifty]]-AVERAGE(Table2[6M Return vs Nifty]))/_xlfn.STDEV.P(Table2[6M Return vs Nifty])</f>
        <v>1.8477436360096453</v>
      </c>
      <c r="M120">
        <v>1.86126130116627</v>
      </c>
      <c r="N120">
        <f>(Table2[[#This Row],[1W Return vs Nifty]]-AVERAGE(Table2[1W Return vs Nifty]))/_xlfn.STDEV.P(Table2[1W Return vs Nifty])</f>
        <v>0.31933146949848007</v>
      </c>
      <c r="O120">
        <v>822.03</v>
      </c>
      <c r="P120">
        <v>742.656790896556</v>
      </c>
      <c r="Q120">
        <v>562.94121524423497</v>
      </c>
      <c r="R120">
        <v>75.553315830665895</v>
      </c>
      <c r="S120" s="1">
        <f>(Table2[[#This Row],[Close Price]]-Table2[[#This Row],[20D EMA]])/Table2[[#This Row],[20D EMA]]</f>
        <v>3.1653345984939699E-2</v>
      </c>
      <c r="T120" s="1">
        <f>(Table2[[#This Row],[Close Price]]-Table2[[#This Row],[50D EMA]])/Table2[[#This Row],[50D EMA]]</f>
        <v>0.14191374857854638</v>
      </c>
      <c r="U120" s="1">
        <f>(Table2[[#This Row],[Close Price]]-Table2[[#This Row],[200D EMA]])/Table2[[#This Row],[200D EMA]]</f>
        <v>0.50646280115068332</v>
      </c>
      <c r="V120">
        <v>1.0992406145909801</v>
      </c>
      <c r="W120">
        <v>835</v>
      </c>
      <c r="X120">
        <v>923.5</v>
      </c>
      <c r="Y120">
        <v>835</v>
      </c>
      <c r="Z120">
        <v>959.5</v>
      </c>
      <c r="AA120">
        <v>746.05</v>
      </c>
      <c r="AB120">
        <v>959.5</v>
      </c>
      <c r="AC120" s="1">
        <f>(Table2[[#This Row],[Close Price]]/Table2[[#This Row],[Day Low]])-1</f>
        <v>1.5628742514969929E-2</v>
      </c>
      <c r="AD120" s="1">
        <f>(Table2[[#This Row],[Day High]]/Table2[[#This Row],[Close Price]])-1</f>
        <v>8.8968810801250076E-2</v>
      </c>
      <c r="AE120" s="1">
        <f>(Table2[[#This Row],[Close Price]]/Table2[[#This Row],[Current Week Low]])-1</f>
        <v>1.5628742514969929E-2</v>
      </c>
      <c r="AF120" s="1">
        <f>(Table2[[#This Row],[Current Week High]]/Table2[[#This Row],[Close Price]])-1</f>
        <v>0.13141913802252225</v>
      </c>
      <c r="AG120" s="1">
        <f>(Table2[[#This Row],[Close Price]]/Table2[[#This Row],[Current Month Low]])-1</f>
        <v>0.13672005897728035</v>
      </c>
      <c r="AH120" s="1">
        <f>(Table2[[#This Row],[Current Month High]]/Table2[[#This Row],[Close Price]])-1</f>
        <v>0.13141913802252225</v>
      </c>
      <c r="AI120">
        <v>13.1419138022522</v>
      </c>
      <c r="AJ120">
        <v>185.73113207547101</v>
      </c>
      <c r="AK120" t="str">
        <f>IF(AND(Table2[[#This Row],[20D EMA]]&gt;Table2[[#This Row],[50D EMA]],Table2[[#This Row],[50D EMA]]&gt;Table2[[#This Row],[200D EMA]]),"Uptrend","Downtrend/NoTrend")</f>
        <v>Uptrend</v>
      </c>
      <c r="AL120">
        <v>0.28000000000000003</v>
      </c>
      <c r="AM120" t="s">
        <v>3217</v>
      </c>
      <c r="AN120">
        <v>10.82</v>
      </c>
      <c r="AO120" t="s">
        <v>3217</v>
      </c>
      <c r="AP120">
        <v>4.3477537278923999E-2</v>
      </c>
      <c r="AQ120">
        <f>(Table2[[#This Row],[Sharpe Ratio]]-AVERAGE(Table2[Sharpe Ratio]))/_xlfn.STDEV.P(Table2[Sharpe Ratio])</f>
        <v>-0.243054251879633</v>
      </c>
      <c r="AR1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6.0164306495024045</v>
      </c>
      <c r="AS120">
        <f>_xlfn.RANK.AVG(Table2[[#This Row],[1Y Return vs Nifty Z-Score]],Table2[1Y Return vs Nifty Z-Score])</f>
        <v>62</v>
      </c>
      <c r="AT120">
        <f>_xlfn.RANK.AVG(Table2[[#This Row],[6M Return vs Nifty Z-Score]],Table2[6M Return vs Nifty Z-Score])</f>
        <v>35</v>
      </c>
      <c r="AU120">
        <f>_xlfn.RANK.AVG(Table2[[#This Row],[Sharpe Ratio Z-Score]],Table2[Sharpe Ratio Z-Score])</f>
        <v>404</v>
      </c>
      <c r="AV120">
        <f>(Table2[[#This Row],[Rank 1Y]]+Table2[[#This Row],[Rank 6M]]+Table2[[#This Row],[Rank Sharpe]])/3</f>
        <v>167</v>
      </c>
    </row>
    <row r="121" spans="1:48" x14ac:dyDescent="0.3">
      <c r="A121" t="s">
        <v>528</v>
      </c>
      <c r="B121" t="s">
        <v>529</v>
      </c>
      <c r="C121" t="s">
        <v>3187</v>
      </c>
      <c r="D121" t="s">
        <v>166</v>
      </c>
      <c r="E121">
        <v>40480.96861869</v>
      </c>
      <c r="F121">
        <v>1202.7</v>
      </c>
      <c r="G121">
        <v>88.991436055070906</v>
      </c>
      <c r="H121">
        <f>(Table2[[#This Row],[1Y Return vs Nifty]]-AVERAGE(Table2[1Y Return vs Nifty]))/_xlfn.STDEV.P(Table2[1Y Return vs Nifty])</f>
        <v>1.072932367434589</v>
      </c>
      <c r="I121">
        <v>28.320170960308701</v>
      </c>
      <c r="J121">
        <f>(Table2[[#This Row],[1M Return vs Nifty]]-AVERAGE(Table2[1M Return vs Nifty]))/_xlfn.STDEV.P(Table2[1M Return vs Nifty])</f>
        <v>2.5071064258837419</v>
      </c>
      <c r="K121">
        <v>46.110943590850297</v>
      </c>
      <c r="L121">
        <f>(Table2[[#This Row],[6M Return vs Nifty]]-AVERAGE(Table2[6M Return vs Nifty]))/_xlfn.STDEV.P(Table2[6M Return vs Nifty])</f>
        <v>0.9288866833682965</v>
      </c>
      <c r="M121">
        <v>-0.92278349675614302</v>
      </c>
      <c r="N121">
        <f>(Table2[[#This Row],[1W Return vs Nifty]]-AVERAGE(Table2[1W Return vs Nifty]))/_xlfn.STDEV.P(Table2[1W Return vs Nifty])</f>
        <v>-0.28533035103747373</v>
      </c>
      <c r="O121">
        <v>1140.22</v>
      </c>
      <c r="P121">
        <v>1033.16867722644</v>
      </c>
      <c r="Q121">
        <v>858.32495675200403</v>
      </c>
      <c r="R121">
        <v>67.774769791808893</v>
      </c>
      <c r="S121" s="1">
        <f>(Table2[[#This Row],[Close Price]]-Table2[[#This Row],[20D EMA]])/Table2[[#This Row],[20D EMA]]</f>
        <v>5.4796442791741957E-2</v>
      </c>
      <c r="T121" s="1">
        <f>(Table2[[#This Row],[Close Price]]-Table2[[#This Row],[50D EMA]])/Table2[[#This Row],[50D EMA]]</f>
        <v>0.16408871708022546</v>
      </c>
      <c r="U121" s="1">
        <f>(Table2[[#This Row],[Close Price]]-Table2[[#This Row],[200D EMA]])/Table2[[#This Row],[200D EMA]]</f>
        <v>0.40121755815087684</v>
      </c>
      <c r="V121">
        <v>1.2384021107095999</v>
      </c>
      <c r="W121">
        <v>1195.05</v>
      </c>
      <c r="X121">
        <v>1222.45</v>
      </c>
      <c r="Y121">
        <v>1195</v>
      </c>
      <c r="Z121">
        <v>1244.5</v>
      </c>
      <c r="AA121">
        <v>1015</v>
      </c>
      <c r="AB121">
        <v>1314</v>
      </c>
      <c r="AC121" s="1">
        <f>(Table2[[#This Row],[Close Price]]/Table2[[#This Row],[Day Low]])-1</f>
        <v>6.4014057989205675E-3</v>
      </c>
      <c r="AD121" s="1">
        <f>(Table2[[#This Row],[Day High]]/Table2[[#This Row],[Close Price]])-1</f>
        <v>1.6421385216595974E-2</v>
      </c>
      <c r="AE121" s="1">
        <f>(Table2[[#This Row],[Close Price]]/Table2[[#This Row],[Current Week Low]])-1</f>
        <v>6.4435146443515556E-3</v>
      </c>
      <c r="AF121" s="1">
        <f>(Table2[[#This Row],[Current Week High]]/Table2[[#This Row],[Close Price]])-1</f>
        <v>3.4755134281200695E-2</v>
      </c>
      <c r="AG121" s="1">
        <f>(Table2[[#This Row],[Close Price]]/Table2[[#This Row],[Current Month Low]])-1</f>
        <v>0.18492610837438428</v>
      </c>
      <c r="AH121" s="1">
        <f>(Table2[[#This Row],[Current Month High]]/Table2[[#This Row],[Close Price]])-1</f>
        <v>9.254178099276622E-2</v>
      </c>
      <c r="AI121">
        <v>9.2541780992766203</v>
      </c>
      <c r="AJ121">
        <v>119.47080291970801</v>
      </c>
      <c r="AK121" t="str">
        <f>IF(AND(Table2[[#This Row],[20D EMA]]&gt;Table2[[#This Row],[50D EMA]],Table2[[#This Row],[50D EMA]]&gt;Table2[[#This Row],[200D EMA]]),"Uptrend","Downtrend/NoTrend")</f>
        <v>Uptrend</v>
      </c>
      <c r="AL121">
        <v>0.34</v>
      </c>
      <c r="AM121" t="s">
        <v>3217</v>
      </c>
      <c r="AN121">
        <v>-0.72</v>
      </c>
      <c r="AO121" t="s">
        <v>3216</v>
      </c>
      <c r="AP121">
        <v>7.9497865770734005E-2</v>
      </c>
      <c r="AQ121">
        <f>(Table2[[#This Row],[Sharpe Ratio]]-AVERAGE(Table2[Sharpe Ratio]))/_xlfn.STDEV.P(Table2[Sharpe Ratio])</f>
        <v>0.17528863661802271</v>
      </c>
      <c r="AR1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4.3988837622671761</v>
      </c>
      <c r="AS121">
        <f>_xlfn.RANK.AVG(Table2[[#This Row],[1Y Return vs Nifty Z-Score]],Table2[1Y Return vs Nifty Z-Score])</f>
        <v>85</v>
      </c>
      <c r="AT121">
        <f>_xlfn.RANK.AVG(Table2[[#This Row],[6M Return vs Nifty Z-Score]],Table2[6M Return vs Nifty Z-Score])</f>
        <v>112</v>
      </c>
      <c r="AU121">
        <f>_xlfn.RANK.AVG(Table2[[#This Row],[Sharpe Ratio Z-Score]],Table2[Sharpe Ratio Z-Score])</f>
        <v>305</v>
      </c>
      <c r="AV121">
        <f>(Table2[[#This Row],[Rank 1Y]]+Table2[[#This Row],[Rank 6M]]+Table2[[#This Row],[Rank Sharpe]])/3</f>
        <v>167.33333333333334</v>
      </c>
    </row>
    <row r="122" spans="1:48" x14ac:dyDescent="0.3">
      <c r="A122" t="s">
        <v>283</v>
      </c>
      <c r="B122" t="s">
        <v>284</v>
      </c>
      <c r="C122" t="s">
        <v>3185</v>
      </c>
      <c r="D122" t="s">
        <v>285</v>
      </c>
      <c r="E122">
        <v>97197.630326875005</v>
      </c>
      <c r="F122">
        <v>10865.5</v>
      </c>
      <c r="G122">
        <v>110.081917908565</v>
      </c>
      <c r="H122">
        <f>(Table2[[#This Row],[1Y Return vs Nifty]]-AVERAGE(Table2[1Y Return vs Nifty]))/_xlfn.STDEV.P(Table2[1Y Return vs Nifty])</f>
        <v>1.430066630960902</v>
      </c>
      <c r="I122">
        <v>-1.9196248474817299</v>
      </c>
      <c r="J122">
        <f>(Table2[[#This Row],[1M Return vs Nifty]]-AVERAGE(Table2[1M Return vs Nifty]))/_xlfn.STDEV.P(Table2[1M Return vs Nifty])</f>
        <v>-0.24011327370616037</v>
      </c>
      <c r="K122">
        <v>9.7458121464143908</v>
      </c>
      <c r="L122">
        <f>(Table2[[#This Row],[6M Return vs Nifty]]-AVERAGE(Table2[6M Return vs Nifty]))/_xlfn.STDEV.P(Table2[6M Return vs Nifty])</f>
        <v>-0.15698337510401647</v>
      </c>
      <c r="M122">
        <v>-2.9598516761158402</v>
      </c>
      <c r="N122">
        <f>(Table2[[#This Row],[1W Return vs Nifty]]-AVERAGE(Table2[1W Return vs Nifty]))/_xlfn.STDEV.P(Table2[1W Return vs Nifty])</f>
        <v>-0.72775762620440942</v>
      </c>
      <c r="O122">
        <v>10804.43</v>
      </c>
      <c r="P122">
        <v>10632.000954138801</v>
      </c>
      <c r="Q122">
        <v>8954.1422682401899</v>
      </c>
      <c r="R122">
        <v>44.415791711378198</v>
      </c>
      <c r="S122" s="1">
        <f>(Table2[[#This Row],[Close Price]]-Table2[[#This Row],[20D EMA]])/Table2[[#This Row],[20D EMA]]</f>
        <v>5.6523111353398289E-3</v>
      </c>
      <c r="T122" s="1">
        <f>(Table2[[#This Row],[Close Price]]-Table2[[#This Row],[50D EMA]])/Table2[[#This Row],[50D EMA]]</f>
        <v>2.1961909791806709E-2</v>
      </c>
      <c r="U122" s="1">
        <f>(Table2[[#This Row],[Close Price]]-Table2[[#This Row],[200D EMA]])/Table2[[#This Row],[200D EMA]]</f>
        <v>0.21346072850989672</v>
      </c>
      <c r="V122">
        <v>0.52578708071812397</v>
      </c>
      <c r="W122">
        <v>10605</v>
      </c>
      <c r="X122">
        <v>10950</v>
      </c>
      <c r="Y122">
        <v>10510.6</v>
      </c>
      <c r="Z122">
        <v>11195.4</v>
      </c>
      <c r="AA122">
        <v>10510.6</v>
      </c>
      <c r="AB122">
        <v>11298.85</v>
      </c>
      <c r="AC122" s="1">
        <f>(Table2[[#This Row],[Close Price]]/Table2[[#This Row],[Day Low]])-1</f>
        <v>2.4563884959924565E-2</v>
      </c>
      <c r="AD122" s="1">
        <f>(Table2[[#This Row],[Day High]]/Table2[[#This Row],[Close Price]])-1</f>
        <v>7.7769085638028645E-3</v>
      </c>
      <c r="AE122" s="1">
        <f>(Table2[[#This Row],[Close Price]]/Table2[[#This Row],[Current Week Low]])-1</f>
        <v>3.3765912507373486E-2</v>
      </c>
      <c r="AF122" s="1">
        <f>(Table2[[#This Row],[Current Week High]]/Table2[[#This Row],[Close Price]])-1</f>
        <v>3.0362155446136851E-2</v>
      </c>
      <c r="AG122" s="1">
        <f>(Table2[[#This Row],[Close Price]]/Table2[[#This Row],[Current Month Low]])-1</f>
        <v>3.3765912507373486E-2</v>
      </c>
      <c r="AH122" s="1">
        <f>(Table2[[#This Row],[Current Month High]]/Table2[[#This Row],[Close Price]])-1</f>
        <v>3.9883116285490905E-2</v>
      </c>
      <c r="AI122">
        <v>22.387372877456102</v>
      </c>
      <c r="AJ122">
        <v>139.328193832599</v>
      </c>
      <c r="AK122" t="str">
        <f>IF(AND(Table2[[#This Row],[20D EMA]]&gt;Table2[[#This Row],[50D EMA]],Table2[[#This Row],[50D EMA]]&gt;Table2[[#This Row],[200D EMA]]),"Uptrend","Downtrend/NoTrend")</f>
        <v>Uptrend</v>
      </c>
      <c r="AL122">
        <v>-0.02</v>
      </c>
      <c r="AM122" t="s">
        <v>3216</v>
      </c>
      <c r="AN122">
        <v>-0.1</v>
      </c>
      <c r="AO122" t="s">
        <v>3216</v>
      </c>
      <c r="AP122">
        <v>0.17997614360828201</v>
      </c>
      <c r="AQ122">
        <f>(Table2[[#This Row],[Sharpe Ratio]]-AVERAGE(Table2[Sharpe Ratio]))/_xlfn.STDEV.P(Table2[Sharpe Ratio])</f>
        <v>1.3422511475620089</v>
      </c>
      <c r="AR1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1.6474635035083247</v>
      </c>
      <c r="AS122">
        <f>_xlfn.RANK.AVG(Table2[[#This Row],[1Y Return vs Nifty Z-Score]],Table2[1Y Return vs Nifty Z-Score])</f>
        <v>66</v>
      </c>
      <c r="AT122">
        <f>_xlfn.RANK.AVG(Table2[[#This Row],[6M Return vs Nifty Z-Score]],Table2[6M Return vs Nifty Z-Score])</f>
        <v>367</v>
      </c>
      <c r="AU122">
        <f>_xlfn.RANK.AVG(Table2[[#This Row],[Sharpe Ratio Z-Score]],Table2[Sharpe Ratio Z-Score])</f>
        <v>71</v>
      </c>
      <c r="AV122">
        <f>(Table2[[#This Row],[Rank 1Y]]+Table2[[#This Row],[Rank 6M]]+Table2[[#This Row],[Rank Sharpe]])/3</f>
        <v>168</v>
      </c>
    </row>
    <row r="123" spans="1:48" x14ac:dyDescent="0.3">
      <c r="A123" t="s">
        <v>722</v>
      </c>
      <c r="B123" t="s">
        <v>723</v>
      </c>
      <c r="C123" t="s">
        <v>3183</v>
      </c>
      <c r="D123" t="s">
        <v>127</v>
      </c>
      <c r="E123">
        <v>24760.724584185002</v>
      </c>
      <c r="F123">
        <v>870.85</v>
      </c>
      <c r="G123">
        <v>74.0038085913651</v>
      </c>
      <c r="H123">
        <f>(Table2[[#This Row],[1Y Return vs Nifty]]-AVERAGE(Table2[1Y Return vs Nifty]))/_xlfn.STDEV.P(Table2[1Y Return vs Nifty])</f>
        <v>0.81914038044067672</v>
      </c>
      <c r="I123">
        <v>22.024828417532799</v>
      </c>
      <c r="J123">
        <f>(Table2[[#This Row],[1M Return vs Nifty]]-AVERAGE(Table2[1M Return vs Nifty]))/_xlfn.STDEV.P(Table2[1M Return vs Nifty])</f>
        <v>1.9351882436609353</v>
      </c>
      <c r="K123">
        <v>35.223037172167999</v>
      </c>
      <c r="L123">
        <f>(Table2[[#This Row],[6M Return vs Nifty]]-AVERAGE(Table2[6M Return vs Nifty]))/_xlfn.STDEV.P(Table2[6M Return vs Nifty])</f>
        <v>0.60377163194712014</v>
      </c>
      <c r="M123">
        <v>6.1649312413047701</v>
      </c>
      <c r="N123">
        <f>(Table2[[#This Row],[1W Return vs Nifty]]-AVERAGE(Table2[1W Return vs Nifty]))/_xlfn.STDEV.P(Table2[1W Return vs Nifty])</f>
        <v>1.2540380169405108</v>
      </c>
      <c r="O123">
        <v>832.03</v>
      </c>
      <c r="P123">
        <v>776.53158682278195</v>
      </c>
      <c r="Q123">
        <v>654.886610134639</v>
      </c>
      <c r="R123">
        <v>75.221465870973105</v>
      </c>
      <c r="S123" s="1">
        <f>(Table2[[#This Row],[Close Price]]-Table2[[#This Row],[20D EMA]])/Table2[[#This Row],[20D EMA]]</f>
        <v>4.6656971503431427E-2</v>
      </c>
      <c r="T123" s="1">
        <f>(Table2[[#This Row],[Close Price]]-Table2[[#This Row],[50D EMA]])/Table2[[#This Row],[50D EMA]]</f>
        <v>0.12146114179736926</v>
      </c>
      <c r="U123" s="1">
        <f>(Table2[[#This Row],[Close Price]]-Table2[[#This Row],[200D EMA]])/Table2[[#This Row],[200D EMA]]</f>
        <v>0.32977218731187802</v>
      </c>
      <c r="V123">
        <v>0.78694657739766405</v>
      </c>
      <c r="W123">
        <v>850.05</v>
      </c>
      <c r="X123">
        <v>895.7</v>
      </c>
      <c r="Y123">
        <v>850.05</v>
      </c>
      <c r="Z123">
        <v>908.9</v>
      </c>
      <c r="AA123">
        <v>781.1</v>
      </c>
      <c r="AB123">
        <v>908.9</v>
      </c>
      <c r="AC123" s="1">
        <f>(Table2[[#This Row],[Close Price]]/Table2[[#This Row],[Day Low]])-1</f>
        <v>2.4469148873595747E-2</v>
      </c>
      <c r="AD123" s="1">
        <f>(Table2[[#This Row],[Day High]]/Table2[[#This Row],[Close Price]])-1</f>
        <v>2.8535339036573459E-2</v>
      </c>
      <c r="AE123" s="1">
        <f>(Table2[[#This Row],[Close Price]]/Table2[[#This Row],[Current Week Low]])-1</f>
        <v>2.4469148873595747E-2</v>
      </c>
      <c r="AF123" s="1">
        <f>(Table2[[#This Row],[Current Week High]]/Table2[[#This Row],[Close Price]])-1</f>
        <v>4.3692943675718965E-2</v>
      </c>
      <c r="AG123" s="1">
        <f>(Table2[[#This Row],[Close Price]]/Table2[[#This Row],[Current Month Low]])-1</f>
        <v>0.11490206119574964</v>
      </c>
      <c r="AH123" s="1">
        <f>(Table2[[#This Row],[Current Month High]]/Table2[[#This Row],[Close Price]])-1</f>
        <v>4.3692943675718965E-2</v>
      </c>
      <c r="AI123">
        <v>4.3692943675718903</v>
      </c>
      <c r="AJ123">
        <v>107.246549262256</v>
      </c>
      <c r="AK123" t="str">
        <f>IF(AND(Table2[[#This Row],[20D EMA]]&gt;Table2[[#This Row],[50D EMA]],Table2[[#This Row],[50D EMA]]&gt;Table2[[#This Row],[200D EMA]]),"Uptrend","Downtrend/NoTrend")</f>
        <v>Uptrend</v>
      </c>
      <c r="AL123">
        <v>0.31</v>
      </c>
      <c r="AM123" t="s">
        <v>3217</v>
      </c>
      <c r="AN123">
        <v>8.59</v>
      </c>
      <c r="AO123" t="s">
        <v>3217</v>
      </c>
      <c r="AP123">
        <v>0.101432413484806</v>
      </c>
      <c r="AQ123">
        <f>(Table2[[#This Row],[Sharpe Ratio]]-AVERAGE(Table2[Sharpe Ratio]))/_xlfn.STDEV.P(Table2[Sharpe Ratio])</f>
        <v>0.43003817480396478</v>
      </c>
      <c r="AR1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5.0421764477932083</v>
      </c>
      <c r="AS123">
        <f>_xlfn.RANK.AVG(Table2[[#This Row],[1Y Return vs Nifty Z-Score]],Table2[1Y Return vs Nifty Z-Score])</f>
        <v>113</v>
      </c>
      <c r="AT123">
        <f>_xlfn.RANK.AVG(Table2[[#This Row],[6M Return vs Nifty Z-Score]],Table2[6M Return vs Nifty Z-Score])</f>
        <v>164</v>
      </c>
      <c r="AU123">
        <f>_xlfn.RANK.AVG(Table2[[#This Row],[Sharpe Ratio Z-Score]],Table2[Sharpe Ratio Z-Score])</f>
        <v>234</v>
      </c>
      <c r="AV123">
        <f>(Table2[[#This Row],[Rank 1Y]]+Table2[[#This Row],[Rank 6M]]+Table2[[#This Row],[Rank Sharpe]])/3</f>
        <v>170.33333333333334</v>
      </c>
    </row>
    <row r="124" spans="1:48" x14ac:dyDescent="0.3">
      <c r="A124" t="s">
        <v>55</v>
      </c>
      <c r="B124" t="s">
        <v>56</v>
      </c>
      <c r="C124" t="s">
        <v>3176</v>
      </c>
      <c r="D124" t="s">
        <v>57</v>
      </c>
      <c r="E124">
        <v>401587.42793960997</v>
      </c>
      <c r="F124">
        <v>423.95</v>
      </c>
      <c r="G124">
        <v>49.1294885667686</v>
      </c>
      <c r="H124">
        <f>(Table2[[#This Row],[1Y Return vs Nifty]]-AVERAGE(Table2[1Y Return vs Nifty]))/_xlfn.STDEV.P(Table2[1Y Return vs Nifty])</f>
        <v>0.39793274638036941</v>
      </c>
      <c r="I124">
        <v>-0.66450447371688903</v>
      </c>
      <c r="J124">
        <f>(Table2[[#This Row],[1M Return vs Nifty]]-AVERAGE(Table2[1M Return vs Nifty]))/_xlfn.STDEV.P(Table2[1M Return vs Nifty])</f>
        <v>-0.12608831672298165</v>
      </c>
      <c r="K124">
        <v>18.759840690170101</v>
      </c>
      <c r="L124">
        <f>(Table2[[#This Row],[6M Return vs Nifty]]-AVERAGE(Table2[6M Return vs Nifty]))/_xlfn.STDEV.P(Table2[6M Return vs Nifty])</f>
        <v>0.11217731023091161</v>
      </c>
      <c r="M124">
        <v>5.5984892277597904</v>
      </c>
      <c r="N124">
        <f>(Table2[[#This Row],[1W Return vs Nifty]]-AVERAGE(Table2[1W Return vs Nifty]))/_xlfn.STDEV.P(Table2[1W Return vs Nifty])</f>
        <v>1.1310134666912643</v>
      </c>
      <c r="O124">
        <v>406.69</v>
      </c>
      <c r="P124">
        <v>398.82969734536903</v>
      </c>
      <c r="Q124">
        <v>350.54577377783602</v>
      </c>
      <c r="R124">
        <v>61.360216744577798</v>
      </c>
      <c r="S124" s="1">
        <f>(Table2[[#This Row],[Close Price]]-Table2[[#This Row],[20D EMA]])/Table2[[#This Row],[20D EMA]]</f>
        <v>4.2440187858073693E-2</v>
      </c>
      <c r="T124" s="1">
        <f>(Table2[[#This Row],[Close Price]]-Table2[[#This Row],[50D EMA]])/Table2[[#This Row],[50D EMA]]</f>
        <v>6.2985035522261729E-2</v>
      </c>
      <c r="U124" s="1">
        <f>(Table2[[#This Row],[Close Price]]-Table2[[#This Row],[200D EMA]])/Table2[[#This Row],[200D EMA]]</f>
        <v>0.20939983224183747</v>
      </c>
      <c r="V124">
        <v>1.0028979249213501</v>
      </c>
      <c r="W124">
        <v>420.55</v>
      </c>
      <c r="X124">
        <v>431.85</v>
      </c>
      <c r="Y124">
        <v>402</v>
      </c>
      <c r="Z124">
        <v>431.85</v>
      </c>
      <c r="AA124">
        <v>385.3</v>
      </c>
      <c r="AB124">
        <v>431.85</v>
      </c>
      <c r="AC124" s="1">
        <f>(Table2[[#This Row],[Close Price]]/Table2[[#This Row],[Day Low]])-1</f>
        <v>8.08465105219347E-3</v>
      </c>
      <c r="AD124" s="1">
        <f>(Table2[[#This Row],[Day High]]/Table2[[#This Row],[Close Price]])-1</f>
        <v>1.8634272909541227E-2</v>
      </c>
      <c r="AE124" s="1">
        <f>(Table2[[#This Row],[Close Price]]/Table2[[#This Row],[Current Week Low]])-1</f>
        <v>5.4601990049751192E-2</v>
      </c>
      <c r="AF124" s="1">
        <f>(Table2[[#This Row],[Current Week High]]/Table2[[#This Row],[Close Price]])-1</f>
        <v>1.8634272909541227E-2</v>
      </c>
      <c r="AG124" s="1">
        <f>(Table2[[#This Row],[Close Price]]/Table2[[#This Row],[Current Month Low]])-1</f>
        <v>0.10031144562678418</v>
      </c>
      <c r="AH124" s="1">
        <f>(Table2[[#This Row],[Current Month High]]/Table2[[#This Row],[Close Price]])-1</f>
        <v>1.8634272909541227E-2</v>
      </c>
      <c r="AI124">
        <v>1.8634272909541201</v>
      </c>
      <c r="AJ124">
        <v>86.147091108671702</v>
      </c>
      <c r="AK124" t="str">
        <f>IF(AND(Table2[[#This Row],[20D EMA]]&gt;Table2[[#This Row],[50D EMA]],Table2[[#This Row],[50D EMA]]&gt;Table2[[#This Row],[200D EMA]]),"Uptrend","Downtrend/NoTrend")</f>
        <v>Uptrend</v>
      </c>
      <c r="AL124">
        <v>0.13</v>
      </c>
      <c r="AM124" t="s">
        <v>3217</v>
      </c>
      <c r="AN124">
        <v>4.32</v>
      </c>
      <c r="AO124" t="s">
        <v>3217</v>
      </c>
      <c r="AP124">
        <v>0.19057064159109299</v>
      </c>
      <c r="AQ124">
        <f>(Table2[[#This Row],[Sharpe Ratio]]-AVERAGE(Table2[Sharpe Ratio]))/_xlfn.STDEV.P(Table2[Sharpe Ratio])</f>
        <v>1.4652964687427825</v>
      </c>
      <c r="AR1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2.9803316753223461</v>
      </c>
      <c r="AS124">
        <f>_xlfn.RANK.AVG(Table2[[#This Row],[1Y Return vs Nifty Z-Score]],Table2[1Y Return vs Nifty Z-Score])</f>
        <v>185</v>
      </c>
      <c r="AT124">
        <f>_xlfn.RANK.AVG(Table2[[#This Row],[6M Return vs Nifty Z-Score]],Table2[6M Return vs Nifty Z-Score])</f>
        <v>276</v>
      </c>
      <c r="AU124">
        <f>_xlfn.RANK.AVG(Table2[[#This Row],[Sharpe Ratio Z-Score]],Table2[Sharpe Ratio Z-Score])</f>
        <v>51</v>
      </c>
      <c r="AV124">
        <f>(Table2[[#This Row],[Rank 1Y]]+Table2[[#This Row],[Rank 6M]]+Table2[[#This Row],[Rank Sharpe]])/3</f>
        <v>170.66666666666666</v>
      </c>
    </row>
    <row r="125" spans="1:48" x14ac:dyDescent="0.3">
      <c r="A125" t="s">
        <v>717</v>
      </c>
      <c r="B125" t="s">
        <v>718</v>
      </c>
      <c r="C125" t="s">
        <v>3175</v>
      </c>
      <c r="D125" t="s">
        <v>719</v>
      </c>
      <c r="E125">
        <v>25351.509061025001</v>
      </c>
      <c r="F125">
        <v>2465.3000000000002</v>
      </c>
      <c r="G125">
        <v>46.269546124996403</v>
      </c>
      <c r="H125">
        <f>(Table2[[#This Row],[1Y Return vs Nifty]]-AVERAGE(Table2[1Y Return vs Nifty]))/_xlfn.STDEV.P(Table2[1Y Return vs Nifty])</f>
        <v>0.34950410237095125</v>
      </c>
      <c r="I125">
        <v>23.231195539342998</v>
      </c>
      <c r="J125">
        <f>(Table2[[#This Row],[1M Return vs Nifty]]-AVERAGE(Table2[1M Return vs Nifty]))/_xlfn.STDEV.P(Table2[1M Return vs Nifty])</f>
        <v>2.0447840737068761</v>
      </c>
      <c r="K125">
        <v>50.312381603838503</v>
      </c>
      <c r="L125">
        <f>(Table2[[#This Row],[6M Return vs Nifty]]-AVERAGE(Table2[6M Return vs Nifty]))/_xlfn.STDEV.P(Table2[6M Return vs Nifty])</f>
        <v>1.054342458161855</v>
      </c>
      <c r="M125">
        <v>-2.1834572420977598</v>
      </c>
      <c r="N125">
        <f>(Table2[[#This Row],[1W Return vs Nifty]]-AVERAGE(Table2[1W Return vs Nifty]))/_xlfn.STDEV.P(Table2[1W Return vs Nifty])</f>
        <v>-0.55913387694660854</v>
      </c>
      <c r="O125">
        <v>2409.21</v>
      </c>
      <c r="P125">
        <v>2230.2838494674702</v>
      </c>
      <c r="Q125">
        <v>1831.66631660136</v>
      </c>
      <c r="R125">
        <v>59.288221239416501</v>
      </c>
      <c r="S125" s="1">
        <f>(Table2[[#This Row],[Close Price]]-Table2[[#This Row],[20D EMA]])/Table2[[#This Row],[20D EMA]]</f>
        <v>2.3281490613105599E-2</v>
      </c>
      <c r="T125" s="1">
        <f>(Table2[[#This Row],[Close Price]]-Table2[[#This Row],[50D EMA]])/Table2[[#This Row],[50D EMA]]</f>
        <v>0.10537499546913964</v>
      </c>
      <c r="U125" s="1">
        <f>(Table2[[#This Row],[Close Price]]-Table2[[#This Row],[200D EMA]])/Table2[[#This Row],[200D EMA]]</f>
        <v>0.34593292329267794</v>
      </c>
      <c r="V125">
        <v>0.742537468450995</v>
      </c>
      <c r="W125">
        <v>2434.9</v>
      </c>
      <c r="X125">
        <v>2530.6999999999998</v>
      </c>
      <c r="Y125">
        <v>2382.9</v>
      </c>
      <c r="Z125">
        <v>2565</v>
      </c>
      <c r="AA125">
        <v>2345.0500000000002</v>
      </c>
      <c r="AB125">
        <v>2686.6</v>
      </c>
      <c r="AC125" s="1">
        <f>(Table2[[#This Row],[Close Price]]/Table2[[#This Row],[Day Low]])-1</f>
        <v>1.2485112324941428E-2</v>
      </c>
      <c r="AD125" s="1">
        <f>(Table2[[#This Row],[Day High]]/Table2[[#This Row],[Close Price]])-1</f>
        <v>2.652821157668428E-2</v>
      </c>
      <c r="AE125" s="1">
        <f>(Table2[[#This Row],[Close Price]]/Table2[[#This Row],[Current Week Low]])-1</f>
        <v>3.4579713794116396E-2</v>
      </c>
      <c r="AF125" s="1">
        <f>(Table2[[#This Row],[Current Week High]]/Table2[[#This Row],[Close Price]])-1</f>
        <v>4.0441325599318567E-2</v>
      </c>
      <c r="AG125" s="1">
        <f>(Table2[[#This Row],[Close Price]]/Table2[[#This Row],[Current Month Low]])-1</f>
        <v>5.1278224344896595E-2</v>
      </c>
      <c r="AH125" s="1">
        <f>(Table2[[#This Row],[Current Month High]]/Table2[[#This Row],[Close Price]])-1</f>
        <v>8.9765951405508249E-2</v>
      </c>
      <c r="AI125">
        <v>8.9765951405508204</v>
      </c>
      <c r="AJ125">
        <v>97.208223342132598</v>
      </c>
      <c r="AK125" t="str">
        <f>IF(AND(Table2[[#This Row],[20D EMA]]&gt;Table2[[#This Row],[50D EMA]],Table2[[#This Row],[50D EMA]]&gt;Table2[[#This Row],[200D EMA]]),"Uptrend","Downtrend/NoTrend")</f>
        <v>Uptrend</v>
      </c>
      <c r="AL125">
        <v>0.08</v>
      </c>
      <c r="AM125" t="s">
        <v>3217</v>
      </c>
      <c r="AN125">
        <v>-1.51</v>
      </c>
      <c r="AO125" t="s">
        <v>3216</v>
      </c>
      <c r="AP125">
        <v>0.102471570368748</v>
      </c>
      <c r="AQ125">
        <f>(Table2[[#This Row],[Sharpe Ratio]]-AVERAGE(Table2[Sharpe Ratio]))/_xlfn.STDEV.P(Table2[Sharpe Ratio])</f>
        <v>0.44210702344118258</v>
      </c>
      <c r="AR1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3.3316037807342562</v>
      </c>
      <c r="AS125">
        <f>_xlfn.RANK.AVG(Table2[[#This Row],[1Y Return vs Nifty Z-Score]],Table2[1Y Return vs Nifty Z-Score])</f>
        <v>195</v>
      </c>
      <c r="AT125">
        <f>_xlfn.RANK.AVG(Table2[[#This Row],[6M Return vs Nifty Z-Score]],Table2[6M Return vs Nifty Z-Score])</f>
        <v>97</v>
      </c>
      <c r="AU125">
        <f>_xlfn.RANK.AVG(Table2[[#This Row],[Sharpe Ratio Z-Score]],Table2[Sharpe Ratio Z-Score])</f>
        <v>228</v>
      </c>
      <c r="AV125">
        <f>(Table2[[#This Row],[Rank 1Y]]+Table2[[#This Row],[Rank 6M]]+Table2[[#This Row],[Rank Sharpe]])/3</f>
        <v>173.33333333333334</v>
      </c>
    </row>
    <row r="126" spans="1:48" x14ac:dyDescent="0.3">
      <c r="A126" t="s">
        <v>1084</v>
      </c>
      <c r="B126" t="s">
        <v>1085</v>
      </c>
      <c r="C126" t="s">
        <v>3181</v>
      </c>
      <c r="D126" t="s">
        <v>463</v>
      </c>
      <c r="E126">
        <v>12409.376887675</v>
      </c>
      <c r="F126">
        <v>2533.9</v>
      </c>
      <c r="G126">
        <v>17.448225777630402</v>
      </c>
      <c r="H126">
        <f>(Table2[[#This Row],[1Y Return vs Nifty]]-AVERAGE(Table2[1Y Return vs Nifty]))/_xlfn.STDEV.P(Table2[1Y Return vs Nifty])</f>
        <v>-0.13853979760316085</v>
      </c>
      <c r="I126">
        <v>3.3491200766816198</v>
      </c>
      <c r="J126">
        <f>(Table2[[#This Row],[1M Return vs Nifty]]-AVERAGE(Table2[1M Return vs Nifty]))/_xlfn.STDEV.P(Table2[1M Return vs Nifty])</f>
        <v>0.23854074696837532</v>
      </c>
      <c r="K126">
        <v>36.078059393942603</v>
      </c>
      <c r="L126">
        <f>(Table2[[#This Row],[6M Return vs Nifty]]-AVERAGE(Table2[6M Return vs Nifty]))/_xlfn.STDEV.P(Table2[6M Return vs Nifty])</f>
        <v>0.62930276556538101</v>
      </c>
      <c r="M126">
        <v>1.84786344745636</v>
      </c>
      <c r="N126">
        <f>(Table2[[#This Row],[1W Return vs Nifty]]-AVERAGE(Table2[1W Return vs Nifty]))/_xlfn.STDEV.P(Table2[1W Return vs Nifty])</f>
        <v>0.316421613083255</v>
      </c>
      <c r="O126">
        <v>2466.86</v>
      </c>
      <c r="P126">
        <v>2344.9001559025201</v>
      </c>
      <c r="Q126">
        <v>2082.5583490020299</v>
      </c>
      <c r="R126">
        <v>62.225815042482999</v>
      </c>
      <c r="S126" s="1">
        <f>(Table2[[#This Row],[Close Price]]-Table2[[#This Row],[20D EMA]])/Table2[[#This Row],[20D EMA]]</f>
        <v>2.7176248348102429E-2</v>
      </c>
      <c r="T126" s="1">
        <f>(Table2[[#This Row],[Close Price]]-Table2[[#This Row],[50D EMA]])/Table2[[#This Row],[50D EMA]]</f>
        <v>8.0600380200297514E-2</v>
      </c>
      <c r="U126" s="1">
        <f>(Table2[[#This Row],[Close Price]]-Table2[[#This Row],[200D EMA]])/Table2[[#This Row],[200D EMA]]</f>
        <v>0.21672461240486005</v>
      </c>
      <c r="V126">
        <v>0.50169502303275704</v>
      </c>
      <c r="W126">
        <v>2492.6</v>
      </c>
      <c r="X126">
        <v>2565</v>
      </c>
      <c r="Y126">
        <v>2492.6</v>
      </c>
      <c r="Z126">
        <v>2613.75</v>
      </c>
      <c r="AA126">
        <v>2416.5</v>
      </c>
      <c r="AB126">
        <v>2613.75</v>
      </c>
      <c r="AC126" s="1">
        <f>(Table2[[#This Row],[Close Price]]/Table2[[#This Row],[Day Low]])-1</f>
        <v>1.6569044371339325E-2</v>
      </c>
      <c r="AD126" s="1">
        <f>(Table2[[#This Row],[Day High]]/Table2[[#This Row],[Close Price]])-1</f>
        <v>1.2273570385571642E-2</v>
      </c>
      <c r="AE126" s="1">
        <f>(Table2[[#This Row],[Close Price]]/Table2[[#This Row],[Current Week Low]])-1</f>
        <v>1.6569044371339325E-2</v>
      </c>
      <c r="AF126" s="1">
        <f>(Table2[[#This Row],[Current Week High]]/Table2[[#This Row],[Close Price]])-1</f>
        <v>3.1512687951379181E-2</v>
      </c>
      <c r="AG126" s="1">
        <f>(Table2[[#This Row],[Close Price]]/Table2[[#This Row],[Current Month Low]])-1</f>
        <v>4.8582660873163652E-2</v>
      </c>
      <c r="AH126" s="1">
        <f>(Table2[[#This Row],[Current Month High]]/Table2[[#This Row],[Close Price]])-1</f>
        <v>3.1512687951379181E-2</v>
      </c>
      <c r="AI126">
        <v>3.1512687951379101</v>
      </c>
      <c r="AJ126">
        <v>53.7001091835496</v>
      </c>
      <c r="AK126" t="str">
        <f>IF(AND(Table2[[#This Row],[20D EMA]]&gt;Table2[[#This Row],[50D EMA]],Table2[[#This Row],[50D EMA]]&gt;Table2[[#This Row],[200D EMA]]),"Uptrend","Downtrend/NoTrend")</f>
        <v>Uptrend</v>
      </c>
      <c r="AL126">
        <v>0.02</v>
      </c>
      <c r="AM126" t="s">
        <v>3217</v>
      </c>
      <c r="AN126">
        <v>1.92</v>
      </c>
      <c r="AO126" t="s">
        <v>3217</v>
      </c>
      <c r="AP126">
        <v>0.20931306430152999</v>
      </c>
      <c r="AQ126">
        <f>(Table2[[#This Row],[Sharpe Ratio]]-AVERAGE(Table2[Sharpe Ratio]))/_xlfn.STDEV.P(Table2[Sharpe Ratio])</f>
        <v>1.6829724195856806</v>
      </c>
      <c r="AR1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2.7286977475995311</v>
      </c>
      <c r="AS126">
        <f>_xlfn.RANK.AVG(Table2[[#This Row],[1Y Return vs Nifty Z-Score]],Table2[1Y Return vs Nifty Z-Score])</f>
        <v>339</v>
      </c>
      <c r="AT126">
        <f>_xlfn.RANK.AVG(Table2[[#This Row],[6M Return vs Nifty Z-Score]],Table2[6M Return vs Nifty Z-Score])</f>
        <v>156</v>
      </c>
      <c r="AU126">
        <f>_xlfn.RANK.AVG(Table2[[#This Row],[Sharpe Ratio Z-Score]],Table2[Sharpe Ratio Z-Score])</f>
        <v>30</v>
      </c>
      <c r="AV126">
        <f>(Table2[[#This Row],[Rank 1Y]]+Table2[[#This Row],[Rank 6M]]+Table2[[#This Row],[Rank Sharpe]])/3</f>
        <v>175</v>
      </c>
    </row>
    <row r="127" spans="1:48" x14ac:dyDescent="0.3">
      <c r="A127" t="s">
        <v>1228</v>
      </c>
      <c r="B127" t="s">
        <v>1229</v>
      </c>
      <c r="C127" t="s">
        <v>3178</v>
      </c>
      <c r="D127" t="s">
        <v>847</v>
      </c>
      <c r="E127">
        <v>9997.2981867880007</v>
      </c>
      <c r="F127">
        <v>210.23</v>
      </c>
      <c r="G127">
        <v>53.377758394149097</v>
      </c>
      <c r="H127">
        <f>(Table2[[#This Row],[1Y Return vs Nifty]]-AVERAGE(Table2[1Y Return vs Nifty]))/_xlfn.STDEV.P(Table2[1Y Return vs Nifty])</f>
        <v>0.46987053929576611</v>
      </c>
      <c r="I127">
        <v>7.4722051037807402</v>
      </c>
      <c r="J127">
        <f>(Table2[[#This Row],[1M Return vs Nifty]]-AVERAGE(Table2[1M Return vs Nifty]))/_xlfn.STDEV.P(Table2[1M Return vs Nifty])</f>
        <v>0.61311405697110954</v>
      </c>
      <c r="K127">
        <v>26.326302775864399</v>
      </c>
      <c r="L127">
        <f>(Table2[[#This Row],[6M Return vs Nifty]]-AVERAGE(Table2[6M Return vs Nifty]))/_xlfn.STDEV.P(Table2[6M Return vs Nifty])</f>
        <v>0.33811337318658491</v>
      </c>
      <c r="M127">
        <v>5.0227552432781799</v>
      </c>
      <c r="N127">
        <f>(Table2[[#This Row],[1W Return vs Nifty]]-AVERAGE(Table2[1W Return vs Nifty]))/_xlfn.STDEV.P(Table2[1W Return vs Nifty])</f>
        <v>1.0059708095253825</v>
      </c>
      <c r="O127">
        <v>215.76</v>
      </c>
      <c r="P127">
        <v>219.93691922185801</v>
      </c>
      <c r="Q127">
        <v>194.07816697841301</v>
      </c>
      <c r="R127">
        <v>49.201519560338298</v>
      </c>
      <c r="S127" s="1">
        <f>(Table2[[#This Row],[Close Price]]-Table2[[#This Row],[20D EMA]])/Table2[[#This Row],[20D EMA]]</f>
        <v>-2.5630329996292184E-2</v>
      </c>
      <c r="T127" s="1">
        <f>(Table2[[#This Row],[Close Price]]-Table2[[#This Row],[50D EMA]])/Table2[[#This Row],[50D EMA]]</f>
        <v>-4.4135014967934094E-2</v>
      </c>
      <c r="U127" s="1">
        <f>(Table2[[#This Row],[Close Price]]-Table2[[#This Row],[200D EMA]])/Table2[[#This Row],[200D EMA]]</f>
        <v>8.3223338683858866E-2</v>
      </c>
      <c r="V127">
        <v>0.77909539176276199</v>
      </c>
      <c r="W127">
        <v>206.1</v>
      </c>
      <c r="X127">
        <v>218.9</v>
      </c>
      <c r="Y127">
        <v>206.1</v>
      </c>
      <c r="Z127">
        <v>220.2</v>
      </c>
      <c r="AA127">
        <v>200.43</v>
      </c>
      <c r="AB127">
        <v>230</v>
      </c>
      <c r="AC127" s="1">
        <f>(Table2[[#This Row],[Close Price]]/Table2[[#This Row],[Day Low]])-1</f>
        <v>2.0038816108685076E-2</v>
      </c>
      <c r="AD127" s="1">
        <f>(Table2[[#This Row],[Day High]]/Table2[[#This Row],[Close Price]])-1</f>
        <v>4.1240546068591621E-2</v>
      </c>
      <c r="AE127" s="1">
        <f>(Table2[[#This Row],[Close Price]]/Table2[[#This Row],[Current Week Low]])-1</f>
        <v>2.0038816108685076E-2</v>
      </c>
      <c r="AF127" s="1">
        <f>(Table2[[#This Row],[Current Week High]]/Table2[[#This Row],[Close Price]])-1</f>
        <v>4.7424249631356163E-2</v>
      </c>
      <c r="AG127" s="1">
        <f>(Table2[[#This Row],[Close Price]]/Table2[[#This Row],[Current Month Low]])-1</f>
        <v>4.8894876016564393E-2</v>
      </c>
      <c r="AH127" s="1">
        <f>(Table2[[#This Row],[Current Month High]]/Table2[[#This Row],[Close Price]])-1</f>
        <v>9.4039861104504574E-2</v>
      </c>
      <c r="AI127">
        <v>25.576749274604001</v>
      </c>
      <c r="AJ127">
        <v>85.143108762659594</v>
      </c>
      <c r="AK127" t="str">
        <f>IF(AND(Table2[[#This Row],[20D EMA]]&gt;Table2[[#This Row],[50D EMA]],Table2[[#This Row],[50D EMA]]&gt;Table2[[#This Row],[200D EMA]]),"Uptrend","Downtrend/NoTrend")</f>
        <v>Downtrend/NoTrend</v>
      </c>
      <c r="AL127">
        <v>-0.21</v>
      </c>
      <c r="AM127" t="s">
        <v>3216</v>
      </c>
      <c r="AN127">
        <v>-4.1399999999999997</v>
      </c>
      <c r="AO127" t="s">
        <v>3216</v>
      </c>
      <c r="AP127">
        <v>0.13138044062930199</v>
      </c>
      <c r="AQ127">
        <f>(Table2[[#This Row],[Sharpe Ratio]]-AVERAGE(Table2[Sharpe Ratio]))/_xlfn.STDEV.P(Table2[Sharpe Ratio])</f>
        <v>0.77785688454402957</v>
      </c>
      <c r="AR1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7">
        <f>_xlfn.RANK.AVG(Table2[[#This Row],[1Y Return vs Nifty Z-Score]],Table2[1Y Return vs Nifty Z-Score])</f>
        <v>172</v>
      </c>
      <c r="AT127">
        <f>_xlfn.RANK.AVG(Table2[[#This Row],[6M Return vs Nifty Z-Score]],Table2[6M Return vs Nifty Z-Score])</f>
        <v>212</v>
      </c>
      <c r="AU127">
        <f>_xlfn.RANK.AVG(Table2[[#This Row],[Sharpe Ratio Z-Score]],Table2[Sharpe Ratio Z-Score])</f>
        <v>151</v>
      </c>
      <c r="AV127">
        <f>(Table2[[#This Row],[Rank 1Y]]+Table2[[#This Row],[Rank 6M]]+Table2[[#This Row],[Rank Sharpe]])/3</f>
        <v>178.33333333333334</v>
      </c>
    </row>
    <row r="128" spans="1:48" x14ac:dyDescent="0.3">
      <c r="A128" t="s">
        <v>1203</v>
      </c>
      <c r="B128" t="s">
        <v>1204</v>
      </c>
      <c r="C128" t="s">
        <v>3174</v>
      </c>
      <c r="D128" t="s">
        <v>46</v>
      </c>
      <c r="E128">
        <v>10232.770987260001</v>
      </c>
      <c r="F128">
        <v>6424.5</v>
      </c>
      <c r="G128">
        <v>25.280026664309599</v>
      </c>
      <c r="H128">
        <f>(Table2[[#This Row],[1Y Return vs Nifty]]-AVERAGE(Table2[1Y Return vs Nifty]))/_xlfn.STDEV.P(Table2[1Y Return vs Nifty])</f>
        <v>-5.9205212310794661E-3</v>
      </c>
      <c r="I128">
        <v>4.5437252959215897</v>
      </c>
      <c r="J128">
        <f>(Table2[[#This Row],[1M Return vs Nifty]]-AVERAGE(Table2[1M Return vs Nifty]))/_xlfn.STDEV.P(Table2[1M Return vs Nifty])</f>
        <v>0.34706803373938866</v>
      </c>
      <c r="K128">
        <v>25.517862644788998</v>
      </c>
      <c r="L128">
        <f>(Table2[[#This Row],[6M Return vs Nifty]]-AVERAGE(Table2[6M Return vs Nifty]))/_xlfn.STDEV.P(Table2[6M Return vs Nifty])</f>
        <v>0.31397319006244201</v>
      </c>
      <c r="M128">
        <v>0.199313627884904</v>
      </c>
      <c r="N128">
        <f>(Table2[[#This Row],[1W Return vs Nifty]]-AVERAGE(Table2[1W Return vs Nifty]))/_xlfn.STDEV.P(Table2[1W Return vs Nifty])</f>
        <v>-4.162403901622478E-2</v>
      </c>
      <c r="O128">
        <v>6453.68</v>
      </c>
      <c r="P128">
        <v>6156.8836968523901</v>
      </c>
      <c r="Q128">
        <v>5240.7071043810201</v>
      </c>
      <c r="R128">
        <v>47.974122284890797</v>
      </c>
      <c r="S128" s="1">
        <f>(Table2[[#This Row],[Close Price]]-Table2[[#This Row],[20D EMA]])/Table2[[#This Row],[20D EMA]]</f>
        <v>-4.5214513269948757E-3</v>
      </c>
      <c r="T128" s="1">
        <f>(Table2[[#This Row],[Close Price]]-Table2[[#This Row],[50D EMA]])/Table2[[#This Row],[50D EMA]]</f>
        <v>4.3466194315871926E-2</v>
      </c>
      <c r="U128" s="1">
        <f>(Table2[[#This Row],[Close Price]]-Table2[[#This Row],[200D EMA]])/Table2[[#This Row],[200D EMA]]</f>
        <v>0.22588419311382174</v>
      </c>
      <c r="V128">
        <v>0.51244578708264699</v>
      </c>
      <c r="W128">
        <v>6295.55</v>
      </c>
      <c r="X128">
        <v>6644</v>
      </c>
      <c r="Y128">
        <v>6295.55</v>
      </c>
      <c r="Z128">
        <v>6699</v>
      </c>
      <c r="AA128">
        <v>6136</v>
      </c>
      <c r="AB128">
        <v>6849.95</v>
      </c>
      <c r="AC128" s="1">
        <f>(Table2[[#This Row],[Close Price]]/Table2[[#This Row],[Day Low]])-1</f>
        <v>2.0482721922627789E-2</v>
      </c>
      <c r="AD128" s="1">
        <f>(Table2[[#This Row],[Day High]]/Table2[[#This Row],[Close Price]])-1</f>
        <v>3.4166082963654754E-2</v>
      </c>
      <c r="AE128" s="1">
        <f>(Table2[[#This Row],[Close Price]]/Table2[[#This Row],[Current Week Low]])-1</f>
        <v>2.0482721922627789E-2</v>
      </c>
      <c r="AF128" s="1">
        <f>(Table2[[#This Row],[Current Week High]]/Table2[[#This Row],[Close Price]])-1</f>
        <v>4.2727060471632106E-2</v>
      </c>
      <c r="AG128" s="1">
        <f>(Table2[[#This Row],[Close Price]]/Table2[[#This Row],[Current Month Low]])-1</f>
        <v>4.701760104302477E-2</v>
      </c>
      <c r="AH128" s="1">
        <f>(Table2[[#This Row],[Current Month High]]/Table2[[#This Row],[Close Price]])-1</f>
        <v>6.6223052377616831E-2</v>
      </c>
      <c r="AI128">
        <v>15.962331698964899</v>
      </c>
      <c r="AJ128">
        <v>90.924085053269707</v>
      </c>
      <c r="AK128" t="str">
        <f>IF(AND(Table2[[#This Row],[20D EMA]]&gt;Table2[[#This Row],[50D EMA]],Table2[[#This Row],[50D EMA]]&gt;Table2[[#This Row],[200D EMA]]),"Uptrend","Downtrend/NoTrend")</f>
        <v>Uptrend</v>
      </c>
      <c r="AL128">
        <v>0.28000000000000003</v>
      </c>
      <c r="AM128" t="s">
        <v>3217</v>
      </c>
      <c r="AN128">
        <v>-1.96</v>
      </c>
      <c r="AO128" t="s">
        <v>3216</v>
      </c>
      <c r="AP128">
        <v>0.217830192724906</v>
      </c>
      <c r="AQ128">
        <f>(Table2[[#This Row],[Sharpe Ratio]]-AVERAGE(Table2[Sharpe Ratio]))/_xlfn.STDEV.P(Table2[Sharpe Ratio])</f>
        <v>1.7818910096021694</v>
      </c>
      <c r="AR1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2.3953876731566961</v>
      </c>
      <c r="AS128">
        <f>_xlfn.RANK.AVG(Table2[[#This Row],[1Y Return vs Nifty Z-Score]],Table2[1Y Return vs Nifty Z-Score])</f>
        <v>297</v>
      </c>
      <c r="AT128">
        <f>_xlfn.RANK.AVG(Table2[[#This Row],[6M Return vs Nifty Z-Score]],Table2[6M Return vs Nifty Z-Score])</f>
        <v>219</v>
      </c>
      <c r="AU128">
        <f>_xlfn.RANK.AVG(Table2[[#This Row],[Sharpe Ratio Z-Score]],Table2[Sharpe Ratio Z-Score])</f>
        <v>24</v>
      </c>
      <c r="AV128">
        <f>(Table2[[#This Row],[Rank 1Y]]+Table2[[#This Row],[Rank 6M]]+Table2[[#This Row],[Rank Sharpe]])/3</f>
        <v>180</v>
      </c>
    </row>
    <row r="129" spans="1:48" x14ac:dyDescent="0.3">
      <c r="A129" t="s">
        <v>195</v>
      </c>
      <c r="B129" t="s">
        <v>196</v>
      </c>
      <c r="C129" t="s">
        <v>3177</v>
      </c>
      <c r="D129" t="s">
        <v>197</v>
      </c>
      <c r="E129">
        <v>138347.418608256</v>
      </c>
      <c r="F129">
        <v>205.1</v>
      </c>
      <c r="G129">
        <v>81.669114782312406</v>
      </c>
      <c r="H129">
        <f>(Table2[[#This Row],[1Y Return vs Nifty]]-AVERAGE(Table2[1Y Return vs Nifty]))/_xlfn.STDEV.P(Table2[1Y Return vs Nifty])</f>
        <v>0.94894033002097145</v>
      </c>
      <c r="I129">
        <v>5.7452167348658003</v>
      </c>
      <c r="J129">
        <f>(Table2[[#This Row],[1M Return vs Nifty]]-AVERAGE(Table2[1M Return vs Nifty]))/_xlfn.STDEV.P(Table2[1M Return vs Nifty])</f>
        <v>0.45622091859801611</v>
      </c>
      <c r="K129">
        <v>68.032425401966904</v>
      </c>
      <c r="L129">
        <f>(Table2[[#This Row],[6M Return vs Nifty]]-AVERAGE(Table2[6M Return vs Nifty]))/_xlfn.STDEV.P(Table2[6M Return vs Nifty])</f>
        <v>1.5834664907425136</v>
      </c>
      <c r="M129">
        <v>9.3514790249281496</v>
      </c>
      <c r="N129">
        <f>(Table2[[#This Row],[1W Return vs Nifty]]-AVERAGE(Table2[1W Return vs Nifty]))/_xlfn.STDEV.P(Table2[1W Return vs Nifty])</f>
        <v>1.9461187569876461</v>
      </c>
      <c r="O129">
        <v>193.71</v>
      </c>
      <c r="P129">
        <v>188.98319560227199</v>
      </c>
      <c r="Q129">
        <v>152.94895881293499</v>
      </c>
      <c r="R129">
        <v>75.129889684634193</v>
      </c>
      <c r="S129" s="1">
        <f>(Table2[[#This Row],[Close Price]]-Table2[[#This Row],[20D EMA]])/Table2[[#This Row],[20D EMA]]</f>
        <v>5.8799235971297228E-2</v>
      </c>
      <c r="T129" s="1">
        <f>(Table2[[#This Row],[Close Price]]-Table2[[#This Row],[50D EMA]])/Table2[[#This Row],[50D EMA]]</f>
        <v>8.5281679920615361E-2</v>
      </c>
      <c r="U129" s="1">
        <f>(Table2[[#This Row],[Close Price]]-Table2[[#This Row],[200D EMA]])/Table2[[#This Row],[200D EMA]]</f>
        <v>0.34097022687711526</v>
      </c>
      <c r="V129">
        <v>1.1538309965656299</v>
      </c>
      <c r="W129">
        <v>200.84</v>
      </c>
      <c r="X129">
        <v>207.03</v>
      </c>
      <c r="Y129">
        <v>189.6</v>
      </c>
      <c r="Z129">
        <v>208.6</v>
      </c>
      <c r="AA129">
        <v>182.08</v>
      </c>
      <c r="AB129">
        <v>208.6</v>
      </c>
      <c r="AC129" s="1">
        <f>(Table2[[#This Row],[Close Price]]/Table2[[#This Row],[Day Low]])-1</f>
        <v>2.1210914160525673E-2</v>
      </c>
      <c r="AD129" s="1">
        <f>(Table2[[#This Row],[Day High]]/Table2[[#This Row],[Close Price]])-1</f>
        <v>9.410043881033614E-3</v>
      </c>
      <c r="AE129" s="1">
        <f>(Table2[[#This Row],[Close Price]]/Table2[[#This Row],[Current Week Low]])-1</f>
        <v>8.1751054852320593E-2</v>
      </c>
      <c r="AF129" s="1">
        <f>(Table2[[#This Row],[Current Week High]]/Table2[[#This Row],[Close Price]])-1</f>
        <v>1.7064846416382284E-2</v>
      </c>
      <c r="AG129" s="1">
        <f>(Table2[[#This Row],[Close Price]]/Table2[[#This Row],[Current Month Low]])-1</f>
        <v>0.1264279437609841</v>
      </c>
      <c r="AH129" s="1">
        <f>(Table2[[#This Row],[Current Month High]]/Table2[[#This Row],[Close Price]])-1</f>
        <v>1.7064846416382284E-2</v>
      </c>
      <c r="AI129">
        <v>1.8430034129692701</v>
      </c>
      <c r="AJ129">
        <v>136.29032258064501</v>
      </c>
      <c r="AK129" t="str">
        <f>IF(AND(Table2[[#This Row],[20D EMA]]&gt;Table2[[#This Row],[50D EMA]],Table2[[#This Row],[50D EMA]]&gt;Table2[[#This Row],[200D EMA]]),"Uptrend","Downtrend/NoTrend")</f>
        <v>Uptrend</v>
      </c>
      <c r="AL129">
        <v>-0.02</v>
      </c>
      <c r="AM129" t="s">
        <v>3216</v>
      </c>
      <c r="AN129">
        <v>6.41</v>
      </c>
      <c r="AO129" t="s">
        <v>3217</v>
      </c>
      <c r="AP129">
        <v>4.9784947251241003E-2</v>
      </c>
      <c r="AQ129">
        <f>(Table2[[#This Row],[Sharpe Ratio]]-AVERAGE(Table2[Sharpe Ratio]))/_xlfn.STDEV.P(Table2[Sharpe Ratio])</f>
        <v>-0.16979950331847066</v>
      </c>
      <c r="AR1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4.7649469930306765</v>
      </c>
      <c r="AS129">
        <f>_xlfn.RANK.AVG(Table2[[#This Row],[1Y Return vs Nifty Z-Score]],Table2[1Y Return vs Nifty Z-Score])</f>
        <v>100</v>
      </c>
      <c r="AT129">
        <f>_xlfn.RANK.AVG(Table2[[#This Row],[6M Return vs Nifty Z-Score]],Table2[6M Return vs Nifty Z-Score])</f>
        <v>56</v>
      </c>
      <c r="AU129">
        <f>_xlfn.RANK.AVG(Table2[[#This Row],[Sharpe Ratio Z-Score]],Table2[Sharpe Ratio Z-Score])</f>
        <v>385</v>
      </c>
      <c r="AV129">
        <f>(Table2[[#This Row],[Rank 1Y]]+Table2[[#This Row],[Rank 6M]]+Table2[[#This Row],[Rank Sharpe]])/3</f>
        <v>180.33333333333334</v>
      </c>
    </row>
    <row r="130" spans="1:48" x14ac:dyDescent="0.3">
      <c r="A130" t="s">
        <v>188</v>
      </c>
      <c r="B130" t="s">
        <v>189</v>
      </c>
      <c r="C130" t="s">
        <v>3171</v>
      </c>
      <c r="D130" t="s">
        <v>138</v>
      </c>
      <c r="E130">
        <v>143787.19652</v>
      </c>
      <c r="F130">
        <v>529.70000000000005</v>
      </c>
      <c r="G130">
        <v>82.059660448052796</v>
      </c>
      <c r="H130">
        <f>(Table2[[#This Row],[1Y Return vs Nifty]]-AVERAGE(Table2[1Y Return vs Nifty]))/_xlfn.STDEV.P(Table2[1Y Return vs Nifty])</f>
        <v>0.95555360892452956</v>
      </c>
      <c r="I130">
        <v>-9.8494200915871399</v>
      </c>
      <c r="J130">
        <f>(Table2[[#This Row],[1M Return vs Nifty]]-AVERAGE(Table2[1M Return vs Nifty]))/_xlfn.STDEV.P(Table2[1M Return vs Nifty])</f>
        <v>-0.96051793009965469</v>
      </c>
      <c r="K130">
        <v>6.9658136327626101</v>
      </c>
      <c r="L130">
        <f>(Table2[[#This Row],[6M Return vs Nifty]]-AVERAGE(Table2[6M Return vs Nifty]))/_xlfn.STDEV.P(Table2[6M Return vs Nifty])</f>
        <v>-0.23999468370287164</v>
      </c>
      <c r="M130">
        <v>-4.1393437292293003</v>
      </c>
      <c r="N130">
        <f>(Table2[[#This Row],[1W Return vs Nifty]]-AVERAGE(Table2[1W Return vs Nifty]))/_xlfn.STDEV.P(Table2[1W Return vs Nifty])</f>
        <v>-0.98392944236034707</v>
      </c>
      <c r="O130">
        <v>578.1</v>
      </c>
      <c r="P130">
        <v>581.88042141698702</v>
      </c>
      <c r="Q130">
        <v>496.616564164789</v>
      </c>
      <c r="R130">
        <v>24.8099288275452</v>
      </c>
      <c r="S130" s="1">
        <f>(Table2[[#This Row],[Close Price]]-Table2[[#This Row],[20D EMA]])/Table2[[#This Row],[20D EMA]]</f>
        <v>-8.3722539353053058E-2</v>
      </c>
      <c r="T130" s="1">
        <f>(Table2[[#This Row],[Close Price]]-Table2[[#This Row],[50D EMA]])/Table2[[#This Row],[50D EMA]]</f>
        <v>-8.9675506334992244E-2</v>
      </c>
      <c r="U130" s="1">
        <f>(Table2[[#This Row],[Close Price]]-Table2[[#This Row],[200D EMA]])/Table2[[#This Row],[200D EMA]]</f>
        <v>6.6617664859509582E-2</v>
      </c>
      <c r="V130">
        <v>0.85853269409485899</v>
      </c>
      <c r="W130">
        <v>509.85</v>
      </c>
      <c r="X130">
        <v>555</v>
      </c>
      <c r="Y130">
        <v>509.85</v>
      </c>
      <c r="Z130">
        <v>570.25</v>
      </c>
      <c r="AA130">
        <v>509.85</v>
      </c>
      <c r="AB130">
        <v>635.4</v>
      </c>
      <c r="AC130" s="1">
        <f>(Table2[[#This Row],[Close Price]]/Table2[[#This Row],[Day Low]])-1</f>
        <v>3.8933019515543732E-2</v>
      </c>
      <c r="AD130" s="1">
        <f>(Table2[[#This Row],[Day High]]/Table2[[#This Row],[Close Price]])-1</f>
        <v>4.7762884651689541E-2</v>
      </c>
      <c r="AE130" s="1">
        <f>(Table2[[#This Row],[Close Price]]/Table2[[#This Row],[Current Week Low]])-1</f>
        <v>3.8933019515543732E-2</v>
      </c>
      <c r="AF130" s="1">
        <f>(Table2[[#This Row],[Current Week High]]/Table2[[#This Row],[Close Price]])-1</f>
        <v>7.6552765716443094E-2</v>
      </c>
      <c r="AG130" s="1">
        <f>(Table2[[#This Row],[Close Price]]/Table2[[#This Row],[Current Month Low]])-1</f>
        <v>3.8933019515543732E-2</v>
      </c>
      <c r="AH130" s="1">
        <f>(Table2[[#This Row],[Current Month High]]/Table2[[#This Row],[Close Price]])-1</f>
        <v>0.19954691334717745</v>
      </c>
      <c r="AI130">
        <v>23.466112894090902</v>
      </c>
      <c r="AJ130">
        <v>113.7179745814</v>
      </c>
      <c r="AK130" t="str">
        <f>IF(AND(Table2[[#This Row],[20D EMA]]&gt;Table2[[#This Row],[50D EMA]],Table2[[#This Row],[50D EMA]]&gt;Table2[[#This Row],[200D EMA]]),"Uptrend","Downtrend/NoTrend")</f>
        <v>Downtrend/NoTrend</v>
      </c>
      <c r="AL130">
        <v>-0.05</v>
      </c>
      <c r="AM130" t="s">
        <v>3216</v>
      </c>
      <c r="AN130">
        <v>-15.84</v>
      </c>
      <c r="AO130" t="s">
        <v>3216</v>
      </c>
      <c r="AP130">
        <v>0.18811269221775201</v>
      </c>
      <c r="AQ130">
        <f>(Table2[[#This Row],[Sharpe Ratio]]-AVERAGE(Table2[Sharpe Ratio]))/_xlfn.STDEV.P(Table2[Sharpe Ratio])</f>
        <v>1.4367496541056459</v>
      </c>
      <c r="AR1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0">
        <f>_xlfn.RANK.AVG(Table2[[#This Row],[1Y Return vs Nifty Z-Score]],Table2[1Y Return vs Nifty Z-Score])</f>
        <v>98</v>
      </c>
      <c r="AT130">
        <f>_xlfn.RANK.AVG(Table2[[#This Row],[6M Return vs Nifty Z-Score]],Table2[6M Return vs Nifty Z-Score])</f>
        <v>394</v>
      </c>
      <c r="AU130">
        <f>_xlfn.RANK.AVG(Table2[[#This Row],[Sharpe Ratio Z-Score]],Table2[Sharpe Ratio Z-Score])</f>
        <v>54</v>
      </c>
      <c r="AV130">
        <f>(Table2[[#This Row],[Rank 1Y]]+Table2[[#This Row],[Rank 6M]]+Table2[[#This Row],[Rank Sharpe]])/3</f>
        <v>182</v>
      </c>
    </row>
    <row r="131" spans="1:48" x14ac:dyDescent="0.3">
      <c r="A131" t="s">
        <v>525</v>
      </c>
      <c r="B131" t="s">
        <v>526</v>
      </c>
      <c r="C131" t="s">
        <v>3183</v>
      </c>
      <c r="D131" t="s">
        <v>527</v>
      </c>
      <c r="E131">
        <v>40619.024865369996</v>
      </c>
      <c r="F131">
        <v>4394.8</v>
      </c>
      <c r="G131">
        <v>42.929778220813802</v>
      </c>
      <c r="H131">
        <f>(Table2[[#This Row],[1Y Return vs Nifty]]-AVERAGE(Table2[1Y Return vs Nifty]))/_xlfn.STDEV.P(Table2[1Y Return vs Nifty])</f>
        <v>0.2929503659938249</v>
      </c>
      <c r="I131">
        <v>0.78615758446333395</v>
      </c>
      <c r="J131">
        <f>(Table2[[#This Row],[1M Return vs Nifty]]-AVERAGE(Table2[1M Return vs Nifty]))/_xlfn.STDEV.P(Table2[1M Return vs Nifty])</f>
        <v>5.7011771284829222E-3</v>
      </c>
      <c r="K131">
        <v>16.620243990399299</v>
      </c>
      <c r="L131">
        <f>(Table2[[#This Row],[6M Return vs Nifty]]-AVERAGE(Table2[6M Return vs Nifty]))/_xlfn.STDEV.P(Table2[6M Return vs Nifty])</f>
        <v>4.8288527179564431E-2</v>
      </c>
      <c r="M131">
        <v>0.88235897145176401</v>
      </c>
      <c r="N131">
        <f>(Table2[[#This Row],[1W Return vs Nifty]]-AVERAGE(Table2[1W Return vs Nifty]))/_xlfn.STDEV.P(Table2[1W Return vs Nifty])</f>
        <v>0.10672538454835021</v>
      </c>
      <c r="O131">
        <v>4440.46</v>
      </c>
      <c r="P131">
        <v>4400.4416388866102</v>
      </c>
      <c r="Q131">
        <v>3847.2400086891798</v>
      </c>
      <c r="R131">
        <v>60.1405632612773</v>
      </c>
      <c r="S131" s="1">
        <f>(Table2[[#This Row],[Close Price]]-Table2[[#This Row],[20D EMA]])/Table2[[#This Row],[20D EMA]]</f>
        <v>-1.0282718457096754E-2</v>
      </c>
      <c r="T131" s="1">
        <f>(Table2[[#This Row],[Close Price]]-Table2[[#This Row],[50D EMA]])/Table2[[#This Row],[50D EMA]]</f>
        <v>-1.2820619723154624E-3</v>
      </c>
      <c r="U131" s="1">
        <f>(Table2[[#This Row],[Close Price]]-Table2[[#This Row],[200D EMA]])/Table2[[#This Row],[200D EMA]]</f>
        <v>0.14232540472497929</v>
      </c>
      <c r="V131">
        <v>0.75866136578177801</v>
      </c>
      <c r="W131">
        <v>4362.05</v>
      </c>
      <c r="X131">
        <v>4560</v>
      </c>
      <c r="Y131">
        <v>4362.05</v>
      </c>
      <c r="Z131">
        <v>4581.8</v>
      </c>
      <c r="AA131">
        <v>4311.5</v>
      </c>
      <c r="AB131">
        <v>4647.5</v>
      </c>
      <c r="AC131" s="1">
        <f>(Table2[[#This Row],[Close Price]]/Table2[[#This Row],[Day Low]])-1</f>
        <v>7.50793778154768E-3</v>
      </c>
      <c r="AD131" s="1">
        <f>(Table2[[#This Row],[Day High]]/Table2[[#This Row],[Close Price]])-1</f>
        <v>3.7589878947847488E-2</v>
      </c>
      <c r="AE131" s="1">
        <f>(Table2[[#This Row],[Close Price]]/Table2[[#This Row],[Current Week Low]])-1</f>
        <v>7.50793778154768E-3</v>
      </c>
      <c r="AF131" s="1">
        <f>(Table2[[#This Row],[Current Week High]]/Table2[[#This Row],[Close Price]])-1</f>
        <v>4.2550286702466522E-2</v>
      </c>
      <c r="AG131" s="1">
        <f>(Table2[[#This Row],[Close Price]]/Table2[[#This Row],[Current Month Low]])-1</f>
        <v>1.9320422126870129E-2</v>
      </c>
      <c r="AH131" s="1">
        <f>(Table2[[#This Row],[Current Month High]]/Table2[[#This Row],[Close Price]])-1</f>
        <v>5.749977245835991E-2</v>
      </c>
      <c r="AI131">
        <v>14.674160371347901</v>
      </c>
      <c r="AJ131">
        <v>89.341260609193895</v>
      </c>
      <c r="AK131" t="str">
        <f>IF(AND(Table2[[#This Row],[20D EMA]]&gt;Table2[[#This Row],[50D EMA]],Table2[[#This Row],[50D EMA]]&gt;Table2[[#This Row],[200D EMA]]),"Uptrend","Downtrend/NoTrend")</f>
        <v>Uptrend</v>
      </c>
      <c r="AL131">
        <v>-0.15</v>
      </c>
      <c r="AM131" t="s">
        <v>3216</v>
      </c>
      <c r="AN131">
        <v>-1.41</v>
      </c>
      <c r="AO131" t="s">
        <v>3216</v>
      </c>
      <c r="AP131">
        <v>0.20488355944549899</v>
      </c>
      <c r="AQ131">
        <f>(Table2[[#This Row],[Sharpe Ratio]]-AVERAGE(Table2[Sharpe Ratio]))/_xlfn.STDEV.P(Table2[Sharpe Ratio])</f>
        <v>1.6315278066775076</v>
      </c>
      <c r="AR1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2.08519326152773</v>
      </c>
      <c r="AS131">
        <f>_xlfn.RANK.AVG(Table2[[#This Row],[1Y Return vs Nifty Z-Score]],Table2[1Y Return vs Nifty Z-Score])</f>
        <v>215</v>
      </c>
      <c r="AT131">
        <f>_xlfn.RANK.AVG(Table2[[#This Row],[6M Return vs Nifty Z-Score]],Table2[6M Return vs Nifty Z-Score])</f>
        <v>297</v>
      </c>
      <c r="AU131">
        <f>_xlfn.RANK.AVG(Table2[[#This Row],[Sharpe Ratio Z-Score]],Table2[Sharpe Ratio Z-Score])</f>
        <v>34</v>
      </c>
      <c r="AV131">
        <f>(Table2[[#This Row],[Rank 1Y]]+Table2[[#This Row],[Rank 6M]]+Table2[[#This Row],[Rank Sharpe]])/3</f>
        <v>182</v>
      </c>
    </row>
    <row r="132" spans="1:48" x14ac:dyDescent="0.3">
      <c r="A132" t="s">
        <v>807</v>
      </c>
      <c r="B132" t="s">
        <v>808</v>
      </c>
      <c r="C132" t="s">
        <v>3179</v>
      </c>
      <c r="D132" t="s">
        <v>127</v>
      </c>
      <c r="E132">
        <v>20669.79290094</v>
      </c>
      <c r="F132">
        <v>1084.2</v>
      </c>
      <c r="G132">
        <v>149.991673141821</v>
      </c>
      <c r="H132">
        <f>(Table2[[#This Row],[1Y Return vs Nifty]]-AVERAGE(Table2[1Y Return vs Nifty]))/_xlfn.STDEV.P(Table2[1Y Return vs Nifty])</f>
        <v>2.1058758012659871</v>
      </c>
      <c r="I132">
        <v>20.247785447940501</v>
      </c>
      <c r="J132">
        <f>(Table2[[#This Row],[1M Return vs Nifty]]-AVERAGE(Table2[1M Return vs Nifty]))/_xlfn.STDEV.P(Table2[1M Return vs Nifty])</f>
        <v>1.7737477536486315</v>
      </c>
      <c r="K132">
        <v>-2.8749660757263</v>
      </c>
      <c r="L132">
        <f>(Table2[[#This Row],[6M Return vs Nifty]]-AVERAGE(Table2[6M Return vs Nifty]))/_xlfn.STDEV.P(Table2[6M Return vs Nifty])</f>
        <v>-0.53384232326928927</v>
      </c>
      <c r="M132">
        <v>4.8991459711929704</v>
      </c>
      <c r="N132">
        <f>(Table2[[#This Row],[1W Return vs Nifty]]-AVERAGE(Table2[1W Return vs Nifty]))/_xlfn.STDEV.P(Table2[1W Return vs Nifty])</f>
        <v>0.97912432790628545</v>
      </c>
      <c r="O132">
        <v>1042.9000000000001</v>
      </c>
      <c r="P132">
        <v>982.75837145520302</v>
      </c>
      <c r="Q132">
        <v>864.96079965193496</v>
      </c>
      <c r="R132">
        <v>71.539089930705998</v>
      </c>
      <c r="S132" s="1">
        <f>(Table2[[#This Row],[Close Price]]-Table2[[#This Row],[20D EMA]])/Table2[[#This Row],[20D EMA]]</f>
        <v>3.9601112283056815E-2</v>
      </c>
      <c r="T132" s="1">
        <f>(Table2[[#This Row],[Close Price]]-Table2[[#This Row],[50D EMA]])/Table2[[#This Row],[50D EMA]]</f>
        <v>0.10322133241621644</v>
      </c>
      <c r="U132" s="1">
        <f>(Table2[[#This Row],[Close Price]]-Table2[[#This Row],[200D EMA]])/Table2[[#This Row],[200D EMA]]</f>
        <v>0.25346720965422731</v>
      </c>
      <c r="V132">
        <v>1.69268463682404</v>
      </c>
      <c r="W132">
        <v>1076.25</v>
      </c>
      <c r="X132">
        <v>1148.4000000000001</v>
      </c>
      <c r="Y132">
        <v>1000.05</v>
      </c>
      <c r="Z132">
        <v>1176</v>
      </c>
      <c r="AA132">
        <v>895.3</v>
      </c>
      <c r="AB132">
        <v>1176</v>
      </c>
      <c r="AC132" s="1">
        <f>(Table2[[#This Row],[Close Price]]/Table2[[#This Row],[Day Low]])-1</f>
        <v>7.3867595818815079E-3</v>
      </c>
      <c r="AD132" s="1">
        <f>(Table2[[#This Row],[Day High]]/Table2[[#This Row],[Close Price]])-1</f>
        <v>5.9214167127836337E-2</v>
      </c>
      <c r="AE132" s="1">
        <f>(Table2[[#This Row],[Close Price]]/Table2[[#This Row],[Current Week Low]])-1</f>
        <v>8.4145792710364598E-2</v>
      </c>
      <c r="AF132" s="1">
        <f>(Table2[[#This Row],[Current Week High]]/Table2[[#This Row],[Close Price]])-1</f>
        <v>8.4670724958494592E-2</v>
      </c>
      <c r="AG132" s="1">
        <f>(Table2[[#This Row],[Close Price]]/Table2[[#This Row],[Current Month Low]])-1</f>
        <v>0.21099072936445906</v>
      </c>
      <c r="AH132" s="1">
        <f>(Table2[[#This Row],[Current Month High]]/Table2[[#This Row],[Close Price]])-1</f>
        <v>8.4670724958494592E-2</v>
      </c>
      <c r="AI132">
        <v>21.195351411178699</v>
      </c>
      <c r="AJ132">
        <v>201.166666666666</v>
      </c>
      <c r="AK132" t="str">
        <f>IF(AND(Table2[[#This Row],[20D EMA]]&gt;Table2[[#This Row],[50D EMA]],Table2[[#This Row],[50D EMA]]&gt;Table2[[#This Row],[200D EMA]]),"Uptrend","Downtrend/NoTrend")</f>
        <v>Uptrend</v>
      </c>
      <c r="AL132">
        <v>0.2</v>
      </c>
      <c r="AM132" t="s">
        <v>3217</v>
      </c>
      <c r="AN132">
        <v>8.39</v>
      </c>
      <c r="AO132" t="s">
        <v>3217</v>
      </c>
      <c r="AP132">
        <v>0.24602700977981901</v>
      </c>
      <c r="AQ132">
        <f>(Table2[[#This Row],[Sharpe Ratio]]-AVERAGE(Table2[Sharpe Ratio]))/_xlfn.STDEV.P(Table2[Sharpe Ratio])</f>
        <v>2.1093710295546342</v>
      </c>
      <c r="AR1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6.4342765891062497</v>
      </c>
      <c r="AS132">
        <f>_xlfn.RANK.AVG(Table2[[#This Row],[1Y Return vs Nifty Z-Score]],Table2[1Y Return vs Nifty Z-Score])</f>
        <v>36</v>
      </c>
      <c r="AT132">
        <f>_xlfn.RANK.AVG(Table2[[#This Row],[6M Return vs Nifty Z-Score]],Table2[6M Return vs Nifty Z-Score])</f>
        <v>504</v>
      </c>
      <c r="AU132">
        <f>_xlfn.RANK.AVG(Table2[[#This Row],[Sharpe Ratio Z-Score]],Table2[Sharpe Ratio Z-Score])</f>
        <v>12</v>
      </c>
      <c r="AV132">
        <f>(Table2[[#This Row],[Rank 1Y]]+Table2[[#This Row],[Rank 6M]]+Table2[[#This Row],[Rank Sharpe]])/3</f>
        <v>184</v>
      </c>
    </row>
    <row r="133" spans="1:48" x14ac:dyDescent="0.3">
      <c r="A133" t="s">
        <v>383</v>
      </c>
      <c r="B133" t="s">
        <v>384</v>
      </c>
      <c r="C133" t="s">
        <v>3181</v>
      </c>
      <c r="D133" t="s">
        <v>327</v>
      </c>
      <c r="E133">
        <v>62517.362775599999</v>
      </c>
      <c r="F133">
        <v>1929.2</v>
      </c>
      <c r="G133">
        <v>90.498823448968096</v>
      </c>
      <c r="H133">
        <f>(Table2[[#This Row],[1Y Return vs Nifty]]-AVERAGE(Table2[1Y Return vs Nifty]))/_xlfn.STDEV.P(Table2[1Y Return vs Nifty])</f>
        <v>1.0984576110258886</v>
      </c>
      <c r="I133">
        <v>17.917493738152601</v>
      </c>
      <c r="J133">
        <f>(Table2[[#This Row],[1M Return vs Nifty]]-AVERAGE(Table2[1M Return vs Nifty]))/_xlfn.STDEV.P(Table2[1M Return vs Nifty])</f>
        <v>1.5620458185029218</v>
      </c>
      <c r="K133">
        <v>67.898885044317893</v>
      </c>
      <c r="L133">
        <f>(Table2[[#This Row],[6M Return vs Nifty]]-AVERAGE(Table2[6M Return vs Nifty]))/_xlfn.STDEV.P(Table2[6M Return vs Nifty])</f>
        <v>1.5794789491000389</v>
      </c>
      <c r="M133">
        <v>2.3005522514528298</v>
      </c>
      <c r="N133">
        <f>(Table2[[#This Row],[1W Return vs Nifty]]-AVERAGE(Table2[1W Return vs Nifty]))/_xlfn.STDEV.P(Table2[1W Return vs Nifty])</f>
        <v>0.41474030269809692</v>
      </c>
      <c r="O133">
        <v>1809.43</v>
      </c>
      <c r="P133">
        <v>1678.8077403017501</v>
      </c>
      <c r="Q133">
        <v>1359.6999698710199</v>
      </c>
      <c r="R133">
        <v>69.987648559838703</v>
      </c>
      <c r="S133" s="1">
        <f>(Table2[[#This Row],[Close Price]]-Table2[[#This Row],[20D EMA]])/Table2[[#This Row],[20D EMA]]</f>
        <v>6.6192115749158564E-2</v>
      </c>
      <c r="T133" s="1">
        <f>(Table2[[#This Row],[Close Price]]-Table2[[#This Row],[50D EMA]])/Table2[[#This Row],[50D EMA]]</f>
        <v>0.14914885944786285</v>
      </c>
      <c r="U133" s="1">
        <f>(Table2[[#This Row],[Close Price]]-Table2[[#This Row],[200D EMA]])/Table2[[#This Row],[200D EMA]]</f>
        <v>0.41884242314354281</v>
      </c>
      <c r="V133">
        <v>0.77027373472886396</v>
      </c>
      <c r="W133">
        <v>1882.95</v>
      </c>
      <c r="X133">
        <v>1935</v>
      </c>
      <c r="Y133">
        <v>1882.95</v>
      </c>
      <c r="Z133">
        <v>1935</v>
      </c>
      <c r="AA133">
        <v>1750.55</v>
      </c>
      <c r="AB133">
        <v>1935</v>
      </c>
      <c r="AC133" s="1">
        <f>(Table2[[#This Row],[Close Price]]/Table2[[#This Row],[Day Low]])-1</f>
        <v>2.4562521575187901E-2</v>
      </c>
      <c r="AD133" s="1">
        <f>(Table2[[#This Row],[Day High]]/Table2[[#This Row],[Close Price]])-1</f>
        <v>3.0064275347294611E-3</v>
      </c>
      <c r="AE133" s="1">
        <f>(Table2[[#This Row],[Close Price]]/Table2[[#This Row],[Current Week Low]])-1</f>
        <v>2.4562521575187901E-2</v>
      </c>
      <c r="AF133" s="1">
        <f>(Table2[[#This Row],[Current Week High]]/Table2[[#This Row],[Close Price]])-1</f>
        <v>3.0064275347294611E-3</v>
      </c>
      <c r="AG133" s="1">
        <f>(Table2[[#This Row],[Close Price]]/Table2[[#This Row],[Current Month Low]])-1</f>
        <v>0.10205364028448205</v>
      </c>
      <c r="AH133" s="1">
        <f>(Table2[[#This Row],[Current Month High]]/Table2[[#This Row],[Close Price]])-1</f>
        <v>3.0064275347294611E-3</v>
      </c>
      <c r="AI133">
        <v>0.300642753472946</v>
      </c>
      <c r="AJ133">
        <v>139.147142680054</v>
      </c>
      <c r="AK133" t="str">
        <f>IF(AND(Table2[[#This Row],[20D EMA]]&gt;Table2[[#This Row],[50D EMA]],Table2[[#This Row],[50D EMA]]&gt;Table2[[#This Row],[200D EMA]]),"Uptrend","Downtrend/NoTrend")</f>
        <v>Uptrend</v>
      </c>
      <c r="AL133">
        <v>0.18</v>
      </c>
      <c r="AM133" t="s">
        <v>3217</v>
      </c>
      <c r="AN133">
        <v>6.53</v>
      </c>
      <c r="AO133" t="s">
        <v>3217</v>
      </c>
      <c r="AP133">
        <v>3.9104797482250001E-2</v>
      </c>
      <c r="AQ133">
        <f>(Table2[[#This Row],[Sharpe Ratio]]-AVERAGE(Table2[Sharpe Ratio]))/_xlfn.STDEV.P(Table2[Sharpe Ratio])</f>
        <v>-0.29383959098627616</v>
      </c>
      <c r="AR1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4.3608830903406695</v>
      </c>
      <c r="AS133">
        <f>_xlfn.RANK.AVG(Table2[[#This Row],[1Y Return vs Nifty Z-Score]],Table2[1Y Return vs Nifty Z-Score])</f>
        <v>82</v>
      </c>
      <c r="AT133">
        <f>_xlfn.RANK.AVG(Table2[[#This Row],[6M Return vs Nifty Z-Score]],Table2[6M Return vs Nifty Z-Score])</f>
        <v>57</v>
      </c>
      <c r="AU133">
        <f>_xlfn.RANK.AVG(Table2[[#This Row],[Sharpe Ratio Z-Score]],Table2[Sharpe Ratio Z-Score])</f>
        <v>414</v>
      </c>
      <c r="AV133">
        <f>(Table2[[#This Row],[Rank 1Y]]+Table2[[#This Row],[Rank 6M]]+Table2[[#This Row],[Rank Sharpe]])/3</f>
        <v>184.33333333333334</v>
      </c>
    </row>
    <row r="134" spans="1:48" x14ac:dyDescent="0.3">
      <c r="A134" t="s">
        <v>25</v>
      </c>
      <c r="B134" t="s">
        <v>26</v>
      </c>
      <c r="C134" t="s">
        <v>3172</v>
      </c>
      <c r="D134" t="s">
        <v>27</v>
      </c>
      <c r="E134">
        <v>990567.73873839003</v>
      </c>
      <c r="F134">
        <v>1664.85</v>
      </c>
      <c r="G134">
        <v>56.572300208983002</v>
      </c>
      <c r="H134">
        <f>(Table2[[#This Row],[1Y Return vs Nifty]]-AVERAGE(Table2[1Y Return vs Nifty]))/_xlfn.STDEV.P(Table2[1Y Return vs Nifty])</f>
        <v>0.52396509940443936</v>
      </c>
      <c r="I134">
        <v>7.8973704318642799</v>
      </c>
      <c r="J134">
        <f>(Table2[[#This Row],[1M Return vs Nifty]]-AVERAGE(Table2[1M Return vs Nifty]))/_xlfn.STDEV.P(Table2[1M Return vs Nifty])</f>
        <v>0.65173940260233887</v>
      </c>
      <c r="K134">
        <v>19.042483714504201</v>
      </c>
      <c r="L134">
        <f>(Table2[[#This Row],[6M Return vs Nifty]]-AVERAGE(Table2[6M Return vs Nifty]))/_xlfn.STDEV.P(Table2[6M Return vs Nifty])</f>
        <v>0.12061708715924221</v>
      </c>
      <c r="M134">
        <v>3.4450290079871202</v>
      </c>
      <c r="N134">
        <f>(Table2[[#This Row],[1W Return vs Nifty]]-AVERAGE(Table2[1W Return vs Nifty]))/_xlfn.STDEV.P(Table2[1W Return vs Nifty])</f>
        <v>0.66330720782962593</v>
      </c>
      <c r="O134">
        <v>1587.15</v>
      </c>
      <c r="P134">
        <v>1523.08803800329</v>
      </c>
      <c r="Q134">
        <v>1314.97586089377</v>
      </c>
      <c r="R134">
        <v>76.141343887626107</v>
      </c>
      <c r="S134" s="1">
        <f>(Table2[[#This Row],[Close Price]]-Table2[[#This Row],[20D EMA]])/Table2[[#This Row],[20D EMA]]</f>
        <v>4.895567526698788E-2</v>
      </c>
      <c r="T134" s="1">
        <f>(Table2[[#This Row],[Close Price]]-Table2[[#This Row],[50D EMA]])/Table2[[#This Row],[50D EMA]]</f>
        <v>9.3075356420338276E-2</v>
      </c>
      <c r="U134" s="1">
        <f>(Table2[[#This Row],[Close Price]]-Table2[[#This Row],[200D EMA]])/Table2[[#This Row],[200D EMA]]</f>
        <v>0.26606886826684828</v>
      </c>
      <c r="V134">
        <v>0.79584269098471005</v>
      </c>
      <c r="W134">
        <v>1647.7</v>
      </c>
      <c r="X134">
        <v>1711.7</v>
      </c>
      <c r="Y134">
        <v>1630.1</v>
      </c>
      <c r="Z134">
        <v>1711.7</v>
      </c>
      <c r="AA134">
        <v>1523.25</v>
      </c>
      <c r="AB134">
        <v>1711.7</v>
      </c>
      <c r="AC134" s="1">
        <f>(Table2[[#This Row],[Close Price]]/Table2[[#This Row],[Day Low]])-1</f>
        <v>1.0408448139831217E-2</v>
      </c>
      <c r="AD134" s="1">
        <f>(Table2[[#This Row],[Day High]]/Table2[[#This Row],[Close Price]])-1</f>
        <v>2.8140673333933997E-2</v>
      </c>
      <c r="AE134" s="1">
        <f>(Table2[[#This Row],[Close Price]]/Table2[[#This Row],[Current Week Low]])-1</f>
        <v>2.1317710569903614E-2</v>
      </c>
      <c r="AF134" s="1">
        <f>(Table2[[#This Row],[Current Week High]]/Table2[[#This Row],[Close Price]])-1</f>
        <v>2.8140673333933997E-2</v>
      </c>
      <c r="AG134" s="1">
        <f>(Table2[[#This Row],[Close Price]]/Table2[[#This Row],[Current Month Low]])-1</f>
        <v>9.2959133431806951E-2</v>
      </c>
      <c r="AH134" s="1">
        <f>(Table2[[#This Row],[Current Month High]]/Table2[[#This Row],[Close Price]])-1</f>
        <v>2.8140673333933997E-2</v>
      </c>
      <c r="AI134">
        <v>2.8140673333933899</v>
      </c>
      <c r="AJ134">
        <v>85.923278798369495</v>
      </c>
      <c r="AK134" t="str">
        <f>IF(AND(Table2[[#This Row],[20D EMA]]&gt;Table2[[#This Row],[50D EMA]],Table2[[#This Row],[50D EMA]]&gt;Table2[[#This Row],[200D EMA]]),"Uptrend","Downtrend/NoTrend")</f>
        <v>Uptrend</v>
      </c>
      <c r="AL134">
        <v>0.09</v>
      </c>
      <c r="AM134" t="s">
        <v>3217</v>
      </c>
      <c r="AN134">
        <v>6.68</v>
      </c>
      <c r="AO134" t="s">
        <v>3217</v>
      </c>
      <c r="AP134">
        <v>0.146706224942247</v>
      </c>
      <c r="AQ134">
        <f>(Table2[[#This Row],[Sharpe Ratio]]-AVERAGE(Table2[Sharpe Ratio]))/_xlfn.STDEV.P(Table2[Sharpe Ratio])</f>
        <v>0.95585173207650698</v>
      </c>
      <c r="AR1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2.9154805290721533</v>
      </c>
      <c r="AS134">
        <f>_xlfn.RANK.AVG(Table2[[#This Row],[1Y Return vs Nifty Z-Score]],Table2[1Y Return vs Nifty Z-Score])</f>
        <v>161</v>
      </c>
      <c r="AT134">
        <f>_xlfn.RANK.AVG(Table2[[#This Row],[6M Return vs Nifty Z-Score]],Table2[6M Return vs Nifty Z-Score])</f>
        <v>271</v>
      </c>
      <c r="AU134">
        <f>_xlfn.RANK.AVG(Table2[[#This Row],[Sharpe Ratio Z-Score]],Table2[Sharpe Ratio Z-Score])</f>
        <v>124</v>
      </c>
      <c r="AV134">
        <f>(Table2[[#This Row],[Rank 1Y]]+Table2[[#This Row],[Rank 6M]]+Table2[[#This Row],[Rank Sharpe]])/3</f>
        <v>185.33333333333334</v>
      </c>
    </row>
    <row r="135" spans="1:48" x14ac:dyDescent="0.3">
      <c r="A135" t="s">
        <v>1479</v>
      </c>
      <c r="B135" t="s">
        <v>1480</v>
      </c>
      <c r="C135" t="s">
        <v>3170</v>
      </c>
      <c r="D135" t="s">
        <v>21</v>
      </c>
      <c r="E135">
        <v>7160.3142457550002</v>
      </c>
      <c r="F135">
        <v>854.55</v>
      </c>
      <c r="G135">
        <v>53.440674872120198</v>
      </c>
      <c r="H135">
        <f>(Table2[[#This Row],[1Y Return vs Nifty]]-AVERAGE(Table2[1Y Return vs Nifty]))/_xlfn.STDEV.P(Table2[1Y Return vs Nifty])</f>
        <v>0.47093593126641736</v>
      </c>
      <c r="I135">
        <v>5.1181153011092002</v>
      </c>
      <c r="J135">
        <f>(Table2[[#This Row],[1M Return vs Nifty]]-AVERAGE(Table2[1M Return vs Nifty]))/_xlfn.STDEV.P(Table2[1M Return vs Nifty])</f>
        <v>0.39925011683045336</v>
      </c>
      <c r="K135">
        <v>25.258688819872699</v>
      </c>
      <c r="L135">
        <f>(Table2[[#This Row],[6M Return vs Nifty]]-AVERAGE(Table2[6M Return vs Nifty]))/_xlfn.STDEV.P(Table2[6M Return vs Nifty])</f>
        <v>0.30623420809708424</v>
      </c>
      <c r="M135">
        <v>1.99595525377947</v>
      </c>
      <c r="N135">
        <f>(Table2[[#This Row],[1W Return vs Nifty]]-AVERAGE(Table2[1W Return vs Nifty]))/_xlfn.STDEV.P(Table2[1W Return vs Nifty])</f>
        <v>0.34858541349502015</v>
      </c>
      <c r="O135">
        <v>839.08</v>
      </c>
      <c r="P135">
        <v>831.61114875348096</v>
      </c>
      <c r="Q135">
        <v>716.19315596597301</v>
      </c>
      <c r="R135">
        <v>60.719056160015903</v>
      </c>
      <c r="S135" s="1">
        <f>(Table2[[#This Row],[Close Price]]-Table2[[#This Row],[20D EMA]])/Table2[[#This Row],[20D EMA]]</f>
        <v>1.843685941745711E-2</v>
      </c>
      <c r="T135" s="1">
        <f>(Table2[[#This Row],[Close Price]]-Table2[[#This Row],[50D EMA]])/Table2[[#This Row],[50D EMA]]</f>
        <v>2.7583626411096712E-2</v>
      </c>
      <c r="U135" s="1">
        <f>(Table2[[#This Row],[Close Price]]-Table2[[#This Row],[200D EMA]])/Table2[[#This Row],[200D EMA]]</f>
        <v>0.19318370034884891</v>
      </c>
      <c r="V135">
        <v>0.68970014383101996</v>
      </c>
      <c r="W135">
        <v>840.25</v>
      </c>
      <c r="X135">
        <v>878.95</v>
      </c>
      <c r="Y135">
        <v>831.45</v>
      </c>
      <c r="Z135">
        <v>889.8</v>
      </c>
      <c r="AA135">
        <v>787</v>
      </c>
      <c r="AB135">
        <v>890</v>
      </c>
      <c r="AC135" s="1">
        <f>(Table2[[#This Row],[Close Price]]/Table2[[#This Row],[Day Low]])-1</f>
        <v>1.7018744421303023E-2</v>
      </c>
      <c r="AD135" s="1">
        <f>(Table2[[#This Row],[Day High]]/Table2[[#This Row],[Close Price]])-1</f>
        <v>2.8553039611491471E-2</v>
      </c>
      <c r="AE135" s="1">
        <f>(Table2[[#This Row],[Close Price]]/Table2[[#This Row],[Current Week Low]])-1</f>
        <v>2.7782789103373506E-2</v>
      </c>
      <c r="AF135" s="1">
        <f>(Table2[[#This Row],[Current Week High]]/Table2[[#This Row],[Close Price]])-1</f>
        <v>4.1249780586273488E-2</v>
      </c>
      <c r="AG135" s="1">
        <f>(Table2[[#This Row],[Close Price]]/Table2[[#This Row],[Current Month Low]])-1</f>
        <v>8.5832274459974434E-2</v>
      </c>
      <c r="AH135" s="1">
        <f>(Table2[[#This Row],[Current Month High]]/Table2[[#This Row],[Close Price]])-1</f>
        <v>4.1483821894564343E-2</v>
      </c>
      <c r="AI135">
        <v>8.5600608507401699</v>
      </c>
      <c r="AJ135">
        <v>105.915662650602</v>
      </c>
      <c r="AK135" t="str">
        <f>IF(AND(Table2[[#This Row],[20D EMA]]&gt;Table2[[#This Row],[50D EMA]],Table2[[#This Row],[50D EMA]]&gt;Table2[[#This Row],[200D EMA]]),"Uptrend","Downtrend/NoTrend")</f>
        <v>Uptrend</v>
      </c>
      <c r="AL135">
        <v>-0.14000000000000001</v>
      </c>
      <c r="AM135" t="s">
        <v>3216</v>
      </c>
      <c r="AN135">
        <v>5.93</v>
      </c>
      <c r="AO135" t="s">
        <v>3217</v>
      </c>
      <c r="AP135">
        <v>0.127415905358469</v>
      </c>
      <c r="AQ135">
        <f>(Table2[[#This Row],[Sharpe Ratio]]-AVERAGE(Table2[Sharpe Ratio]))/_xlfn.STDEV.P(Table2[Sharpe Ratio])</f>
        <v>0.73181246445696091</v>
      </c>
      <c r="AR1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2.2568181341459361</v>
      </c>
      <c r="AS135">
        <f>_xlfn.RANK.AVG(Table2[[#This Row],[1Y Return vs Nifty Z-Score]],Table2[1Y Return vs Nifty Z-Score])</f>
        <v>170</v>
      </c>
      <c r="AT135">
        <f>_xlfn.RANK.AVG(Table2[[#This Row],[6M Return vs Nifty Z-Score]],Table2[6M Return vs Nifty Z-Score])</f>
        <v>221</v>
      </c>
      <c r="AU135">
        <f>_xlfn.RANK.AVG(Table2[[#This Row],[Sharpe Ratio Z-Score]],Table2[Sharpe Ratio Z-Score])</f>
        <v>167</v>
      </c>
      <c r="AV135">
        <f>(Table2[[#This Row],[Rank 1Y]]+Table2[[#This Row],[Rank 6M]]+Table2[[#This Row],[Rank Sharpe]])/3</f>
        <v>186</v>
      </c>
    </row>
    <row r="136" spans="1:48" x14ac:dyDescent="0.3">
      <c r="A136" t="s">
        <v>159</v>
      </c>
      <c r="B136" t="s">
        <v>160</v>
      </c>
      <c r="C136" t="s">
        <v>3183</v>
      </c>
      <c r="D136" t="s">
        <v>161</v>
      </c>
      <c r="E136">
        <v>164975.96764687501</v>
      </c>
      <c r="F136">
        <v>7502.7</v>
      </c>
      <c r="G136">
        <v>47.072915352550901</v>
      </c>
      <c r="H136">
        <f>(Table2[[#This Row],[1Y Return vs Nifty]]-AVERAGE(Table2[1Y Return vs Nifty]))/_xlfn.STDEV.P(Table2[1Y Return vs Nifty])</f>
        <v>0.3631079014408547</v>
      </c>
      <c r="I136">
        <v>-5.5183602020967202</v>
      </c>
      <c r="J136">
        <f>(Table2[[#This Row],[1M Return vs Nifty]]-AVERAGE(Table2[1M Return vs Nifty]))/_xlfn.STDEV.P(Table2[1M Return vs Nifty])</f>
        <v>-0.56705055604263599</v>
      </c>
      <c r="K136">
        <v>16.8030331756548</v>
      </c>
      <c r="L136">
        <f>(Table2[[#This Row],[6M Return vs Nifty]]-AVERAGE(Table2[6M Return vs Nifty]))/_xlfn.STDEV.P(Table2[6M Return vs Nifty])</f>
        <v>5.3746648610660405E-2</v>
      </c>
      <c r="M136">
        <v>1.9956875306744699</v>
      </c>
      <c r="N136">
        <f>(Table2[[#This Row],[1W Return vs Nifty]]-AVERAGE(Table2[1W Return vs Nifty]))/_xlfn.STDEV.P(Table2[1W Return vs Nifty])</f>
        <v>0.34852726718207661</v>
      </c>
      <c r="O136">
        <v>7718.1</v>
      </c>
      <c r="P136">
        <v>7787.4643095477804</v>
      </c>
      <c r="Q136">
        <v>6817.1475607381499</v>
      </c>
      <c r="R136">
        <v>54.841089036951601</v>
      </c>
      <c r="S136" s="1">
        <f>(Table2[[#This Row],[Close Price]]-Table2[[#This Row],[20D EMA]])/Table2[[#This Row],[20D EMA]]</f>
        <v>-2.7908423057488311E-2</v>
      </c>
      <c r="T136" s="1">
        <f>(Table2[[#This Row],[Close Price]]-Table2[[#This Row],[50D EMA]])/Table2[[#This Row],[50D EMA]]</f>
        <v>-3.6567013116021195E-2</v>
      </c>
      <c r="U136" s="1">
        <f>(Table2[[#This Row],[Close Price]]-Table2[[#This Row],[200D EMA]])/Table2[[#This Row],[200D EMA]]</f>
        <v>0.10056294559474364</v>
      </c>
      <c r="V136">
        <v>0.72218707741492005</v>
      </c>
      <c r="W136">
        <v>7350.05</v>
      </c>
      <c r="X136">
        <v>7832.85</v>
      </c>
      <c r="Y136">
        <v>7350.05</v>
      </c>
      <c r="Z136">
        <v>7917.5</v>
      </c>
      <c r="AA136">
        <v>7350.05</v>
      </c>
      <c r="AB136">
        <v>7947.35</v>
      </c>
      <c r="AC136" s="1">
        <f>(Table2[[#This Row],[Close Price]]/Table2[[#This Row],[Day Low]])-1</f>
        <v>2.0768566200229932E-2</v>
      </c>
      <c r="AD136" s="1">
        <f>(Table2[[#This Row],[Day High]]/Table2[[#This Row],[Close Price]])-1</f>
        <v>4.4004158502938928E-2</v>
      </c>
      <c r="AE136" s="1">
        <f>(Table2[[#This Row],[Close Price]]/Table2[[#This Row],[Current Week Low]])-1</f>
        <v>2.0768566200229932E-2</v>
      </c>
      <c r="AF136" s="1">
        <f>(Table2[[#This Row],[Current Week High]]/Table2[[#This Row],[Close Price]])-1</f>
        <v>5.5286763431831254E-2</v>
      </c>
      <c r="AG136" s="1">
        <f>(Table2[[#This Row],[Close Price]]/Table2[[#This Row],[Current Month Low]])-1</f>
        <v>2.0768566200229932E-2</v>
      </c>
      <c r="AH136" s="1">
        <f>(Table2[[#This Row],[Current Month High]]/Table2[[#This Row],[Close Price]])-1</f>
        <v>5.9265331147453582E-2</v>
      </c>
      <c r="AI136">
        <v>21.9554293787569</v>
      </c>
      <c r="AJ136">
        <v>94.875324675324606</v>
      </c>
      <c r="AK136" t="str">
        <f>IF(AND(Table2[[#This Row],[20D EMA]]&gt;Table2[[#This Row],[50D EMA]],Table2[[#This Row],[50D EMA]]&gt;Table2[[#This Row],[200D EMA]]),"Uptrend","Downtrend/NoTrend")</f>
        <v>Downtrend/NoTrend</v>
      </c>
      <c r="AL136">
        <v>-0.14000000000000001</v>
      </c>
      <c r="AM136" t="s">
        <v>3216</v>
      </c>
      <c r="AN136">
        <v>-3.41</v>
      </c>
      <c r="AO136" t="s">
        <v>3216</v>
      </c>
      <c r="AP136">
        <v>0.175854233438269</v>
      </c>
      <c r="AQ136">
        <f>(Table2[[#This Row],[Sharpe Ratio]]-AVERAGE(Table2[Sharpe Ratio]))/_xlfn.STDEV.P(Table2[Sharpe Ratio])</f>
        <v>1.2943789631913645</v>
      </c>
      <c r="AR1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6">
        <f>_xlfn.RANK.AVG(Table2[[#This Row],[1Y Return vs Nifty Z-Score]],Table2[1Y Return vs Nifty Z-Score])</f>
        <v>191</v>
      </c>
      <c r="AT136">
        <f>_xlfn.RANK.AVG(Table2[[#This Row],[6M Return vs Nifty Z-Score]],Table2[6M Return vs Nifty Z-Score])</f>
        <v>294</v>
      </c>
      <c r="AU136">
        <f>_xlfn.RANK.AVG(Table2[[#This Row],[Sharpe Ratio Z-Score]],Table2[Sharpe Ratio Z-Score])</f>
        <v>75</v>
      </c>
      <c r="AV136">
        <f>(Table2[[#This Row],[Rank 1Y]]+Table2[[#This Row],[Rank 6M]]+Table2[[#This Row],[Rank Sharpe]])/3</f>
        <v>186.66666666666666</v>
      </c>
    </row>
    <row r="137" spans="1:48" x14ac:dyDescent="0.3">
      <c r="A137" t="s">
        <v>561</v>
      </c>
      <c r="B137" t="s">
        <v>562</v>
      </c>
      <c r="C137" t="s">
        <v>3176</v>
      </c>
      <c r="D137" t="s">
        <v>158</v>
      </c>
      <c r="E137">
        <v>37321.3243312349</v>
      </c>
      <c r="F137">
        <v>263.64999999999998</v>
      </c>
      <c r="G137">
        <v>71.846521036465504</v>
      </c>
      <c r="H137">
        <f>(Table2[[#This Row],[1Y Return vs Nifty]]-AVERAGE(Table2[1Y Return vs Nifty]))/_xlfn.STDEV.P(Table2[1Y Return vs Nifty])</f>
        <v>0.78261009595095044</v>
      </c>
      <c r="I137">
        <v>-1.0928508115444</v>
      </c>
      <c r="J137">
        <f>(Table2[[#This Row],[1M Return vs Nifty]]-AVERAGE(Table2[1M Return vs Nifty]))/_xlfn.STDEV.P(Table2[1M Return vs Nifty])</f>
        <v>-0.16500265017306964</v>
      </c>
      <c r="K137">
        <v>10.6285136370442</v>
      </c>
      <c r="L137">
        <f>(Table2[[#This Row],[6M Return vs Nifty]]-AVERAGE(Table2[6M Return vs Nifty]))/_xlfn.STDEV.P(Table2[6M Return vs Nifty])</f>
        <v>-0.13062573301193911</v>
      </c>
      <c r="M137">
        <v>-0.82524358784087903</v>
      </c>
      <c r="N137">
        <f>(Table2[[#This Row],[1W Return vs Nifty]]-AVERAGE(Table2[1W Return vs Nifty]))/_xlfn.STDEV.P(Table2[1W Return vs Nifty])</f>
        <v>-0.26414582881152848</v>
      </c>
      <c r="O137">
        <v>269.67</v>
      </c>
      <c r="P137">
        <v>266.89874309847602</v>
      </c>
      <c r="Q137">
        <v>233.187888497339</v>
      </c>
      <c r="R137">
        <v>48.1567611234845</v>
      </c>
      <c r="S137" s="1">
        <f>(Table2[[#This Row],[Close Price]]-Table2[[#This Row],[20D EMA]])/Table2[[#This Row],[20D EMA]]</f>
        <v>-2.2323580672674152E-2</v>
      </c>
      <c r="T137" s="1">
        <f>(Table2[[#This Row],[Close Price]]-Table2[[#This Row],[50D EMA]])/Table2[[#This Row],[50D EMA]]</f>
        <v>-1.2172193322309396E-2</v>
      </c>
      <c r="U137" s="1">
        <f>(Table2[[#This Row],[Close Price]]-Table2[[#This Row],[200D EMA]])/Table2[[#This Row],[200D EMA]]</f>
        <v>0.13063333477119499</v>
      </c>
      <c r="V137">
        <v>0.47981204140593497</v>
      </c>
      <c r="W137">
        <v>258.5</v>
      </c>
      <c r="X137">
        <v>271.75</v>
      </c>
      <c r="Y137">
        <v>258.5</v>
      </c>
      <c r="Z137">
        <v>275.7</v>
      </c>
      <c r="AA137">
        <v>258.5</v>
      </c>
      <c r="AB137">
        <v>287.89999999999998</v>
      </c>
      <c r="AC137" s="1">
        <f>(Table2[[#This Row],[Close Price]]/Table2[[#This Row],[Day Low]])-1</f>
        <v>1.9922630560928356E-2</v>
      </c>
      <c r="AD137" s="1">
        <f>(Table2[[#This Row],[Day High]]/Table2[[#This Row],[Close Price]])-1</f>
        <v>3.0722548833681085E-2</v>
      </c>
      <c r="AE137" s="1">
        <f>(Table2[[#This Row],[Close Price]]/Table2[[#This Row],[Current Week Low]])-1</f>
        <v>1.9922630560928356E-2</v>
      </c>
      <c r="AF137" s="1">
        <f>(Table2[[#This Row],[Current Week High]]/Table2[[#This Row],[Close Price]])-1</f>
        <v>4.5704532524179831E-2</v>
      </c>
      <c r="AG137" s="1">
        <f>(Table2[[#This Row],[Close Price]]/Table2[[#This Row],[Current Month Low]])-1</f>
        <v>1.9922630560928356E-2</v>
      </c>
      <c r="AH137" s="1">
        <f>(Table2[[#This Row],[Current Month High]]/Table2[[#This Row],[Close Price]])-1</f>
        <v>9.1978001137872134E-2</v>
      </c>
      <c r="AI137">
        <v>18.262848473354801</v>
      </c>
      <c r="AJ137">
        <v>125.727739726027</v>
      </c>
      <c r="AK137" t="str">
        <f>IF(AND(Table2[[#This Row],[20D EMA]]&gt;Table2[[#This Row],[50D EMA]],Table2[[#This Row],[50D EMA]]&gt;Table2[[#This Row],[200D EMA]]),"Uptrend","Downtrend/NoTrend")</f>
        <v>Uptrend</v>
      </c>
      <c r="AL137">
        <v>0.01</v>
      </c>
      <c r="AM137" t="s">
        <v>3217</v>
      </c>
      <c r="AN137">
        <v>-3.65</v>
      </c>
      <c r="AO137" t="s">
        <v>3216</v>
      </c>
      <c r="AP137">
        <v>0.168518516976047</v>
      </c>
      <c r="AQ137">
        <f>(Table2[[#This Row],[Sharpe Ratio]]-AVERAGE(Table2[Sharpe Ratio]))/_xlfn.STDEV.P(Table2[Sharpe Ratio])</f>
        <v>1.2091813833107834</v>
      </c>
      <c r="AR1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1.4320172672651967</v>
      </c>
      <c r="AS137">
        <f>_xlfn.RANK.AVG(Table2[[#This Row],[1Y Return vs Nifty Z-Score]],Table2[1Y Return vs Nifty Z-Score])</f>
        <v>120</v>
      </c>
      <c r="AT137">
        <f>_xlfn.RANK.AVG(Table2[[#This Row],[6M Return vs Nifty Z-Score]],Table2[6M Return vs Nifty Z-Score])</f>
        <v>358</v>
      </c>
      <c r="AU137">
        <f>_xlfn.RANK.AVG(Table2[[#This Row],[Sharpe Ratio Z-Score]],Table2[Sharpe Ratio Z-Score])</f>
        <v>86</v>
      </c>
      <c r="AV137">
        <f>(Table2[[#This Row],[Rank 1Y]]+Table2[[#This Row],[Rank 6M]]+Table2[[#This Row],[Rank Sharpe]])/3</f>
        <v>188</v>
      </c>
    </row>
    <row r="138" spans="1:48" x14ac:dyDescent="0.3">
      <c r="A138" t="s">
        <v>1059</v>
      </c>
      <c r="B138" t="s">
        <v>1060</v>
      </c>
      <c r="C138" t="s">
        <v>3185</v>
      </c>
      <c r="D138" t="s">
        <v>379</v>
      </c>
      <c r="E138">
        <v>12863.003178375</v>
      </c>
      <c r="F138">
        <v>980.9</v>
      </c>
      <c r="G138">
        <v>30.6812667558881</v>
      </c>
      <c r="H138">
        <f>(Table2[[#This Row],[1Y Return vs Nifty]]-AVERAGE(Table2[1Y Return vs Nifty]))/_xlfn.STDEV.P(Table2[1Y Return vs Nifty])</f>
        <v>8.5541016520136418E-2</v>
      </c>
      <c r="I138">
        <v>3.2539100038182398</v>
      </c>
      <c r="J138">
        <f>(Table2[[#This Row],[1M Return vs Nifty]]-AVERAGE(Table2[1M Return vs Nifty]))/_xlfn.STDEV.P(Table2[1M Return vs Nifty])</f>
        <v>0.22989111886135341</v>
      </c>
      <c r="K138">
        <v>85.296764492007895</v>
      </c>
      <c r="L138">
        <f>(Table2[[#This Row],[6M Return vs Nifty]]-AVERAGE(Table2[6M Return vs Nifty]))/_xlfn.STDEV.P(Table2[6M Return vs Nifty])</f>
        <v>2.0989830900935389</v>
      </c>
      <c r="M138">
        <v>-1.36091838011558</v>
      </c>
      <c r="N138">
        <f>(Table2[[#This Row],[1W Return vs Nifty]]-AVERAGE(Table2[1W Return vs Nifty]))/_xlfn.STDEV.P(Table2[1W Return vs Nifty])</f>
        <v>-0.38048810008307937</v>
      </c>
      <c r="O138">
        <v>1013.22</v>
      </c>
      <c r="P138">
        <v>946.53221729304198</v>
      </c>
      <c r="Q138">
        <v>744.24425305385</v>
      </c>
      <c r="R138">
        <v>49.966624170065501</v>
      </c>
      <c r="S138" s="1">
        <f>(Table2[[#This Row],[Close Price]]-Table2[[#This Row],[20D EMA]])/Table2[[#This Row],[20D EMA]]</f>
        <v>-3.1898304415625481E-2</v>
      </c>
      <c r="T138" s="1">
        <f>(Table2[[#This Row],[Close Price]]-Table2[[#This Row],[50D EMA]])/Table2[[#This Row],[50D EMA]]</f>
        <v>3.6309152587796059E-2</v>
      </c>
      <c r="U138" s="1">
        <f>(Table2[[#This Row],[Close Price]]-Table2[[#This Row],[200D EMA]])/Table2[[#This Row],[200D EMA]]</f>
        <v>0.31798128903929429</v>
      </c>
      <c r="V138">
        <v>0.40656447760623099</v>
      </c>
      <c r="W138">
        <v>960</v>
      </c>
      <c r="X138">
        <v>1026.4000000000001</v>
      </c>
      <c r="Y138">
        <v>955.55</v>
      </c>
      <c r="Z138">
        <v>1036.55</v>
      </c>
      <c r="AA138">
        <v>955.55</v>
      </c>
      <c r="AB138">
        <v>1119.9000000000001</v>
      </c>
      <c r="AC138" s="1">
        <f>(Table2[[#This Row],[Close Price]]/Table2[[#This Row],[Day Low]])-1</f>
        <v>2.1770833333333295E-2</v>
      </c>
      <c r="AD138" s="1">
        <f>(Table2[[#This Row],[Day High]]/Table2[[#This Row],[Close Price]])-1</f>
        <v>4.6385972066469661E-2</v>
      </c>
      <c r="AE138" s="1">
        <f>(Table2[[#This Row],[Close Price]]/Table2[[#This Row],[Current Week Low]])-1</f>
        <v>2.6529224007116436E-2</v>
      </c>
      <c r="AF138" s="1">
        <f>(Table2[[#This Row],[Current Week High]]/Table2[[#This Row],[Close Price]])-1</f>
        <v>5.673361198898963E-2</v>
      </c>
      <c r="AG138" s="1">
        <f>(Table2[[#This Row],[Close Price]]/Table2[[#This Row],[Current Month Low]])-1</f>
        <v>2.6529224007116436E-2</v>
      </c>
      <c r="AH138" s="1">
        <f>(Table2[[#This Row],[Current Month High]]/Table2[[#This Row],[Close Price]])-1</f>
        <v>0.14170659598328084</v>
      </c>
      <c r="AI138">
        <v>14.588643082882999</v>
      </c>
      <c r="AJ138">
        <v>117.97777777777701</v>
      </c>
      <c r="AK138" t="str">
        <f>IF(AND(Table2[[#This Row],[20D EMA]]&gt;Table2[[#This Row],[50D EMA]],Table2[[#This Row],[50D EMA]]&gt;Table2[[#This Row],[200D EMA]]),"Uptrend","Downtrend/NoTrend")</f>
        <v>Uptrend</v>
      </c>
      <c r="AL138">
        <v>0.37</v>
      </c>
      <c r="AM138" t="s">
        <v>3217</v>
      </c>
      <c r="AN138">
        <v>-6.9</v>
      </c>
      <c r="AO138" t="s">
        <v>3216</v>
      </c>
      <c r="AP138">
        <v>8.9073883427525993E-2</v>
      </c>
      <c r="AQ138">
        <f>(Table2[[#This Row],[Sharpe Ratio]]-AVERAGE(Table2[Sharpe Ratio]))/_xlfn.STDEV.P(Table2[Sharpe Ratio])</f>
        <v>0.28650524830877327</v>
      </c>
      <c r="AR1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2.3204323737007226</v>
      </c>
      <c r="AS138">
        <f>_xlfn.RANK.AVG(Table2[[#This Row],[1Y Return vs Nifty Z-Score]],Table2[1Y Return vs Nifty Z-Score])</f>
        <v>273</v>
      </c>
      <c r="AT138">
        <f>_xlfn.RANK.AVG(Table2[[#This Row],[6M Return vs Nifty Z-Score]],Table2[6M Return vs Nifty Z-Score])</f>
        <v>28</v>
      </c>
      <c r="AU138">
        <f>_xlfn.RANK.AVG(Table2[[#This Row],[Sharpe Ratio Z-Score]],Table2[Sharpe Ratio Z-Score])</f>
        <v>268</v>
      </c>
      <c r="AV138">
        <f>(Table2[[#This Row],[Rank 1Y]]+Table2[[#This Row],[Rank 6M]]+Table2[[#This Row],[Rank Sharpe]])/3</f>
        <v>189.66666666666666</v>
      </c>
    </row>
    <row r="139" spans="1:48" x14ac:dyDescent="0.3">
      <c r="A139" t="s">
        <v>1467</v>
      </c>
      <c r="B139" t="s">
        <v>1468</v>
      </c>
      <c r="C139" t="s">
        <v>3185</v>
      </c>
      <c r="D139" t="s">
        <v>166</v>
      </c>
      <c r="E139">
        <v>7287.2064712499996</v>
      </c>
      <c r="F139">
        <v>1016.9</v>
      </c>
      <c r="G139">
        <v>88.911003843294296</v>
      </c>
      <c r="H139">
        <f>(Table2[[#This Row],[1Y Return vs Nifty]]-AVERAGE(Table2[1Y Return vs Nifty]))/_xlfn.STDEV.P(Table2[1Y Return vs Nifty])</f>
        <v>1.0715703739573337</v>
      </c>
      <c r="I139">
        <v>2.7468780812684002</v>
      </c>
      <c r="J139">
        <f>(Table2[[#This Row],[1M Return vs Nifty]]-AVERAGE(Table2[1M Return vs Nifty]))/_xlfn.STDEV.P(Table2[1M Return vs Nifty])</f>
        <v>0.18382837112312259</v>
      </c>
      <c r="K139">
        <v>57.872578570580103</v>
      </c>
      <c r="L139">
        <f>(Table2[[#This Row],[6M Return vs Nifty]]-AVERAGE(Table2[6M Return vs Nifty]))/_xlfn.STDEV.P(Table2[6M Return vs Nifty])</f>
        <v>1.2800914434193795</v>
      </c>
      <c r="M139">
        <v>9.7568045398015304</v>
      </c>
      <c r="N139">
        <f>(Table2[[#This Row],[1W Return vs Nifty]]-AVERAGE(Table2[1W Return vs Nifty]))/_xlfn.STDEV.P(Table2[1W Return vs Nifty])</f>
        <v>2.0341506966733527</v>
      </c>
      <c r="O139">
        <v>1005.53</v>
      </c>
      <c r="P139">
        <v>966.52749540976799</v>
      </c>
      <c r="Q139">
        <v>777.07557203643603</v>
      </c>
      <c r="R139">
        <v>66.528701230260495</v>
      </c>
      <c r="S139" s="1">
        <f>(Table2[[#This Row],[Close Price]]-Table2[[#This Row],[20D EMA]])/Table2[[#This Row],[20D EMA]]</f>
        <v>1.1307469692599928E-2</v>
      </c>
      <c r="T139" s="1">
        <f>(Table2[[#This Row],[Close Price]]-Table2[[#This Row],[50D EMA]])/Table2[[#This Row],[50D EMA]]</f>
        <v>5.2116990804153079E-2</v>
      </c>
      <c r="U139" s="1">
        <f>(Table2[[#This Row],[Close Price]]-Table2[[#This Row],[200D EMA]])/Table2[[#This Row],[200D EMA]]</f>
        <v>0.30862433023736707</v>
      </c>
      <c r="V139">
        <v>0.63232670865553098</v>
      </c>
      <c r="W139">
        <v>1002.8</v>
      </c>
      <c r="X139">
        <v>1057.2</v>
      </c>
      <c r="Y139">
        <v>975.05</v>
      </c>
      <c r="Z139">
        <v>1069</v>
      </c>
      <c r="AA139">
        <v>948.35</v>
      </c>
      <c r="AB139">
        <v>1078.9000000000001</v>
      </c>
      <c r="AC139" s="1">
        <f>(Table2[[#This Row],[Close Price]]/Table2[[#This Row],[Day Low]])-1</f>
        <v>1.4060630235340987E-2</v>
      </c>
      <c r="AD139" s="1">
        <f>(Table2[[#This Row],[Day High]]/Table2[[#This Row],[Close Price]])-1</f>
        <v>3.9630248795358591E-2</v>
      </c>
      <c r="AE139" s="1">
        <f>(Table2[[#This Row],[Close Price]]/Table2[[#This Row],[Current Week Low]])-1</f>
        <v>4.2920875852520357E-2</v>
      </c>
      <c r="AF139" s="1">
        <f>(Table2[[#This Row],[Current Week High]]/Table2[[#This Row],[Close Price]])-1</f>
        <v>5.1234142983577646E-2</v>
      </c>
      <c r="AG139" s="1">
        <f>(Table2[[#This Row],[Close Price]]/Table2[[#This Row],[Current Month Low]])-1</f>
        <v>7.2283439658354043E-2</v>
      </c>
      <c r="AH139" s="1">
        <f>(Table2[[#This Row],[Current Month High]]/Table2[[#This Row],[Close Price]])-1</f>
        <v>6.0969613531320688E-2</v>
      </c>
      <c r="AI139">
        <v>6.4018094207886698</v>
      </c>
      <c r="AJ139">
        <v>132.646991535117</v>
      </c>
      <c r="AK139" t="str">
        <f>IF(AND(Table2[[#This Row],[20D EMA]]&gt;Table2[[#This Row],[50D EMA]],Table2[[#This Row],[50D EMA]]&gt;Table2[[#This Row],[200D EMA]]),"Uptrend","Downtrend/NoTrend")</f>
        <v>Uptrend</v>
      </c>
      <c r="AL139">
        <v>0.1</v>
      </c>
      <c r="AM139" t="s">
        <v>3217</v>
      </c>
      <c r="AN139">
        <v>0.99</v>
      </c>
      <c r="AO139" t="s">
        <v>3217</v>
      </c>
      <c r="AP139">
        <v>4.0085298006215998E-2</v>
      </c>
      <c r="AQ139">
        <f>(Table2[[#This Row],[Sharpe Ratio]]-AVERAGE(Table2[Sharpe Ratio]))/_xlfn.STDEV.P(Table2[Sharpe Ratio])</f>
        <v>-0.28245198186264853</v>
      </c>
      <c r="AR1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4.2871889033105397</v>
      </c>
      <c r="AS139">
        <f>_xlfn.RANK.AVG(Table2[[#This Row],[1Y Return vs Nifty Z-Score]],Table2[1Y Return vs Nifty Z-Score])</f>
        <v>87</v>
      </c>
      <c r="AT139">
        <f>_xlfn.RANK.AVG(Table2[[#This Row],[6M Return vs Nifty Z-Score]],Table2[6M Return vs Nifty Z-Score])</f>
        <v>77</v>
      </c>
      <c r="AU139">
        <f>_xlfn.RANK.AVG(Table2[[#This Row],[Sharpe Ratio Z-Score]],Table2[Sharpe Ratio Z-Score])</f>
        <v>411</v>
      </c>
      <c r="AV139">
        <f>(Table2[[#This Row],[Rank 1Y]]+Table2[[#This Row],[Rank 6M]]+Table2[[#This Row],[Rank Sharpe]])/3</f>
        <v>191.66666666666666</v>
      </c>
    </row>
    <row r="140" spans="1:48" x14ac:dyDescent="0.3">
      <c r="A140" t="s">
        <v>993</v>
      </c>
      <c r="B140" t="s">
        <v>994</v>
      </c>
      <c r="C140" t="s">
        <v>3175</v>
      </c>
      <c r="D140" t="s">
        <v>54</v>
      </c>
      <c r="E140">
        <v>14940.0988488</v>
      </c>
      <c r="F140">
        <v>1918.35</v>
      </c>
      <c r="G140">
        <v>60.964130304746398</v>
      </c>
      <c r="H140">
        <f>(Table2[[#This Row],[1Y Return vs Nifty]]-AVERAGE(Table2[1Y Return vs Nifty]))/_xlfn.STDEV.P(Table2[1Y Return vs Nifty])</f>
        <v>0.59833386052040716</v>
      </c>
      <c r="I140">
        <v>18.877395804377802</v>
      </c>
      <c r="J140">
        <f>(Table2[[#This Row],[1M Return vs Nifty]]-AVERAGE(Table2[1M Return vs Nifty]))/_xlfn.STDEV.P(Table2[1M Return vs Nifty])</f>
        <v>1.6492508341310881</v>
      </c>
      <c r="K140">
        <v>33.842027517892703</v>
      </c>
      <c r="L140">
        <f>(Table2[[#This Row],[6M Return vs Nifty]]-AVERAGE(Table2[6M Return vs Nifty]))/_xlfn.STDEV.P(Table2[6M Return vs Nifty])</f>
        <v>0.56253440896801299</v>
      </c>
      <c r="M140">
        <v>-0.86333631245174203</v>
      </c>
      <c r="N140">
        <f>(Table2[[#This Row],[1W Return vs Nifty]]-AVERAGE(Table2[1W Return vs Nifty]))/_xlfn.STDEV.P(Table2[1W Return vs Nifty])</f>
        <v>-0.27241912104790617</v>
      </c>
      <c r="O140">
        <v>1910.81</v>
      </c>
      <c r="P140">
        <v>1760.3480550471099</v>
      </c>
      <c r="Q140">
        <v>1460.67057750136</v>
      </c>
      <c r="R140">
        <v>53.339532837526399</v>
      </c>
      <c r="S140" s="1">
        <f>(Table2[[#This Row],[Close Price]]-Table2[[#This Row],[20D EMA]])/Table2[[#This Row],[20D EMA]]</f>
        <v>3.9459705569889021E-3</v>
      </c>
      <c r="T140" s="1">
        <f>(Table2[[#This Row],[Close Price]]-Table2[[#This Row],[50D EMA]])/Table2[[#This Row],[50D EMA]]</f>
        <v>8.9756082326947303E-2</v>
      </c>
      <c r="U140" s="1">
        <f>(Table2[[#This Row],[Close Price]]-Table2[[#This Row],[200D EMA]])/Table2[[#This Row],[200D EMA]]</f>
        <v>0.31333514178231187</v>
      </c>
      <c r="V140">
        <v>1.3549870044047601</v>
      </c>
      <c r="W140">
        <v>1905.6</v>
      </c>
      <c r="X140">
        <v>1981</v>
      </c>
      <c r="Y140">
        <v>1905</v>
      </c>
      <c r="Z140">
        <v>2025</v>
      </c>
      <c r="AA140">
        <v>1870</v>
      </c>
      <c r="AB140">
        <v>2158.8000000000002</v>
      </c>
      <c r="AC140" s="1">
        <f>(Table2[[#This Row],[Close Price]]/Table2[[#This Row],[Day Low]])-1</f>
        <v>6.6908060453401141E-3</v>
      </c>
      <c r="AD140" s="1">
        <f>(Table2[[#This Row],[Day High]]/Table2[[#This Row],[Close Price]])-1</f>
        <v>3.2658274037584478E-2</v>
      </c>
      <c r="AE140" s="1">
        <f>(Table2[[#This Row],[Close Price]]/Table2[[#This Row],[Current Week Low]])-1</f>
        <v>7.0078740157479835E-3</v>
      </c>
      <c r="AF140" s="1">
        <f>(Table2[[#This Row],[Current Week High]]/Table2[[#This Row],[Close Price]])-1</f>
        <v>5.5594651653765093E-2</v>
      </c>
      <c r="AG140" s="1">
        <f>(Table2[[#This Row],[Close Price]]/Table2[[#This Row],[Current Month Low]])-1</f>
        <v>2.5855614973262053E-2</v>
      </c>
      <c r="AH140" s="1">
        <f>(Table2[[#This Row],[Current Month High]]/Table2[[#This Row],[Close Price]])-1</f>
        <v>0.12534209085933234</v>
      </c>
      <c r="AI140">
        <v>12.534209085933201</v>
      </c>
      <c r="AJ140">
        <v>101.084905660377</v>
      </c>
      <c r="AK140" t="str">
        <f>IF(AND(Table2[[#This Row],[20D EMA]]&gt;Table2[[#This Row],[50D EMA]],Table2[[#This Row],[50D EMA]]&gt;Table2[[#This Row],[200D EMA]]),"Uptrend","Downtrend/NoTrend")</f>
        <v>Uptrend</v>
      </c>
      <c r="AL140">
        <v>0.14000000000000001</v>
      </c>
      <c r="AM140" t="s">
        <v>3217</v>
      </c>
      <c r="AN140">
        <v>-0.79</v>
      </c>
      <c r="AO140" t="s">
        <v>3216</v>
      </c>
      <c r="AP140">
        <v>9.2057155252404002E-2</v>
      </c>
      <c r="AQ140">
        <f>(Table2[[#This Row],[Sharpe Ratio]]-AVERAGE(Table2[Sharpe Ratio]))/_xlfn.STDEV.P(Table2[Sharpe Ratio])</f>
        <v>0.32115319863706931</v>
      </c>
      <c r="AR1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2.8588531812086715</v>
      </c>
      <c r="AS140">
        <f>_xlfn.RANK.AVG(Table2[[#This Row],[1Y Return vs Nifty Z-Score]],Table2[1Y Return vs Nifty Z-Score])</f>
        <v>147</v>
      </c>
      <c r="AT140">
        <f>_xlfn.RANK.AVG(Table2[[#This Row],[6M Return vs Nifty Z-Score]],Table2[6M Return vs Nifty Z-Score])</f>
        <v>171</v>
      </c>
      <c r="AU140">
        <f>_xlfn.RANK.AVG(Table2[[#This Row],[Sharpe Ratio Z-Score]],Table2[Sharpe Ratio Z-Score])</f>
        <v>258</v>
      </c>
      <c r="AV140">
        <f>(Table2[[#This Row],[Rank 1Y]]+Table2[[#This Row],[Rank 6M]]+Table2[[#This Row],[Rank Sharpe]])/3</f>
        <v>192</v>
      </c>
    </row>
    <row r="141" spans="1:48" x14ac:dyDescent="0.3">
      <c r="A141" t="s">
        <v>265</v>
      </c>
      <c r="B141" t="s">
        <v>266</v>
      </c>
      <c r="C141" t="s">
        <v>3175</v>
      </c>
      <c r="D141" t="s">
        <v>54</v>
      </c>
      <c r="E141">
        <v>101488.29504040501</v>
      </c>
      <c r="F141">
        <v>2171.9</v>
      </c>
      <c r="G141">
        <v>62.697174352902202</v>
      </c>
      <c r="H141">
        <f>(Table2[[#This Row],[1Y Return vs Nifty]]-AVERAGE(Table2[1Y Return vs Nifty]))/_xlfn.STDEV.P(Table2[1Y Return vs Nifty])</f>
        <v>0.62768024597030836</v>
      </c>
      <c r="I141">
        <v>2.80710741292472</v>
      </c>
      <c r="J141">
        <f>(Table2[[#This Row],[1M Return vs Nifty]]-AVERAGE(Table2[1M Return vs Nifty]))/_xlfn.STDEV.P(Table2[1M Return vs Nifty])</f>
        <v>0.18930007494913681</v>
      </c>
      <c r="K141">
        <v>21.826968538464499</v>
      </c>
      <c r="L141">
        <f>(Table2[[#This Row],[6M Return vs Nifty]]-AVERAGE(Table2[6M Return vs Nifty]))/_xlfn.STDEV.P(Table2[6M Return vs Nifty])</f>
        <v>0.20376235787630062</v>
      </c>
      <c r="M141">
        <v>-0.11718675876128599</v>
      </c>
      <c r="N141">
        <f>(Table2[[#This Row],[1W Return vs Nifty]]-AVERAGE(Table2[1W Return vs Nifty]))/_xlfn.STDEV.P(Table2[1W Return vs Nifty])</f>
        <v>-0.11036420445200806</v>
      </c>
      <c r="O141">
        <v>2198.52</v>
      </c>
      <c r="P141">
        <v>2065.7407751710098</v>
      </c>
      <c r="Q141">
        <v>1694.8207357005199</v>
      </c>
      <c r="R141">
        <v>49.644649381471901</v>
      </c>
      <c r="S141" s="1">
        <f>(Table2[[#This Row],[Close Price]]-Table2[[#This Row],[20D EMA]])/Table2[[#This Row],[20D EMA]]</f>
        <v>-1.2108145479686284E-2</v>
      </c>
      <c r="T141" s="1">
        <f>(Table2[[#This Row],[Close Price]]-Table2[[#This Row],[50D EMA]])/Table2[[#This Row],[50D EMA]]</f>
        <v>5.139039036502635E-2</v>
      </c>
      <c r="U141" s="1">
        <f>(Table2[[#This Row],[Close Price]]-Table2[[#This Row],[200D EMA]])/Table2[[#This Row],[200D EMA]]</f>
        <v>0.28149246362759961</v>
      </c>
      <c r="V141">
        <v>0.74406782254072001</v>
      </c>
      <c r="W141">
        <v>2145.35</v>
      </c>
      <c r="X141">
        <v>2224</v>
      </c>
      <c r="Y141">
        <v>2145.35</v>
      </c>
      <c r="Z141">
        <v>2286</v>
      </c>
      <c r="AA141">
        <v>2145.35</v>
      </c>
      <c r="AB141">
        <v>2312</v>
      </c>
      <c r="AC141" s="1">
        <f>(Table2[[#This Row],[Close Price]]/Table2[[#This Row],[Day Low]])-1</f>
        <v>1.2375603048453643E-2</v>
      </c>
      <c r="AD141" s="1">
        <f>(Table2[[#This Row],[Day High]]/Table2[[#This Row],[Close Price]])-1</f>
        <v>2.3988213085317067E-2</v>
      </c>
      <c r="AE141" s="1">
        <f>(Table2[[#This Row],[Close Price]]/Table2[[#This Row],[Current Week Low]])-1</f>
        <v>1.2375603048453643E-2</v>
      </c>
      <c r="AF141" s="1">
        <f>(Table2[[#This Row],[Current Week High]]/Table2[[#This Row],[Close Price]])-1</f>
        <v>5.2534647083199104E-2</v>
      </c>
      <c r="AG141" s="1">
        <f>(Table2[[#This Row],[Close Price]]/Table2[[#This Row],[Current Month Low]])-1</f>
        <v>1.2375603048453643E-2</v>
      </c>
      <c r="AH141" s="1">
        <f>(Table2[[#This Row],[Current Month High]]/Table2[[#This Row],[Close Price]])-1</f>
        <v>6.4505732308117292E-2</v>
      </c>
      <c r="AI141">
        <v>6.4505732308117203</v>
      </c>
      <c r="AJ141">
        <v>98.983050847457605</v>
      </c>
      <c r="AK141" t="str">
        <f>IF(AND(Table2[[#This Row],[20D EMA]]&gt;Table2[[#This Row],[50D EMA]],Table2[[#This Row],[50D EMA]]&gt;Table2[[#This Row],[200D EMA]]),"Uptrend","Downtrend/NoTrend")</f>
        <v>Uptrend</v>
      </c>
      <c r="AL141">
        <v>0.15</v>
      </c>
      <c r="AM141" t="s">
        <v>3217</v>
      </c>
      <c r="AN141">
        <v>-3.05</v>
      </c>
      <c r="AO141" t="s">
        <v>3216</v>
      </c>
      <c r="AP141">
        <v>0.11497667977932099</v>
      </c>
      <c r="AQ141">
        <f>(Table2[[#This Row],[Sharpe Ratio]]-AVERAGE(Table2[Sharpe Ratio]))/_xlfn.STDEV.P(Table2[Sharpe Ratio])</f>
        <v>0.58734233391281809</v>
      </c>
      <c r="AR1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1.4977208082565556</v>
      </c>
      <c r="AS141">
        <f>_xlfn.RANK.AVG(Table2[[#This Row],[1Y Return vs Nifty Z-Score]],Table2[1Y Return vs Nifty Z-Score])</f>
        <v>142</v>
      </c>
      <c r="AT141">
        <f>_xlfn.RANK.AVG(Table2[[#This Row],[6M Return vs Nifty Z-Score]],Table2[6M Return vs Nifty Z-Score])</f>
        <v>246</v>
      </c>
      <c r="AU141">
        <f>_xlfn.RANK.AVG(Table2[[#This Row],[Sharpe Ratio Z-Score]],Table2[Sharpe Ratio Z-Score])</f>
        <v>196</v>
      </c>
      <c r="AV141">
        <f>(Table2[[#This Row],[Rank 1Y]]+Table2[[#This Row],[Rank 6M]]+Table2[[#This Row],[Rank Sharpe]])/3</f>
        <v>194.66666666666666</v>
      </c>
    </row>
    <row r="142" spans="1:48" x14ac:dyDescent="0.3">
      <c r="A142" t="s">
        <v>1201</v>
      </c>
      <c r="B142" t="s">
        <v>1202</v>
      </c>
      <c r="C142" t="s">
        <v>3174</v>
      </c>
      <c r="D142" t="s">
        <v>46</v>
      </c>
      <c r="E142">
        <v>10235.77469366</v>
      </c>
      <c r="F142">
        <v>1525.2</v>
      </c>
      <c r="G142">
        <v>32.604281714611197</v>
      </c>
      <c r="H142">
        <f>(Table2[[#This Row],[1Y Return vs Nifty]]-AVERAGE(Table2[1Y Return vs Nifty]))/_xlfn.STDEV.P(Table2[1Y Return vs Nifty])</f>
        <v>0.11810426167519567</v>
      </c>
      <c r="I142">
        <v>-2.4961939259892598</v>
      </c>
      <c r="J142">
        <f>(Table2[[#This Row],[1M Return vs Nifty]]-AVERAGE(Table2[1M Return vs Nifty]))/_xlfn.STDEV.P(Table2[1M Return vs Nifty])</f>
        <v>-0.29249332087044116</v>
      </c>
      <c r="K142">
        <v>50.560678519947402</v>
      </c>
      <c r="L142">
        <f>(Table2[[#This Row],[6M Return vs Nifty]]-AVERAGE(Table2[6M Return vs Nifty]))/_xlfn.STDEV.P(Table2[6M Return vs Nifty])</f>
        <v>1.061756653466652</v>
      </c>
      <c r="M142">
        <v>2.4270159367712298</v>
      </c>
      <c r="N142">
        <f>(Table2[[#This Row],[1W Return vs Nifty]]-AVERAGE(Table2[1W Return vs Nifty]))/_xlfn.STDEV.P(Table2[1W Return vs Nifty])</f>
        <v>0.44220672933511562</v>
      </c>
      <c r="O142">
        <v>1551.26</v>
      </c>
      <c r="P142">
        <v>1563.6004815300901</v>
      </c>
      <c r="Q142">
        <v>1329.60058147827</v>
      </c>
      <c r="R142">
        <v>54.621850149428802</v>
      </c>
      <c r="S142" s="1">
        <f>(Table2[[#This Row],[Close Price]]-Table2[[#This Row],[20D EMA]])/Table2[[#This Row],[20D EMA]]</f>
        <v>-1.6799247063677233E-2</v>
      </c>
      <c r="T142" s="1">
        <f>(Table2[[#This Row],[Close Price]]-Table2[[#This Row],[50D EMA]])/Table2[[#This Row],[50D EMA]]</f>
        <v>-2.4559011066888722E-2</v>
      </c>
      <c r="U142" s="1">
        <f>(Table2[[#This Row],[Close Price]]-Table2[[#This Row],[200D EMA]])/Table2[[#This Row],[200D EMA]]</f>
        <v>0.14711141168745553</v>
      </c>
      <c r="V142">
        <v>1.1225098960112201</v>
      </c>
      <c r="W142">
        <v>1506</v>
      </c>
      <c r="X142">
        <v>1586.65</v>
      </c>
      <c r="Y142">
        <v>1506</v>
      </c>
      <c r="Z142">
        <v>1643.75</v>
      </c>
      <c r="AA142">
        <v>1440</v>
      </c>
      <c r="AB142">
        <v>1643.75</v>
      </c>
      <c r="AC142" s="1">
        <f>(Table2[[#This Row],[Close Price]]/Table2[[#This Row],[Day Low]])-1</f>
        <v>1.2749003984063867E-2</v>
      </c>
      <c r="AD142" s="1">
        <f>(Table2[[#This Row],[Day High]]/Table2[[#This Row],[Close Price]])-1</f>
        <v>4.0289798059270909E-2</v>
      </c>
      <c r="AE142" s="1">
        <f>(Table2[[#This Row],[Close Price]]/Table2[[#This Row],[Current Week Low]])-1</f>
        <v>1.2749003984063867E-2</v>
      </c>
      <c r="AF142" s="1">
        <f>(Table2[[#This Row],[Current Week High]]/Table2[[#This Row],[Close Price]])-1</f>
        <v>7.772751114607912E-2</v>
      </c>
      <c r="AG142" s="1">
        <f>(Table2[[#This Row],[Close Price]]/Table2[[#This Row],[Current Month Low]])-1</f>
        <v>5.916666666666659E-2</v>
      </c>
      <c r="AH142" s="1">
        <f>(Table2[[#This Row],[Current Month High]]/Table2[[#This Row],[Close Price]])-1</f>
        <v>7.772751114607912E-2</v>
      </c>
      <c r="AI142">
        <v>23.255966430632</v>
      </c>
      <c r="AJ142">
        <v>89.442305303688897</v>
      </c>
      <c r="AK142" t="str">
        <f>IF(AND(Table2[[#This Row],[20D EMA]]&gt;Table2[[#This Row],[50D EMA]],Table2[[#This Row],[50D EMA]]&gt;Table2[[#This Row],[200D EMA]]),"Uptrend","Downtrend/NoTrend")</f>
        <v>Downtrend/NoTrend</v>
      </c>
      <c r="AL142">
        <v>-0.14000000000000001</v>
      </c>
      <c r="AM142" t="s">
        <v>3216</v>
      </c>
      <c r="AN142">
        <v>-0.62</v>
      </c>
      <c r="AO142" t="s">
        <v>3216</v>
      </c>
      <c r="AP142">
        <v>0.103663122920297</v>
      </c>
      <c r="AQ142">
        <f>(Table2[[#This Row],[Sharpe Ratio]]-AVERAGE(Table2[Sharpe Ratio]))/_xlfn.STDEV.P(Table2[Sharpe Ratio])</f>
        <v>0.45594580718034533</v>
      </c>
      <c r="AR1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2">
        <f>_xlfn.RANK.AVG(Table2[[#This Row],[1Y Return vs Nifty Z-Score]],Table2[1Y Return vs Nifty Z-Score])</f>
        <v>269</v>
      </c>
      <c r="AT142">
        <f>_xlfn.RANK.AVG(Table2[[#This Row],[6M Return vs Nifty Z-Score]],Table2[6M Return vs Nifty Z-Score])</f>
        <v>95</v>
      </c>
      <c r="AU142">
        <f>_xlfn.RANK.AVG(Table2[[#This Row],[Sharpe Ratio Z-Score]],Table2[Sharpe Ratio Z-Score])</f>
        <v>223</v>
      </c>
      <c r="AV142">
        <f>(Table2[[#This Row],[Rank 1Y]]+Table2[[#This Row],[Rank 6M]]+Table2[[#This Row],[Rank Sharpe]])/3</f>
        <v>195.66666666666666</v>
      </c>
    </row>
    <row r="143" spans="1:48" x14ac:dyDescent="0.3">
      <c r="A143" t="s">
        <v>280</v>
      </c>
      <c r="B143" t="s">
        <v>281</v>
      </c>
      <c r="C143" t="s">
        <v>3170</v>
      </c>
      <c r="D143" t="s">
        <v>282</v>
      </c>
      <c r="E143">
        <v>97656.61713395</v>
      </c>
      <c r="F143">
        <v>11043.95</v>
      </c>
      <c r="G143">
        <v>135.41464760986401</v>
      </c>
      <c r="H143">
        <f>(Table2[[#This Row],[1Y Return vs Nifty]]-AVERAGE(Table2[1Y Return vs Nifty]))/_xlfn.STDEV.P(Table2[1Y Return vs Nifty])</f>
        <v>1.8590367146143352</v>
      </c>
      <c r="I143">
        <v>-0.74262580153041202</v>
      </c>
      <c r="J143">
        <f>(Table2[[#This Row],[1M Return vs Nifty]]-AVERAGE(Table2[1M Return vs Nifty]))/_xlfn.STDEV.P(Table2[1M Return vs Nifty])</f>
        <v>-0.13318546949780763</v>
      </c>
      <c r="K143">
        <v>16.972672912818499</v>
      </c>
      <c r="L143">
        <f>(Table2[[#This Row],[6M Return vs Nifty]]-AVERAGE(Table2[6M Return vs Nifty]))/_xlfn.STDEV.P(Table2[6M Return vs Nifty])</f>
        <v>5.8812124906123059E-2</v>
      </c>
      <c r="M143">
        <v>-2.4130300928666202</v>
      </c>
      <c r="N143">
        <f>(Table2[[#This Row],[1W Return vs Nifty]]-AVERAGE(Table2[1W Return vs Nifty]))/_xlfn.STDEV.P(Table2[1W Return vs Nifty])</f>
        <v>-0.60899440289616136</v>
      </c>
      <c r="O143">
        <v>11334.86</v>
      </c>
      <c r="P143">
        <v>10832.2710798971</v>
      </c>
      <c r="Q143">
        <v>8555.8005744741204</v>
      </c>
      <c r="R143">
        <v>44.122369450191997</v>
      </c>
      <c r="S143" s="1">
        <f>(Table2[[#This Row],[Close Price]]-Table2[[#This Row],[20D EMA]])/Table2[[#This Row],[20D EMA]]</f>
        <v>-2.5665072175571631E-2</v>
      </c>
      <c r="T143" s="1">
        <f>(Table2[[#This Row],[Close Price]]-Table2[[#This Row],[50D EMA]])/Table2[[#This Row],[50D EMA]]</f>
        <v>1.9541508751174212E-2</v>
      </c>
      <c r="U143" s="1">
        <f>(Table2[[#This Row],[Close Price]]-Table2[[#This Row],[200D EMA]])/Table2[[#This Row],[200D EMA]]</f>
        <v>0.29081433161838438</v>
      </c>
      <c r="V143">
        <v>1.1196619259396501</v>
      </c>
      <c r="W143">
        <v>10651.25</v>
      </c>
      <c r="X143">
        <v>11549.95</v>
      </c>
      <c r="Y143">
        <v>10651.25</v>
      </c>
      <c r="Z143">
        <v>12619</v>
      </c>
      <c r="AA143">
        <v>10651.25</v>
      </c>
      <c r="AB143">
        <v>12619</v>
      </c>
      <c r="AC143" s="1">
        <f>(Table2[[#This Row],[Close Price]]/Table2[[#This Row],[Day Low]])-1</f>
        <v>3.6868912099518925E-2</v>
      </c>
      <c r="AD143" s="1">
        <f>(Table2[[#This Row],[Day High]]/Table2[[#This Row],[Close Price]])-1</f>
        <v>4.5816940496833158E-2</v>
      </c>
      <c r="AE143" s="1">
        <f>(Table2[[#This Row],[Close Price]]/Table2[[#This Row],[Current Week Low]])-1</f>
        <v>3.6868912099518925E-2</v>
      </c>
      <c r="AF143" s="1">
        <f>(Table2[[#This Row],[Current Week High]]/Table2[[#This Row],[Close Price]])-1</f>
        <v>0.14261654571054727</v>
      </c>
      <c r="AG143" s="1">
        <f>(Table2[[#This Row],[Close Price]]/Table2[[#This Row],[Current Month Low]])-1</f>
        <v>3.6868912099518925E-2</v>
      </c>
      <c r="AH143" s="1">
        <f>(Table2[[#This Row],[Current Month High]]/Table2[[#This Row],[Close Price]])-1</f>
        <v>0.14261654571054727</v>
      </c>
      <c r="AI143">
        <v>14.2616545710547</v>
      </c>
      <c r="AJ143">
        <v>185.46190033085099</v>
      </c>
      <c r="AK143" t="str">
        <f>IF(AND(Table2[[#This Row],[20D EMA]]&gt;Table2[[#This Row],[50D EMA]],Table2[[#This Row],[50D EMA]]&gt;Table2[[#This Row],[200D EMA]]),"Uptrend","Downtrend/NoTrend")</f>
        <v>Uptrend</v>
      </c>
      <c r="AL143">
        <v>-0.04</v>
      </c>
      <c r="AM143" t="s">
        <v>3216</v>
      </c>
      <c r="AN143">
        <v>-3.59</v>
      </c>
      <c r="AO143" t="s">
        <v>3216</v>
      </c>
      <c r="AP143">
        <v>9.2599300809385998E-2</v>
      </c>
      <c r="AQ143">
        <f>(Table2[[#This Row],[Sharpe Ratio]]-AVERAGE(Table2[Sharpe Ratio]))/_xlfn.STDEV.P(Table2[Sharpe Ratio])</f>
        <v>0.32744971917950655</v>
      </c>
      <c r="AR1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1.5031186863059958</v>
      </c>
      <c r="AS143">
        <f>_xlfn.RANK.AVG(Table2[[#This Row],[1Y Return vs Nifty Z-Score]],Table2[1Y Return vs Nifty Z-Score])</f>
        <v>47</v>
      </c>
      <c r="AT143">
        <f>_xlfn.RANK.AVG(Table2[[#This Row],[6M Return vs Nifty Z-Score]],Table2[6M Return vs Nifty Z-Score])</f>
        <v>291</v>
      </c>
      <c r="AU143">
        <f>_xlfn.RANK.AVG(Table2[[#This Row],[Sharpe Ratio Z-Score]],Table2[Sharpe Ratio Z-Score])</f>
        <v>255</v>
      </c>
      <c r="AV143">
        <f>(Table2[[#This Row],[Rank 1Y]]+Table2[[#This Row],[Rank 6M]]+Table2[[#This Row],[Rank Sharpe]])/3</f>
        <v>197.66666666666666</v>
      </c>
    </row>
    <row r="144" spans="1:48" x14ac:dyDescent="0.3">
      <c r="A144" t="s">
        <v>328</v>
      </c>
      <c r="B144" t="s">
        <v>329</v>
      </c>
      <c r="C144" t="s">
        <v>3171</v>
      </c>
      <c r="D144" t="s">
        <v>119</v>
      </c>
      <c r="E144">
        <v>81900.915667359994</v>
      </c>
      <c r="F144">
        <v>1877.45</v>
      </c>
      <c r="G144">
        <v>119.036395595996</v>
      </c>
      <c r="H144">
        <f>(Table2[[#This Row],[1Y Return vs Nifty]]-AVERAGE(Table2[1Y Return vs Nifty]))/_xlfn.STDEV.P(Table2[1Y Return vs Nifty])</f>
        <v>1.5816966798321497</v>
      </c>
      <c r="I144">
        <v>3.0938198929431899</v>
      </c>
      <c r="J144">
        <f>(Table2[[#This Row],[1M Return vs Nifty]]-AVERAGE(Table2[1M Return vs Nifty]))/_xlfn.STDEV.P(Table2[1M Return vs Nifty])</f>
        <v>0.21534728036783535</v>
      </c>
      <c r="K144">
        <v>54.401784465999697</v>
      </c>
      <c r="L144">
        <f>(Table2[[#This Row],[6M Return vs Nifty]]-AVERAGE(Table2[6M Return vs Nifty]))/_xlfn.STDEV.P(Table2[6M Return vs Nifty])</f>
        <v>1.1764528410663351</v>
      </c>
      <c r="M144">
        <v>-0.18619309080759899</v>
      </c>
      <c r="N144">
        <f>(Table2[[#This Row],[1W Return vs Nifty]]-AVERAGE(Table2[1W Return vs Nifty]))/_xlfn.STDEV.P(Table2[1W Return vs Nifty])</f>
        <v>-0.12535156902127423</v>
      </c>
      <c r="O144">
        <v>1756.46</v>
      </c>
      <c r="P144">
        <v>1634.94165893583</v>
      </c>
      <c r="Q144">
        <v>1290.3924478480001</v>
      </c>
      <c r="R144">
        <v>59.495113849250302</v>
      </c>
      <c r="S144" s="1">
        <f>(Table2[[#This Row],[Close Price]]-Table2[[#This Row],[20D EMA]])/Table2[[#This Row],[20D EMA]]</f>
        <v>6.8882866675016793E-2</v>
      </c>
      <c r="T144" s="1">
        <f>(Table2[[#This Row],[Close Price]]-Table2[[#This Row],[50D EMA]])/Table2[[#This Row],[50D EMA]]</f>
        <v>0.14832843712724081</v>
      </c>
      <c r="U144" s="1">
        <f>(Table2[[#This Row],[Close Price]]-Table2[[#This Row],[200D EMA]])/Table2[[#This Row],[200D EMA]]</f>
        <v>0.4549449689751684</v>
      </c>
      <c r="V144">
        <v>0.62487160113320095</v>
      </c>
      <c r="W144">
        <v>1821.4</v>
      </c>
      <c r="X144">
        <v>1900</v>
      </c>
      <c r="Y144">
        <v>1751.85</v>
      </c>
      <c r="Z144">
        <v>1900</v>
      </c>
      <c r="AA144">
        <v>1680.55</v>
      </c>
      <c r="AB144">
        <v>1900</v>
      </c>
      <c r="AC144" s="1">
        <f>(Table2[[#This Row],[Close Price]]/Table2[[#This Row],[Day Low]])-1</f>
        <v>3.0773031733831058E-2</v>
      </c>
      <c r="AD144" s="1">
        <f>(Table2[[#This Row],[Day High]]/Table2[[#This Row],[Close Price]])-1</f>
        <v>1.2010972329489444E-2</v>
      </c>
      <c r="AE144" s="1">
        <f>(Table2[[#This Row],[Close Price]]/Table2[[#This Row],[Current Week Low]])-1</f>
        <v>7.1695636041898547E-2</v>
      </c>
      <c r="AF144" s="1">
        <f>(Table2[[#This Row],[Current Week High]]/Table2[[#This Row],[Close Price]])-1</f>
        <v>1.2010972329489444E-2</v>
      </c>
      <c r="AG144" s="1">
        <f>(Table2[[#This Row],[Close Price]]/Table2[[#This Row],[Current Month Low]])-1</f>
        <v>0.11716402368272294</v>
      </c>
      <c r="AH144" s="1">
        <f>(Table2[[#This Row],[Current Month High]]/Table2[[#This Row],[Close Price]])-1</f>
        <v>1.2010972329489444E-2</v>
      </c>
      <c r="AI144">
        <v>1.20109723294894</v>
      </c>
      <c r="AJ144">
        <v>183.90291849387501</v>
      </c>
      <c r="AK144" t="str">
        <f>IF(AND(Table2[[#This Row],[20D EMA]]&gt;Table2[[#This Row],[50D EMA]],Table2[[#This Row],[50D EMA]]&gt;Table2[[#This Row],[200D EMA]]),"Uptrend","Downtrend/NoTrend")</f>
        <v>Uptrend</v>
      </c>
      <c r="AL144">
        <v>0.12</v>
      </c>
      <c r="AM144" t="s">
        <v>3217</v>
      </c>
      <c r="AN144">
        <v>9.23</v>
      </c>
      <c r="AO144" t="s">
        <v>3217</v>
      </c>
      <c r="AP144">
        <v>2.8701745457391001E-2</v>
      </c>
      <c r="AQ144">
        <f>(Table2[[#This Row],[Sharpe Ratio]]-AVERAGE(Table2[Sharpe Ratio]))/_xlfn.STDEV.P(Table2[Sharpe Ratio])</f>
        <v>-0.41466144396466947</v>
      </c>
      <c r="AR1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2.4334837882803764</v>
      </c>
      <c r="AS144">
        <f>_xlfn.RANK.AVG(Table2[[#This Row],[1Y Return vs Nifty Z-Score]],Table2[1Y Return vs Nifty Z-Score])</f>
        <v>59</v>
      </c>
      <c r="AT144">
        <f>_xlfn.RANK.AVG(Table2[[#This Row],[6M Return vs Nifty Z-Score]],Table2[6M Return vs Nifty Z-Score])</f>
        <v>83</v>
      </c>
      <c r="AU144">
        <f>_xlfn.RANK.AVG(Table2[[#This Row],[Sharpe Ratio Z-Score]],Table2[Sharpe Ratio Z-Score])</f>
        <v>451</v>
      </c>
      <c r="AV144">
        <f>(Table2[[#This Row],[Rank 1Y]]+Table2[[#This Row],[Rank 6M]]+Table2[[#This Row],[Rank Sharpe]])/3</f>
        <v>197.66666666666666</v>
      </c>
    </row>
    <row r="145" spans="1:48" x14ac:dyDescent="0.3">
      <c r="A145" t="s">
        <v>1624</v>
      </c>
      <c r="B145" t="s">
        <v>1625</v>
      </c>
      <c r="C145" t="s">
        <v>3174</v>
      </c>
      <c r="D145" t="s">
        <v>46</v>
      </c>
      <c r="E145">
        <v>5810.7325332699902</v>
      </c>
      <c r="F145">
        <v>751.75</v>
      </c>
      <c r="G145">
        <v>61.982203523381401</v>
      </c>
      <c r="H145">
        <f>(Table2[[#This Row],[1Y Return vs Nifty]]-AVERAGE(Table2[1Y Return vs Nifty]))/_xlfn.STDEV.P(Table2[1Y Return vs Nifty])</f>
        <v>0.61557333525971192</v>
      </c>
      <c r="I145">
        <v>-15.4644726391655</v>
      </c>
      <c r="J145">
        <f>(Table2[[#This Row],[1M Return vs Nifty]]-AVERAGE(Table2[1M Return vs Nifty]))/_xlfn.STDEV.P(Table2[1M Return vs Nifty])</f>
        <v>-1.4706332453944002</v>
      </c>
      <c r="K145">
        <v>11.3556487533858</v>
      </c>
      <c r="L145">
        <f>(Table2[[#This Row],[6M Return vs Nifty]]-AVERAGE(Table2[6M Return vs Nifty]))/_xlfn.STDEV.P(Table2[6M Return vs Nifty])</f>
        <v>-0.10891333380047044</v>
      </c>
      <c r="M145">
        <v>-1.0411943316476699</v>
      </c>
      <c r="N145">
        <f>(Table2[[#This Row],[1W Return vs Nifty]]-AVERAGE(Table2[1W Return vs Nifty]))/_xlfn.STDEV.P(Table2[1W Return vs Nifty])</f>
        <v>-0.31104779317422493</v>
      </c>
      <c r="O145">
        <v>788.75</v>
      </c>
      <c r="P145">
        <v>804.12618922599802</v>
      </c>
      <c r="Q145">
        <v>694.46287007012097</v>
      </c>
      <c r="R145">
        <v>40.185041597803298</v>
      </c>
      <c r="S145" s="1">
        <f>(Table2[[#This Row],[Close Price]]-Table2[[#This Row],[20D EMA]])/Table2[[#This Row],[20D EMA]]</f>
        <v>-4.6909667194928686E-2</v>
      </c>
      <c r="T145" s="1">
        <f>(Table2[[#This Row],[Close Price]]-Table2[[#This Row],[50D EMA]])/Table2[[#This Row],[50D EMA]]</f>
        <v>-6.5134291020184393E-2</v>
      </c>
      <c r="U145" s="1">
        <f>(Table2[[#This Row],[Close Price]]-Table2[[#This Row],[200D EMA]])/Table2[[#This Row],[200D EMA]]</f>
        <v>8.2491278366105675E-2</v>
      </c>
      <c r="V145">
        <v>0.78892321716019298</v>
      </c>
      <c r="W145">
        <v>743.45</v>
      </c>
      <c r="X145">
        <v>776.9</v>
      </c>
      <c r="Y145">
        <v>743.45</v>
      </c>
      <c r="Z145">
        <v>785.6</v>
      </c>
      <c r="AA145">
        <v>743.45</v>
      </c>
      <c r="AB145">
        <v>856.8</v>
      </c>
      <c r="AC145" s="1">
        <f>(Table2[[#This Row],[Close Price]]/Table2[[#This Row],[Day Low]])-1</f>
        <v>1.1164167058981711E-2</v>
      </c>
      <c r="AD145" s="1">
        <f>(Table2[[#This Row],[Day High]]/Table2[[#This Row],[Close Price]])-1</f>
        <v>3.3455271034253276E-2</v>
      </c>
      <c r="AE145" s="1">
        <f>(Table2[[#This Row],[Close Price]]/Table2[[#This Row],[Current Week Low]])-1</f>
        <v>1.1164167058981711E-2</v>
      </c>
      <c r="AF145" s="1">
        <f>(Table2[[#This Row],[Current Week High]]/Table2[[#This Row],[Close Price]])-1</f>
        <v>4.5028267376122422E-2</v>
      </c>
      <c r="AG145" s="1">
        <f>(Table2[[#This Row],[Close Price]]/Table2[[#This Row],[Current Month Low]])-1</f>
        <v>1.1164167058981711E-2</v>
      </c>
      <c r="AH145" s="1">
        <f>(Table2[[#This Row],[Current Month High]]/Table2[[#This Row],[Close Price]])-1</f>
        <v>0.13974060525440635</v>
      </c>
      <c r="AI145">
        <v>24.615896242101702</v>
      </c>
      <c r="AJ145">
        <v>92.706998205588206</v>
      </c>
      <c r="AK145" t="str">
        <f>IF(AND(Table2[[#This Row],[20D EMA]]&gt;Table2[[#This Row],[50D EMA]],Table2[[#This Row],[50D EMA]]&gt;Table2[[#This Row],[200D EMA]]),"Uptrend","Downtrend/NoTrend")</f>
        <v>Downtrend/NoTrend</v>
      </c>
      <c r="AL145">
        <v>-0.16</v>
      </c>
      <c r="AM145" t="s">
        <v>3216</v>
      </c>
      <c r="AN145">
        <v>-6.71</v>
      </c>
      <c r="AO145" t="s">
        <v>3216</v>
      </c>
      <c r="AP145">
        <v>0.16114688313060699</v>
      </c>
      <c r="AQ145">
        <f>(Table2[[#This Row],[Sharpe Ratio]]-AVERAGE(Table2[Sharpe Ratio]))/_xlfn.STDEV.P(Table2[Sharpe Ratio])</f>
        <v>1.123566656156098</v>
      </c>
      <c r="AR1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45">
        <f>_xlfn.RANK.AVG(Table2[[#This Row],[1Y Return vs Nifty Z-Score]],Table2[1Y Return vs Nifty Z-Score])</f>
        <v>145</v>
      </c>
      <c r="AT145">
        <f>_xlfn.RANK.AVG(Table2[[#This Row],[6M Return vs Nifty Z-Score]],Table2[6M Return vs Nifty Z-Score])</f>
        <v>352</v>
      </c>
      <c r="AU145">
        <f>_xlfn.RANK.AVG(Table2[[#This Row],[Sharpe Ratio Z-Score]],Table2[Sharpe Ratio Z-Score])</f>
        <v>96</v>
      </c>
      <c r="AV145">
        <f>(Table2[[#This Row],[Rank 1Y]]+Table2[[#This Row],[Rank 6M]]+Table2[[#This Row],[Rank Sharpe]])/3</f>
        <v>197.66666666666666</v>
      </c>
    </row>
    <row r="146" spans="1:48" x14ac:dyDescent="0.3">
      <c r="A146" t="s">
        <v>551</v>
      </c>
      <c r="B146" t="s">
        <v>552</v>
      </c>
      <c r="C146" t="s">
        <v>3175</v>
      </c>
      <c r="D146" t="s">
        <v>54</v>
      </c>
      <c r="E146">
        <v>38986.939779385</v>
      </c>
      <c r="F146">
        <v>3198.5</v>
      </c>
      <c r="G146">
        <v>61.7490909905544</v>
      </c>
      <c r="H146">
        <f>(Table2[[#This Row],[1Y Return vs Nifty]]-AVERAGE(Table2[1Y Return vs Nifty]))/_xlfn.STDEV.P(Table2[1Y Return vs Nifty])</f>
        <v>0.61162593978016611</v>
      </c>
      <c r="I146">
        <v>1.03189629054911</v>
      </c>
      <c r="J146">
        <f>(Table2[[#This Row],[1M Return vs Nifty]]-AVERAGE(Table2[1M Return vs Nifty]))/_xlfn.STDEV.P(Table2[1M Return vs Nifty])</f>
        <v>2.8026004273534508E-2</v>
      </c>
      <c r="K146">
        <v>35.141399038518898</v>
      </c>
      <c r="L146">
        <f>(Table2[[#This Row],[6M Return vs Nifty]]-AVERAGE(Table2[6M Return vs Nifty]))/_xlfn.STDEV.P(Table2[6M Return vs Nifty])</f>
        <v>0.60133390103737294</v>
      </c>
      <c r="M146">
        <v>-8.4502973925382801</v>
      </c>
      <c r="N146">
        <f>(Table2[[#This Row],[1W Return vs Nifty]]-AVERAGE(Table2[1W Return vs Nifty]))/_xlfn.STDEV.P(Table2[1W Return vs Nifty])</f>
        <v>-1.920217928898986</v>
      </c>
      <c r="O146">
        <v>3184.43</v>
      </c>
      <c r="P146">
        <v>2956.26464457678</v>
      </c>
      <c r="Q146">
        <v>2422.4746066237499</v>
      </c>
      <c r="R146">
        <v>36.906185130611803</v>
      </c>
      <c r="S146" s="1">
        <f>(Table2[[#This Row],[Close Price]]-Table2[[#This Row],[20D EMA]])/Table2[[#This Row],[20D EMA]]</f>
        <v>4.4183731468426576E-3</v>
      </c>
      <c r="T146" s="1">
        <f>(Table2[[#This Row],[Close Price]]-Table2[[#This Row],[50D EMA]])/Table2[[#This Row],[50D EMA]]</f>
        <v>8.1939672034300734E-2</v>
      </c>
      <c r="U146" s="1">
        <f>(Table2[[#This Row],[Close Price]]-Table2[[#This Row],[200D EMA]])/Table2[[#This Row],[200D EMA]]</f>
        <v>0.32034407760327849</v>
      </c>
      <c r="V146">
        <v>0.94661970000399198</v>
      </c>
      <c r="W146">
        <v>3123.6</v>
      </c>
      <c r="X146">
        <v>3225.35</v>
      </c>
      <c r="Y146">
        <v>3090.05</v>
      </c>
      <c r="Z146">
        <v>3342.15</v>
      </c>
      <c r="AA146">
        <v>3090.05</v>
      </c>
      <c r="AB146">
        <v>3485</v>
      </c>
      <c r="AC146" s="1">
        <f>(Table2[[#This Row],[Close Price]]/Table2[[#This Row],[Day Low]])-1</f>
        <v>2.3978742476629566E-2</v>
      </c>
      <c r="AD146" s="1">
        <f>(Table2[[#This Row],[Day High]]/Table2[[#This Row],[Close Price]])-1</f>
        <v>8.394559949976621E-3</v>
      </c>
      <c r="AE146" s="1">
        <f>(Table2[[#This Row],[Close Price]]/Table2[[#This Row],[Current Week Low]])-1</f>
        <v>3.5096519473794885E-2</v>
      </c>
      <c r="AF146" s="1">
        <f>(Table2[[#This Row],[Current Week High]]/Table2[[#This Row],[Close Price]])-1</f>
        <v>4.4911677348757229E-2</v>
      </c>
      <c r="AG146" s="1">
        <f>(Table2[[#This Row],[Close Price]]/Table2[[#This Row],[Current Month Low]])-1</f>
        <v>3.5096519473794885E-2</v>
      </c>
      <c r="AH146" s="1">
        <f>(Table2[[#This Row],[Current Month High]]/Table2[[#This Row],[Close Price]])-1</f>
        <v>8.9573237455057075E-2</v>
      </c>
      <c r="AI146">
        <v>8.9573237455057004</v>
      </c>
      <c r="AJ146">
        <v>93.842610829974802</v>
      </c>
      <c r="AK146" t="str">
        <f>IF(AND(Table2[[#This Row],[20D EMA]]&gt;Table2[[#This Row],[50D EMA]],Table2[[#This Row],[50D EMA]]&gt;Table2[[#This Row],[200D EMA]]),"Uptrend","Downtrend/NoTrend")</f>
        <v>Uptrend</v>
      </c>
      <c r="AL146">
        <v>0.23</v>
      </c>
      <c r="AM146" t="s">
        <v>3217</v>
      </c>
      <c r="AN146">
        <v>0.73</v>
      </c>
      <c r="AO146" t="s">
        <v>3217</v>
      </c>
      <c r="AP146">
        <v>8.6088684907297999E-2</v>
      </c>
      <c r="AQ146">
        <f>(Table2[[#This Row],[Sharpe Ratio]]-AVERAGE(Table2[Sharpe Ratio]))/_xlfn.STDEV.P(Table2[Sharpe Ratio])</f>
        <v>0.25183492119126638</v>
      </c>
      <c r="AR1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-0.42739716261664618</v>
      </c>
      <c r="AS146">
        <f>_xlfn.RANK.AVG(Table2[[#This Row],[1Y Return vs Nifty Z-Score]],Table2[1Y Return vs Nifty Z-Score])</f>
        <v>146</v>
      </c>
      <c r="AT146">
        <f>_xlfn.RANK.AVG(Table2[[#This Row],[6M Return vs Nifty Z-Score]],Table2[6M Return vs Nifty Z-Score])</f>
        <v>165</v>
      </c>
      <c r="AU146">
        <f>_xlfn.RANK.AVG(Table2[[#This Row],[Sharpe Ratio Z-Score]],Table2[Sharpe Ratio Z-Score])</f>
        <v>283</v>
      </c>
      <c r="AV146">
        <f>(Table2[[#This Row],[Rank 1Y]]+Table2[[#This Row],[Rank 6M]]+Table2[[#This Row],[Rank Sharpe]])/3</f>
        <v>198</v>
      </c>
    </row>
    <row r="147" spans="1:48" x14ac:dyDescent="0.3">
      <c r="A147" t="s">
        <v>1040</v>
      </c>
      <c r="B147" t="s">
        <v>1041</v>
      </c>
      <c r="C147" t="s">
        <v>3176</v>
      </c>
      <c r="D147" t="s">
        <v>57</v>
      </c>
      <c r="E147">
        <v>13243.953274902</v>
      </c>
      <c r="F147">
        <v>34.61</v>
      </c>
      <c r="G147">
        <v>55.442163805011198</v>
      </c>
      <c r="H147">
        <f>(Table2[[#This Row],[1Y Return vs Nifty]]-AVERAGE(Table2[1Y Return vs Nifty]))/_xlfn.STDEV.P(Table2[1Y Return vs Nifty])</f>
        <v>0.50482801021318979</v>
      </c>
      <c r="I147">
        <v>-0.52863213052304703</v>
      </c>
      <c r="J147">
        <f>(Table2[[#This Row],[1M Return vs Nifty]]-AVERAGE(Table2[1M Return vs Nifty]))/_xlfn.STDEV.P(Table2[1M Return vs Nifty])</f>
        <v>-0.11374460976728192</v>
      </c>
      <c r="K147">
        <v>35.305254911638599</v>
      </c>
      <c r="L147">
        <f>(Table2[[#This Row],[6M Return vs Nifty]]-AVERAGE(Table2[6M Return vs Nifty]))/_xlfn.STDEV.P(Table2[6M Return vs Nifty])</f>
        <v>0.60622667000198904</v>
      </c>
      <c r="M147">
        <v>10.1616067148402</v>
      </c>
      <c r="N147">
        <f>(Table2[[#This Row],[1W Return vs Nifty]]-AVERAGE(Table2[1W Return vs Nifty]))/_xlfn.STDEV.P(Table2[1W Return vs Nifty])</f>
        <v>2.1220689730956481</v>
      </c>
      <c r="O147">
        <v>31.34</v>
      </c>
      <c r="P147">
        <v>30.7483865168061</v>
      </c>
      <c r="Q147">
        <v>27.169626219006201</v>
      </c>
      <c r="R147">
        <v>71.343908876049298</v>
      </c>
      <c r="S147" s="1">
        <f>(Table2[[#This Row],[Close Price]]-Table2[[#This Row],[20D EMA]])/Table2[[#This Row],[20D EMA]]</f>
        <v>0.10433950223356732</v>
      </c>
      <c r="T147" s="1">
        <f>(Table2[[#This Row],[Close Price]]-Table2[[#This Row],[50D EMA]])/Table2[[#This Row],[50D EMA]]</f>
        <v>0.12558751598505055</v>
      </c>
      <c r="U147" s="1">
        <f>(Table2[[#This Row],[Close Price]]-Table2[[#This Row],[200D EMA]])/Table2[[#This Row],[200D EMA]]</f>
        <v>0.2738489562211559</v>
      </c>
      <c r="V147">
        <v>0.791308838166078</v>
      </c>
      <c r="W147">
        <v>33.51</v>
      </c>
      <c r="X147">
        <v>34.61</v>
      </c>
      <c r="Y147">
        <v>29.92</v>
      </c>
      <c r="Z147">
        <v>34.61</v>
      </c>
      <c r="AA147">
        <v>29.21</v>
      </c>
      <c r="AB147">
        <v>34.61</v>
      </c>
      <c r="AC147" s="1">
        <f>(Table2[[#This Row],[Close Price]]/Table2[[#This Row],[Day Low]])-1</f>
        <v>3.2826022082960371E-2</v>
      </c>
      <c r="AD147" s="1">
        <f>(Table2[[#This Row],[Day High]]/Table2[[#This Row],[Close Price]])-1</f>
        <v>0</v>
      </c>
      <c r="AE147" s="1">
        <f>(Table2[[#This Row],[Close Price]]/Table2[[#This Row],[Current Week Low]])-1</f>
        <v>0.15675133689839571</v>
      </c>
      <c r="AF147" s="1">
        <f>(Table2[[#This Row],[Current Week High]]/Table2[[#This Row],[Close Price]])-1</f>
        <v>0</v>
      </c>
      <c r="AG147" s="1">
        <f>(Table2[[#This Row],[Close Price]]/Table2[[#This Row],[Current Month Low]])-1</f>
        <v>0.18486819582334801</v>
      </c>
      <c r="AH147" s="1">
        <f>(Table2[[#This Row],[Current Month High]]/Table2[[#This Row],[Close Price]])-1</f>
        <v>0</v>
      </c>
      <c r="AI147">
        <v>10.112684195319201</v>
      </c>
      <c r="AJ147">
        <v>122.572347266881</v>
      </c>
      <c r="AK147" t="str">
        <f>IF(AND(Table2[[#This Row],[20D EMA]]&gt;Table2[[#This Row],[50D EMA]],Table2[[#This Row],[50D EMA]]&gt;Table2[[#This Row],[200D EMA]]),"Uptrend","Downtrend/NoTrend")</f>
        <v>Uptrend</v>
      </c>
      <c r="AL147">
        <v>0.19</v>
      </c>
      <c r="AM147" t="s">
        <v>3217</v>
      </c>
      <c r="AN147">
        <v>17</v>
      </c>
      <c r="AO147" t="s">
        <v>3217</v>
      </c>
      <c r="AP147">
        <v>8.7416538353553994E-2</v>
      </c>
      <c r="AQ147">
        <f>(Table2[[#This Row],[Sharpe Ratio]]-AVERAGE(Table2[Sharpe Ratio]))/_xlfn.STDEV.P(Table2[Sharpe Ratio])</f>
        <v>0.267256714091756</v>
      </c>
      <c r="AR1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3.3866357576353012</v>
      </c>
      <c r="AS147">
        <f>_xlfn.RANK.AVG(Table2[[#This Row],[1Y Return vs Nifty Z-Score]],Table2[1Y Return vs Nifty Z-Score])</f>
        <v>164</v>
      </c>
      <c r="AT147">
        <f>_xlfn.RANK.AVG(Table2[[#This Row],[6M Return vs Nifty Z-Score]],Table2[6M Return vs Nifty Z-Score])</f>
        <v>161</v>
      </c>
      <c r="AU147">
        <f>_xlfn.RANK.AVG(Table2[[#This Row],[Sharpe Ratio Z-Score]],Table2[Sharpe Ratio Z-Score])</f>
        <v>275</v>
      </c>
      <c r="AV147">
        <f>(Table2[[#This Row],[Rank 1Y]]+Table2[[#This Row],[Rank 6M]]+Table2[[#This Row],[Rank Sharpe]])/3</f>
        <v>200</v>
      </c>
    </row>
    <row r="148" spans="1:48" x14ac:dyDescent="0.3">
      <c r="A148" t="s">
        <v>975</v>
      </c>
      <c r="B148" t="s">
        <v>976</v>
      </c>
      <c r="C148" t="s">
        <v>3175</v>
      </c>
      <c r="D148" t="s">
        <v>54</v>
      </c>
      <c r="E148">
        <v>15581.35857488</v>
      </c>
      <c r="F148">
        <v>1188.8499999999999</v>
      </c>
      <c r="G148">
        <v>60.953367323088202</v>
      </c>
      <c r="H148">
        <f>(Table2[[#This Row],[1Y Return vs Nifty]]-AVERAGE(Table2[1Y Return vs Nifty]))/_xlfn.STDEV.P(Table2[1Y Return vs Nifty])</f>
        <v>0.59815160629053477</v>
      </c>
      <c r="I148">
        <v>25.748957442851498</v>
      </c>
      <c r="J148">
        <f>(Table2[[#This Row],[1M Return vs Nifty]]-AVERAGE(Table2[1M Return vs Nifty]))/_xlfn.STDEV.P(Table2[1M Return vs Nifty])</f>
        <v>2.2735172683408686</v>
      </c>
      <c r="K148">
        <v>46.687298913964703</v>
      </c>
      <c r="L148">
        <f>(Table2[[#This Row],[6M Return vs Nifty]]-AVERAGE(Table2[6M Return vs Nifty]))/_xlfn.STDEV.P(Table2[6M Return vs Nifty])</f>
        <v>0.94609676796175746</v>
      </c>
      <c r="M148">
        <v>-0.61449932366097104</v>
      </c>
      <c r="N148">
        <f>(Table2[[#This Row],[1W Return vs Nifty]]-AVERAGE(Table2[1W Return vs Nifty]))/_xlfn.STDEV.P(Table2[1W Return vs Nifty])</f>
        <v>-0.21837465065317885</v>
      </c>
      <c r="O148">
        <v>1172.8800000000001</v>
      </c>
      <c r="P148">
        <v>1054.9602623803301</v>
      </c>
      <c r="Q148">
        <v>866.19049640811102</v>
      </c>
      <c r="R148">
        <v>68.188675339506602</v>
      </c>
      <c r="S148" s="1">
        <f>(Table2[[#This Row],[Close Price]]-Table2[[#This Row],[20D EMA]])/Table2[[#This Row],[20D EMA]]</f>
        <v>1.3616056203533011E-2</v>
      </c>
      <c r="T148" s="1">
        <f>(Table2[[#This Row],[Close Price]]-Table2[[#This Row],[50D EMA]])/Table2[[#This Row],[50D EMA]]</f>
        <v>0.12691448426462196</v>
      </c>
      <c r="U148" s="1">
        <f>(Table2[[#This Row],[Close Price]]-Table2[[#This Row],[200D EMA]])/Table2[[#This Row],[200D EMA]]</f>
        <v>0.37250409110915234</v>
      </c>
      <c r="V148">
        <v>1.8539859811066199</v>
      </c>
      <c r="W148">
        <v>1180</v>
      </c>
      <c r="X148">
        <v>1278.45</v>
      </c>
      <c r="Y148">
        <v>1180</v>
      </c>
      <c r="Z148">
        <v>1335.1</v>
      </c>
      <c r="AA148">
        <v>1031.9000000000001</v>
      </c>
      <c r="AB148">
        <v>1335.1</v>
      </c>
      <c r="AC148" s="1">
        <f>(Table2[[#This Row],[Close Price]]/Table2[[#This Row],[Day Low]])-1</f>
        <v>7.4999999999998401E-3</v>
      </c>
      <c r="AD148" s="1">
        <f>(Table2[[#This Row],[Day High]]/Table2[[#This Row],[Close Price]])-1</f>
        <v>7.5366951255414927E-2</v>
      </c>
      <c r="AE148" s="1">
        <f>(Table2[[#This Row],[Close Price]]/Table2[[#This Row],[Current Week Low]])-1</f>
        <v>7.4999999999998401E-3</v>
      </c>
      <c r="AF148" s="1">
        <f>(Table2[[#This Row],[Current Week High]]/Table2[[#This Row],[Close Price]])-1</f>
        <v>0.12301804264625482</v>
      </c>
      <c r="AG148" s="1">
        <f>(Table2[[#This Row],[Close Price]]/Table2[[#This Row],[Current Month Low]])-1</f>
        <v>0.15209807151855781</v>
      </c>
      <c r="AH148" s="1">
        <f>(Table2[[#This Row],[Current Month High]]/Table2[[#This Row],[Close Price]])-1</f>
        <v>0.12301804264625482</v>
      </c>
      <c r="AI148">
        <v>12.3018042646254</v>
      </c>
      <c r="AJ148">
        <v>94.510798429319294</v>
      </c>
      <c r="AK148" t="str">
        <f>IF(AND(Table2[[#This Row],[20D EMA]]&gt;Table2[[#This Row],[50D EMA]],Table2[[#This Row],[50D EMA]]&gt;Table2[[#This Row],[200D EMA]]),"Uptrend","Downtrend/NoTrend")</f>
        <v>Uptrend</v>
      </c>
      <c r="AL148">
        <v>0.16</v>
      </c>
      <c r="AM148" t="s">
        <v>3217</v>
      </c>
      <c r="AN148">
        <v>13.42</v>
      </c>
      <c r="AO148" t="s">
        <v>3217</v>
      </c>
      <c r="AP148">
        <v>6.4156300584449003E-2</v>
      </c>
      <c r="AQ148">
        <f>(Table2[[#This Row],[Sharpe Ratio]]-AVERAGE(Table2[Sharpe Ratio]))/_xlfn.STDEV.P(Table2[Sharpe Ratio])</f>
        <v>-2.8894912012397147E-3</v>
      </c>
      <c r="AR1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3.5965015007387424</v>
      </c>
      <c r="AS148">
        <f>_xlfn.RANK.AVG(Table2[[#This Row],[1Y Return vs Nifty Z-Score]],Table2[1Y Return vs Nifty Z-Score])</f>
        <v>148</v>
      </c>
      <c r="AT148">
        <f>_xlfn.RANK.AVG(Table2[[#This Row],[6M Return vs Nifty Z-Score]],Table2[6M Return vs Nifty Z-Score])</f>
        <v>109</v>
      </c>
      <c r="AU148">
        <f>_xlfn.RANK.AVG(Table2[[#This Row],[Sharpe Ratio Z-Score]],Table2[Sharpe Ratio Z-Score])</f>
        <v>357</v>
      </c>
      <c r="AV148">
        <f>(Table2[[#This Row],[Rank 1Y]]+Table2[[#This Row],[Rank 6M]]+Table2[[#This Row],[Rank Sharpe]])/3</f>
        <v>204.66666666666666</v>
      </c>
    </row>
    <row r="149" spans="1:48" x14ac:dyDescent="0.3">
      <c r="A149" t="s">
        <v>489</v>
      </c>
      <c r="B149" t="s">
        <v>490</v>
      </c>
      <c r="C149" t="s">
        <v>3175</v>
      </c>
      <c r="D149" t="s">
        <v>271</v>
      </c>
      <c r="E149">
        <v>44765.243385659996</v>
      </c>
      <c r="F149">
        <v>590.5</v>
      </c>
      <c r="G149">
        <v>49.115009265030302</v>
      </c>
      <c r="H149">
        <f>(Table2[[#This Row],[1Y Return vs Nifty]]-AVERAGE(Table2[1Y Return vs Nifty]))/_xlfn.STDEV.P(Table2[1Y Return vs Nifty])</f>
        <v>0.39768756209304001</v>
      </c>
      <c r="I149">
        <v>6.5984362561127998</v>
      </c>
      <c r="J149">
        <f>(Table2[[#This Row],[1M Return vs Nifty]]-AVERAGE(Table2[1M Return vs Nifty]))/_xlfn.STDEV.P(Table2[1M Return vs Nifty])</f>
        <v>0.53373405697180631</v>
      </c>
      <c r="K149">
        <v>31.113558478955799</v>
      </c>
      <c r="L149">
        <f>(Table2[[#This Row],[6M Return vs Nifty]]-AVERAGE(Table2[6M Return vs Nifty]))/_xlfn.STDEV.P(Table2[6M Return vs Nifty])</f>
        <v>0.48106178073408878</v>
      </c>
      <c r="M149">
        <v>3.9568772492412601</v>
      </c>
      <c r="N149">
        <f>(Table2[[#This Row],[1W Return vs Nifty]]-AVERAGE(Table2[1W Return vs Nifty]))/_xlfn.STDEV.P(Table2[1W Return vs Nifty])</f>
        <v>0.77447463215620804</v>
      </c>
      <c r="O149">
        <v>564.76</v>
      </c>
      <c r="P149">
        <v>533.47301722234897</v>
      </c>
      <c r="Q149">
        <v>460.29774574521298</v>
      </c>
      <c r="R149">
        <v>67.4645537023587</v>
      </c>
      <c r="S149" s="1">
        <f>(Table2[[#This Row],[Close Price]]-Table2[[#This Row],[20D EMA]])/Table2[[#This Row],[20D EMA]]</f>
        <v>4.5576882215454369E-2</v>
      </c>
      <c r="T149" s="1">
        <f>(Table2[[#This Row],[Close Price]]-Table2[[#This Row],[50D EMA]])/Table2[[#This Row],[50D EMA]]</f>
        <v>0.10689759544836071</v>
      </c>
      <c r="U149" s="1">
        <f>(Table2[[#This Row],[Close Price]]-Table2[[#This Row],[200D EMA]])/Table2[[#This Row],[200D EMA]]</f>
        <v>0.28286528764982793</v>
      </c>
      <c r="V149">
        <v>0.63696690449076998</v>
      </c>
      <c r="W149">
        <v>575.25</v>
      </c>
      <c r="X149">
        <v>598.25</v>
      </c>
      <c r="Y149">
        <v>575.25</v>
      </c>
      <c r="Z149">
        <v>609.95000000000005</v>
      </c>
      <c r="AA149">
        <v>537.4</v>
      </c>
      <c r="AB149">
        <v>609.95000000000005</v>
      </c>
      <c r="AC149" s="1">
        <f>(Table2[[#This Row],[Close Price]]/Table2[[#This Row],[Day Low]])-1</f>
        <v>2.6510212950890955E-2</v>
      </c>
      <c r="AD149" s="1">
        <f>(Table2[[#This Row],[Day High]]/Table2[[#This Row],[Close Price]])-1</f>
        <v>1.3124470787468256E-2</v>
      </c>
      <c r="AE149" s="1">
        <f>(Table2[[#This Row],[Close Price]]/Table2[[#This Row],[Current Week Low]])-1</f>
        <v>2.6510212950890955E-2</v>
      </c>
      <c r="AF149" s="1">
        <f>(Table2[[#This Row],[Current Week High]]/Table2[[#This Row],[Close Price]])-1</f>
        <v>3.2938187976291333E-2</v>
      </c>
      <c r="AG149" s="1">
        <f>(Table2[[#This Row],[Close Price]]/Table2[[#This Row],[Current Month Low]])-1</f>
        <v>9.8809080759211021E-2</v>
      </c>
      <c r="AH149" s="1">
        <f>(Table2[[#This Row],[Current Month High]]/Table2[[#This Row],[Close Price]])-1</f>
        <v>3.2938187976291333E-2</v>
      </c>
      <c r="AI149">
        <v>3.2938187976291302</v>
      </c>
      <c r="AJ149">
        <v>88.177182919056705</v>
      </c>
      <c r="AK149" t="str">
        <f>IF(AND(Table2[[#This Row],[20D EMA]]&gt;Table2[[#This Row],[50D EMA]],Table2[[#This Row],[50D EMA]]&gt;Table2[[#This Row],[200D EMA]]),"Uptrend","Downtrend/NoTrend")</f>
        <v>Uptrend</v>
      </c>
      <c r="AL149">
        <v>0.11</v>
      </c>
      <c r="AM149" t="s">
        <v>3217</v>
      </c>
      <c r="AN149">
        <v>4.8099999999999996</v>
      </c>
      <c r="AO149" t="s">
        <v>3217</v>
      </c>
      <c r="AP149">
        <v>9.6518059933134004E-2</v>
      </c>
      <c r="AQ149">
        <f>(Table2[[#This Row],[Sharpe Ratio]]-AVERAGE(Table2[Sharpe Ratio]))/_xlfn.STDEV.P(Table2[Sharpe Ratio])</f>
        <v>0.372962491544368</v>
      </c>
      <c r="AR1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2.5599205234995113</v>
      </c>
      <c r="AS149">
        <f>_xlfn.RANK.AVG(Table2[[#This Row],[1Y Return vs Nifty Z-Score]],Table2[1Y Return vs Nifty Z-Score])</f>
        <v>186</v>
      </c>
      <c r="AT149">
        <f>_xlfn.RANK.AVG(Table2[[#This Row],[6M Return vs Nifty Z-Score]],Table2[6M Return vs Nifty Z-Score])</f>
        <v>188</v>
      </c>
      <c r="AU149">
        <f>_xlfn.RANK.AVG(Table2[[#This Row],[Sharpe Ratio Z-Score]],Table2[Sharpe Ratio Z-Score])</f>
        <v>244</v>
      </c>
      <c r="AV149">
        <f>(Table2[[#This Row],[Rank 1Y]]+Table2[[#This Row],[Rank 6M]]+Table2[[#This Row],[Rank Sharpe]])/3</f>
        <v>206</v>
      </c>
    </row>
    <row r="150" spans="1:48" x14ac:dyDescent="0.3">
      <c r="A150" t="s">
        <v>447</v>
      </c>
      <c r="B150" t="s">
        <v>448</v>
      </c>
      <c r="C150" t="s">
        <v>3185</v>
      </c>
      <c r="D150" t="s">
        <v>379</v>
      </c>
      <c r="E150">
        <v>50953.952787000002</v>
      </c>
      <c r="F150">
        <v>1674.4</v>
      </c>
      <c r="G150">
        <v>27.222184978471201</v>
      </c>
      <c r="H150">
        <f>(Table2[[#This Row],[1Y Return vs Nifty]]-AVERAGE(Table2[1Y Return vs Nifty]))/_xlfn.STDEV.P(Table2[1Y Return vs Nifty])</f>
        <v>2.6966886652619405E-2</v>
      </c>
      <c r="I150">
        <v>-5.1525513594763996</v>
      </c>
      <c r="J150">
        <f>(Table2[[#This Row],[1M Return vs Nifty]]-AVERAGE(Table2[1M Return vs Nifty]))/_xlfn.STDEV.P(Table2[1M Return vs Nifty])</f>
        <v>-0.53381761805858297</v>
      </c>
      <c r="K150">
        <v>42.248002850883701</v>
      </c>
      <c r="L150">
        <f>(Table2[[#This Row],[6M Return vs Nifty]]-AVERAGE(Table2[6M Return vs Nifty]))/_xlfn.STDEV.P(Table2[6M Return vs Nifty])</f>
        <v>0.8135385044790816</v>
      </c>
      <c r="M150">
        <v>0.90709813824121199</v>
      </c>
      <c r="N150">
        <f>(Table2[[#This Row],[1W Return vs Nifty]]-AVERAGE(Table2[1W Return vs Nifty]))/_xlfn.STDEV.P(Table2[1W Return vs Nifty])</f>
        <v>0.11209844091605421</v>
      </c>
      <c r="O150">
        <v>1708.2</v>
      </c>
      <c r="P150">
        <v>1662.08938315193</v>
      </c>
      <c r="Q150">
        <v>1401.5394209133699</v>
      </c>
      <c r="R150">
        <v>60.982109141087598</v>
      </c>
      <c r="S150" s="1">
        <f>(Table2[[#This Row],[Close Price]]-Table2[[#This Row],[20D EMA]])/Table2[[#This Row],[20D EMA]]</f>
        <v>-1.9786910197869073E-2</v>
      </c>
      <c r="T150" s="1">
        <f>(Table2[[#This Row],[Close Price]]-Table2[[#This Row],[50D EMA]])/Table2[[#This Row],[50D EMA]]</f>
        <v>7.4067116804059623E-3</v>
      </c>
      <c r="U150" s="1">
        <f>(Table2[[#This Row],[Close Price]]-Table2[[#This Row],[200D EMA]])/Table2[[#This Row],[200D EMA]]</f>
        <v>0.19468633918895378</v>
      </c>
      <c r="V150">
        <v>0.61497599737711595</v>
      </c>
      <c r="W150">
        <v>1664.1</v>
      </c>
      <c r="X150">
        <v>1741.95</v>
      </c>
      <c r="Y150">
        <v>1651.4</v>
      </c>
      <c r="Z150">
        <v>1743.25</v>
      </c>
      <c r="AA150">
        <v>1651.4</v>
      </c>
      <c r="AB150">
        <v>1773.55</v>
      </c>
      <c r="AC150" s="1">
        <f>(Table2[[#This Row],[Close Price]]/Table2[[#This Row],[Day Low]])-1</f>
        <v>6.1895318790938791E-3</v>
      </c>
      <c r="AD150" s="1">
        <f>(Table2[[#This Row],[Day High]]/Table2[[#This Row],[Close Price]])-1</f>
        <v>4.0342809364548371E-2</v>
      </c>
      <c r="AE150" s="1">
        <f>(Table2[[#This Row],[Close Price]]/Table2[[#This Row],[Current Week Low]])-1</f>
        <v>1.3927576601671321E-2</v>
      </c>
      <c r="AF150" s="1">
        <f>(Table2[[#This Row],[Current Week High]]/Table2[[#This Row],[Close Price]])-1</f>
        <v>4.1119206880076309E-2</v>
      </c>
      <c r="AG150" s="1">
        <f>(Table2[[#This Row],[Close Price]]/Table2[[#This Row],[Current Month Low]])-1</f>
        <v>1.3927576601671321E-2</v>
      </c>
      <c r="AH150" s="1">
        <f>(Table2[[#This Row],[Current Month High]]/Table2[[#This Row],[Close Price]])-1</f>
        <v>5.9215241280458519E-2</v>
      </c>
      <c r="AI150">
        <v>6.8442427138079198</v>
      </c>
      <c r="AJ150">
        <v>64.3098964722045</v>
      </c>
      <c r="AK150" t="str">
        <f>IF(AND(Table2[[#This Row],[20D EMA]]&gt;Table2[[#This Row],[50D EMA]],Table2[[#This Row],[50D EMA]]&gt;Table2[[#This Row],[200D EMA]]),"Uptrend","Downtrend/NoTrend")</f>
        <v>Uptrend</v>
      </c>
      <c r="AL150">
        <v>0.06</v>
      </c>
      <c r="AM150" t="s">
        <v>3217</v>
      </c>
      <c r="AN150">
        <v>-3.34</v>
      </c>
      <c r="AO150" t="s">
        <v>3216</v>
      </c>
      <c r="AP150">
        <v>0.112305917332574</v>
      </c>
      <c r="AQ150">
        <f>(Table2[[#This Row],[Sharpe Ratio]]-AVERAGE(Table2[Sharpe Ratio]))/_xlfn.STDEV.P(Table2[Sharpe Ratio])</f>
        <v>0.55632389173738805</v>
      </c>
      <c r="AR1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0.97511010572656032</v>
      </c>
      <c r="AS150">
        <f>_xlfn.RANK.AVG(Table2[[#This Row],[1Y Return vs Nifty Z-Score]],Table2[1Y Return vs Nifty Z-Score])</f>
        <v>286</v>
      </c>
      <c r="AT150">
        <f>_xlfn.RANK.AVG(Table2[[#This Row],[6M Return vs Nifty Z-Score]],Table2[6M Return vs Nifty Z-Score])</f>
        <v>128</v>
      </c>
      <c r="AU150">
        <f>_xlfn.RANK.AVG(Table2[[#This Row],[Sharpe Ratio Z-Score]],Table2[Sharpe Ratio Z-Score])</f>
        <v>206</v>
      </c>
      <c r="AV150">
        <f>(Table2[[#This Row],[Rank 1Y]]+Table2[[#This Row],[Rank 6M]]+Table2[[#This Row],[Rank Sharpe]])/3</f>
        <v>206.66666666666666</v>
      </c>
    </row>
    <row r="151" spans="1:48" x14ac:dyDescent="0.3">
      <c r="A151" t="s">
        <v>580</v>
      </c>
      <c r="B151" t="s">
        <v>581</v>
      </c>
      <c r="C151" t="s">
        <v>3183</v>
      </c>
      <c r="D151" t="s">
        <v>215</v>
      </c>
      <c r="E151">
        <v>35058.058621299999</v>
      </c>
      <c r="F151">
        <v>5428.35</v>
      </c>
      <c r="G151">
        <v>138.24384713986899</v>
      </c>
      <c r="H151">
        <f>(Table2[[#This Row],[1Y Return vs Nifty]]-AVERAGE(Table2[1Y Return vs Nifty]))/_xlfn.STDEV.P(Table2[1Y Return vs Nifty])</f>
        <v>1.9069447755840243</v>
      </c>
      <c r="I151">
        <v>2.4097208985460901</v>
      </c>
      <c r="J151">
        <f>(Table2[[#This Row],[1M Return vs Nifty]]-AVERAGE(Table2[1M Return vs Nifty]))/_xlfn.STDEV.P(Table2[1M Return vs Nifty])</f>
        <v>0.15319837414429571</v>
      </c>
      <c r="K151">
        <v>91.247006618741594</v>
      </c>
      <c r="L151">
        <f>(Table2[[#This Row],[6M Return vs Nifty]]-AVERAGE(Table2[6M Return vs Nifty]))/_xlfn.STDEV.P(Table2[6M Return vs Nifty])</f>
        <v>2.2766585035855296</v>
      </c>
      <c r="M151">
        <v>14.834237063641901</v>
      </c>
      <c r="N151">
        <f>(Table2[[#This Row],[1W Return vs Nifty]]-AVERAGE(Table2[1W Return vs Nifty]))/_xlfn.STDEV.P(Table2[1W Return vs Nifty])</f>
        <v>3.1369093864059527</v>
      </c>
      <c r="O151">
        <v>5030.37</v>
      </c>
      <c r="P151">
        <v>4656.5084928901897</v>
      </c>
      <c r="Q151">
        <v>3525.9914895065699</v>
      </c>
      <c r="R151">
        <v>73.828952486541596</v>
      </c>
      <c r="S151" s="1">
        <f>(Table2[[#This Row],[Close Price]]-Table2[[#This Row],[20D EMA]])/Table2[[#This Row],[20D EMA]]</f>
        <v>7.9115452740056991E-2</v>
      </c>
      <c r="T151" s="1">
        <f>(Table2[[#This Row],[Close Price]]-Table2[[#This Row],[50D EMA]])/Table2[[#This Row],[50D EMA]]</f>
        <v>0.16575541702292612</v>
      </c>
      <c r="U151" s="1">
        <f>(Table2[[#This Row],[Close Price]]-Table2[[#This Row],[200D EMA]])/Table2[[#This Row],[200D EMA]]</f>
        <v>0.53952441920375938</v>
      </c>
      <c r="V151">
        <v>2.1526749099633999</v>
      </c>
      <c r="W151">
        <v>5350.05</v>
      </c>
      <c r="X151">
        <v>5625.95</v>
      </c>
      <c r="Y151">
        <v>5188</v>
      </c>
      <c r="Z151">
        <v>5742</v>
      </c>
      <c r="AA151">
        <v>4566</v>
      </c>
      <c r="AB151">
        <v>5742</v>
      </c>
      <c r="AC151" s="1">
        <f>(Table2[[#This Row],[Close Price]]/Table2[[#This Row],[Day Low]])-1</f>
        <v>1.4635377239465175E-2</v>
      </c>
      <c r="AD151" s="1">
        <f>(Table2[[#This Row],[Day High]]/Table2[[#This Row],[Close Price]])-1</f>
        <v>3.6401484797406125E-2</v>
      </c>
      <c r="AE151" s="1">
        <f>(Table2[[#This Row],[Close Price]]/Table2[[#This Row],[Current Week Low]])-1</f>
        <v>4.6328064764842081E-2</v>
      </c>
      <c r="AF151" s="1">
        <f>(Table2[[#This Row],[Current Week High]]/Table2[[#This Row],[Close Price]])-1</f>
        <v>5.7779988394263349E-2</v>
      </c>
      <c r="AG151" s="1">
        <f>(Table2[[#This Row],[Close Price]]/Table2[[#This Row],[Current Month Low]])-1</f>
        <v>0.18886333771353492</v>
      </c>
      <c r="AH151" s="1">
        <f>(Table2[[#This Row],[Current Month High]]/Table2[[#This Row],[Close Price]])-1</f>
        <v>5.7779988394263349E-2</v>
      </c>
      <c r="AI151">
        <v>5.7779988394263304</v>
      </c>
      <c r="AJ151">
        <v>173.31705352197699</v>
      </c>
      <c r="AK151" t="str">
        <f>IF(AND(Table2[[#This Row],[20D EMA]]&gt;Table2[[#This Row],[50D EMA]],Table2[[#This Row],[50D EMA]]&gt;Table2[[#This Row],[200D EMA]]),"Uptrend","Downtrend/NoTrend")</f>
        <v>Uptrend</v>
      </c>
      <c r="AL151">
        <v>0.21</v>
      </c>
      <c r="AM151" t="s">
        <v>3217</v>
      </c>
      <c r="AN151">
        <v>12.17</v>
      </c>
      <c r="AO151" t="s">
        <v>3217</v>
      </c>
      <c r="AQ151">
        <f>(Table2[[#This Row],[Sharpe Ratio]]-AVERAGE(Table2[Sharpe Ratio]))/_xlfn.STDEV.P(Table2[Sharpe Ratio])</f>
        <v>-0.74800574154095356</v>
      </c>
      <c r="AR1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6.7257052981788483</v>
      </c>
      <c r="AS151">
        <f>_xlfn.RANK.AVG(Table2[[#This Row],[1Y Return vs Nifty Z-Score]],Table2[1Y Return vs Nifty Z-Score])</f>
        <v>45</v>
      </c>
      <c r="AT151">
        <f>_xlfn.RANK.AVG(Table2[[#This Row],[6M Return vs Nifty Z-Score]],Table2[6M Return vs Nifty Z-Score])</f>
        <v>20</v>
      </c>
      <c r="AU151">
        <f>_xlfn.RANK.AVG(Table2[[#This Row],[Sharpe Ratio Z-Score]],Table2[Sharpe Ratio Z-Score])</f>
        <v>557</v>
      </c>
      <c r="AV151">
        <f>(Table2[[#This Row],[Rank 1Y]]+Table2[[#This Row],[Rank 6M]]+Table2[[#This Row],[Rank Sharpe]])/3</f>
        <v>207.33333333333334</v>
      </c>
    </row>
    <row r="152" spans="1:48" x14ac:dyDescent="0.3">
      <c r="A152" t="s">
        <v>1697</v>
      </c>
      <c r="B152" t="s">
        <v>1698</v>
      </c>
      <c r="C152" t="s">
        <v>3175</v>
      </c>
      <c r="D152" t="s">
        <v>54</v>
      </c>
      <c r="E152">
        <v>5032.9918980000002</v>
      </c>
      <c r="F152">
        <v>609.25</v>
      </c>
      <c r="G152">
        <v>88.969014541745693</v>
      </c>
      <c r="H152">
        <f>(Table2[[#This Row],[1Y Return vs Nifty]]-AVERAGE(Table2[1Y Return vs Nifty]))/_xlfn.STDEV.P(Table2[1Y Return vs Nifty])</f>
        <v>1.0725526942386814</v>
      </c>
      <c r="I152">
        <v>14.983819049489799</v>
      </c>
      <c r="J152">
        <f>(Table2[[#This Row],[1M Return vs Nifty]]-AVERAGE(Table2[1M Return vs Nifty]))/_xlfn.STDEV.P(Table2[1M Return vs Nifty])</f>
        <v>1.2955278516452742</v>
      </c>
      <c r="K152">
        <v>71.721405343324804</v>
      </c>
      <c r="L152">
        <f>(Table2[[#This Row],[6M Return vs Nifty]]-AVERAGE(Table2[6M Return vs Nifty]))/_xlfn.STDEV.P(Table2[6M Return vs Nifty])</f>
        <v>1.6936201655819976</v>
      </c>
      <c r="M152">
        <v>0.40031626741506998</v>
      </c>
      <c r="N152">
        <f>(Table2[[#This Row],[1W Return vs Nifty]]-AVERAGE(Table2[1W Return vs Nifty]))/_xlfn.STDEV.P(Table2[1W Return vs Nifty])</f>
        <v>2.0313727219556342E-3</v>
      </c>
      <c r="O152">
        <v>587.02</v>
      </c>
      <c r="P152">
        <v>521.73159254565098</v>
      </c>
      <c r="Q152">
        <v>405.82871261442102</v>
      </c>
      <c r="R152">
        <v>64.593033675463303</v>
      </c>
      <c r="S152" s="1">
        <f>(Table2[[#This Row],[Close Price]]-Table2[[#This Row],[20D EMA]])/Table2[[#This Row],[20D EMA]]</f>
        <v>3.7869237845388606E-2</v>
      </c>
      <c r="T152" s="1">
        <f>(Table2[[#This Row],[Close Price]]-Table2[[#This Row],[50D EMA]])/Table2[[#This Row],[50D EMA]]</f>
        <v>0.16774603781865335</v>
      </c>
      <c r="U152" s="1">
        <f>(Table2[[#This Row],[Close Price]]-Table2[[#This Row],[200D EMA]])/Table2[[#This Row],[200D EMA]]</f>
        <v>0.50124912570897884</v>
      </c>
      <c r="V152">
        <v>0.92342472504074502</v>
      </c>
      <c r="W152">
        <v>600.15</v>
      </c>
      <c r="X152">
        <v>634.1</v>
      </c>
      <c r="Y152">
        <v>600.15</v>
      </c>
      <c r="Z152">
        <v>675</v>
      </c>
      <c r="AA152">
        <v>525</v>
      </c>
      <c r="AB152">
        <v>675</v>
      </c>
      <c r="AC152" s="1">
        <f>(Table2[[#This Row],[Close Price]]/Table2[[#This Row],[Day Low]])-1</f>
        <v>1.5162875947679844E-2</v>
      </c>
      <c r="AD152" s="1">
        <f>(Table2[[#This Row],[Day High]]/Table2[[#This Row],[Close Price]])-1</f>
        <v>4.0787853918752504E-2</v>
      </c>
      <c r="AE152" s="1">
        <f>(Table2[[#This Row],[Close Price]]/Table2[[#This Row],[Current Week Low]])-1</f>
        <v>1.5162875947679844E-2</v>
      </c>
      <c r="AF152" s="1">
        <f>(Table2[[#This Row],[Current Week High]]/Table2[[#This Row],[Close Price]])-1</f>
        <v>0.10791957324579404</v>
      </c>
      <c r="AG152" s="1">
        <f>(Table2[[#This Row],[Close Price]]/Table2[[#This Row],[Current Month Low]])-1</f>
        <v>0.16047619047619044</v>
      </c>
      <c r="AH152" s="1">
        <f>(Table2[[#This Row],[Current Month High]]/Table2[[#This Row],[Close Price]])-1</f>
        <v>0.10791957324579404</v>
      </c>
      <c r="AI152">
        <v>10.7919573245794</v>
      </c>
      <c r="AJ152">
        <v>159.36568752660699</v>
      </c>
      <c r="AK152" t="str">
        <f>IF(AND(Table2[[#This Row],[20D EMA]]&gt;Table2[[#This Row],[50D EMA]],Table2[[#This Row],[50D EMA]]&gt;Table2[[#This Row],[200D EMA]]),"Uptrend","Downtrend/NoTrend")</f>
        <v>Uptrend</v>
      </c>
      <c r="AL152">
        <v>0.31</v>
      </c>
      <c r="AM152" t="s">
        <v>3217</v>
      </c>
      <c r="AN152">
        <v>13.05</v>
      </c>
      <c r="AO152" t="s">
        <v>3217</v>
      </c>
      <c r="AP152">
        <v>1.3958710032654999E-2</v>
      </c>
      <c r="AQ152">
        <f>(Table2[[#This Row],[Sharpe Ratio]]-AVERAGE(Table2[Sharpe Ratio]))/_xlfn.STDEV.P(Table2[Sharpe Ratio])</f>
        <v>-0.58588820071703129</v>
      </c>
      <c r="AR1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3.4778438834708774</v>
      </c>
      <c r="AS152">
        <f>_xlfn.RANK.AVG(Table2[[#This Row],[1Y Return vs Nifty Z-Score]],Table2[1Y Return vs Nifty Z-Score])</f>
        <v>86</v>
      </c>
      <c r="AT152">
        <f>_xlfn.RANK.AVG(Table2[[#This Row],[6M Return vs Nifty Z-Score]],Table2[6M Return vs Nifty Z-Score])</f>
        <v>45</v>
      </c>
      <c r="AU152">
        <f>_xlfn.RANK.AVG(Table2[[#This Row],[Sharpe Ratio Z-Score]],Table2[Sharpe Ratio Z-Score])</f>
        <v>491</v>
      </c>
      <c r="AV152">
        <f>(Table2[[#This Row],[Rank 1Y]]+Table2[[#This Row],[Rank 6M]]+Table2[[#This Row],[Rank Sharpe]])/3</f>
        <v>207.33333333333334</v>
      </c>
    </row>
    <row r="153" spans="1:48" x14ac:dyDescent="0.3">
      <c r="A153" t="s">
        <v>209</v>
      </c>
      <c r="B153" t="s">
        <v>210</v>
      </c>
      <c r="C153" t="s">
        <v>3176</v>
      </c>
      <c r="D153" t="s">
        <v>57</v>
      </c>
      <c r="E153">
        <v>130963.1188866</v>
      </c>
      <c r="F153">
        <v>742.85</v>
      </c>
      <c r="G153">
        <v>56.056852306371901</v>
      </c>
      <c r="H153">
        <f>(Table2[[#This Row],[1Y Return vs Nifty]]-AVERAGE(Table2[1Y Return vs Nifty]))/_xlfn.STDEV.P(Table2[1Y Return vs Nifty])</f>
        <v>0.51523679682871126</v>
      </c>
      <c r="I153">
        <v>8.9564706975287098</v>
      </c>
      <c r="J153">
        <f>(Table2[[#This Row],[1M Return vs Nifty]]-AVERAGE(Table2[1M Return vs Nifty]))/_xlfn.STDEV.P(Table2[1M Return vs Nifty])</f>
        <v>0.74795635896567025</v>
      </c>
      <c r="K153">
        <v>37.369892479045099</v>
      </c>
      <c r="L153">
        <f>(Table2[[#This Row],[6M Return vs Nifty]]-AVERAGE(Table2[6M Return vs Nifty]))/_xlfn.STDEV.P(Table2[6M Return vs Nifty])</f>
        <v>0.66787715845050144</v>
      </c>
      <c r="M153">
        <v>0.12769304622526401</v>
      </c>
      <c r="N153">
        <f>(Table2[[#This Row],[1W Return vs Nifty]]-AVERAGE(Table2[1W Return vs Nifty]))/_xlfn.STDEV.P(Table2[1W Return vs Nifty])</f>
        <v>-5.7179187886846061E-2</v>
      </c>
      <c r="O153">
        <v>733.08</v>
      </c>
      <c r="P153">
        <v>712.11582798089205</v>
      </c>
      <c r="Q153">
        <v>601.82167901152002</v>
      </c>
      <c r="R153">
        <v>58.397293800643403</v>
      </c>
      <c r="S153" s="1">
        <f>(Table2[[#This Row],[Close Price]]-Table2[[#This Row],[20D EMA]])/Table2[[#This Row],[20D EMA]]</f>
        <v>1.3327331259889755E-2</v>
      </c>
      <c r="T153" s="1">
        <f>(Table2[[#This Row],[Close Price]]-Table2[[#This Row],[50D EMA]])/Table2[[#This Row],[50D EMA]]</f>
        <v>4.3158950849682069E-2</v>
      </c>
      <c r="U153" s="1">
        <f>(Table2[[#This Row],[Close Price]]-Table2[[#This Row],[200D EMA]])/Table2[[#This Row],[200D EMA]]</f>
        <v>0.23433572752001253</v>
      </c>
      <c r="V153">
        <v>1.17221771933344</v>
      </c>
      <c r="W153">
        <v>731</v>
      </c>
      <c r="X153">
        <v>764.9</v>
      </c>
      <c r="Y153">
        <v>731</v>
      </c>
      <c r="Z153">
        <v>780.3</v>
      </c>
      <c r="AA153">
        <v>676.25</v>
      </c>
      <c r="AB153">
        <v>780.3</v>
      </c>
      <c r="AC153" s="1">
        <f>(Table2[[#This Row],[Close Price]]/Table2[[#This Row],[Day Low]])-1</f>
        <v>1.621067031463741E-2</v>
      </c>
      <c r="AD153" s="1">
        <f>(Table2[[#This Row],[Day High]]/Table2[[#This Row],[Close Price]])-1</f>
        <v>2.968297772093953E-2</v>
      </c>
      <c r="AE153" s="1">
        <f>(Table2[[#This Row],[Close Price]]/Table2[[#This Row],[Current Week Low]])-1</f>
        <v>1.621067031463741E-2</v>
      </c>
      <c r="AF153" s="1">
        <f>(Table2[[#This Row],[Current Week High]]/Table2[[#This Row],[Close Price]])-1</f>
        <v>5.0413946287944933E-2</v>
      </c>
      <c r="AG153" s="1">
        <f>(Table2[[#This Row],[Close Price]]/Table2[[#This Row],[Current Month Low]])-1</f>
        <v>9.8484288354898419E-2</v>
      </c>
      <c r="AH153" s="1">
        <f>(Table2[[#This Row],[Current Month High]]/Table2[[#This Row],[Close Price]])-1</f>
        <v>5.0413946287944933E-2</v>
      </c>
      <c r="AI153">
        <v>5.0413946287944897</v>
      </c>
      <c r="AJ153">
        <v>113.76978417266101</v>
      </c>
      <c r="AK153" t="str">
        <f>IF(AND(Table2[[#This Row],[20D EMA]]&gt;Table2[[#This Row],[50D EMA]],Table2[[#This Row],[50D EMA]]&gt;Table2[[#This Row],[200D EMA]]),"Uptrend","Downtrend/NoTrend")</f>
        <v>Uptrend</v>
      </c>
      <c r="AL153">
        <v>0</v>
      </c>
      <c r="AM153" t="s">
        <v>3218</v>
      </c>
      <c r="AN153">
        <v>7.24</v>
      </c>
      <c r="AO153" t="s">
        <v>3217</v>
      </c>
      <c r="AP153">
        <v>7.6602019105130995E-2</v>
      </c>
      <c r="AQ153">
        <f>(Table2[[#This Row],[Sharpe Ratio]]-AVERAGE(Table2[Sharpe Ratio]))/_xlfn.STDEV.P(Table2[Sharpe Ratio])</f>
        <v>0.14165604886940961</v>
      </c>
      <c r="AR1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2.0155471752274465</v>
      </c>
      <c r="AS153">
        <f>_xlfn.RANK.AVG(Table2[[#This Row],[1Y Return vs Nifty Z-Score]],Table2[1Y Return vs Nifty Z-Score])</f>
        <v>163</v>
      </c>
      <c r="AT153">
        <f>_xlfn.RANK.AVG(Table2[[#This Row],[6M Return vs Nifty Z-Score]],Table2[6M Return vs Nifty Z-Score])</f>
        <v>148</v>
      </c>
      <c r="AU153">
        <f>_xlfn.RANK.AVG(Table2[[#This Row],[Sharpe Ratio Z-Score]],Table2[Sharpe Ratio Z-Score])</f>
        <v>312</v>
      </c>
      <c r="AV153">
        <f>(Table2[[#This Row],[Rank 1Y]]+Table2[[#This Row],[Rank 6M]]+Table2[[#This Row],[Rank Sharpe]])/3</f>
        <v>207.66666666666666</v>
      </c>
    </row>
    <row r="154" spans="1:48" x14ac:dyDescent="0.3">
      <c r="A154" t="s">
        <v>886</v>
      </c>
      <c r="B154" t="s">
        <v>887</v>
      </c>
      <c r="C154" t="s">
        <v>3183</v>
      </c>
      <c r="D154" t="s">
        <v>127</v>
      </c>
      <c r="E154">
        <v>17877.135445870001</v>
      </c>
      <c r="F154">
        <v>663.5</v>
      </c>
      <c r="G154">
        <v>40.449975838807198</v>
      </c>
      <c r="H154">
        <f>(Table2[[#This Row],[1Y Return vs Nifty]]-AVERAGE(Table2[1Y Return vs Nifty]))/_xlfn.STDEV.P(Table2[1Y Return vs Nifty])</f>
        <v>0.25095879825531908</v>
      </c>
      <c r="I154">
        <v>-8.4012803415891995</v>
      </c>
      <c r="J154">
        <f>(Table2[[#This Row],[1M Return vs Nifty]]-AVERAGE(Table2[1M Return vs Nifty]))/_xlfn.STDEV.P(Table2[1M Return vs Nifty])</f>
        <v>-0.82895758246236595</v>
      </c>
      <c r="K154">
        <v>15.981802149754801</v>
      </c>
      <c r="L154">
        <f>(Table2[[#This Row],[6M Return vs Nifty]]-AVERAGE(Table2[6M Return vs Nifty]))/_xlfn.STDEV.P(Table2[6M Return vs Nifty])</f>
        <v>2.9224526822764229E-2</v>
      </c>
      <c r="M154">
        <v>-1.1727152388418101</v>
      </c>
      <c r="N154">
        <f>(Table2[[#This Row],[1W Return vs Nifty]]-AVERAGE(Table2[1W Return vs Nifty]))/_xlfn.STDEV.P(Table2[1W Return vs Nifty])</f>
        <v>-0.3396125889856626</v>
      </c>
      <c r="O154">
        <v>686.03</v>
      </c>
      <c r="P154">
        <v>667.82612505107295</v>
      </c>
      <c r="Q154">
        <v>575.99719514779895</v>
      </c>
      <c r="R154">
        <v>41.109296706101098</v>
      </c>
      <c r="S154" s="1">
        <f>(Table2[[#This Row],[Close Price]]-Table2[[#This Row],[20D EMA]])/Table2[[#This Row],[20D EMA]]</f>
        <v>-3.284112939667358E-2</v>
      </c>
      <c r="T154" s="1">
        <f>(Table2[[#This Row],[Close Price]]-Table2[[#This Row],[50D EMA]])/Table2[[#This Row],[50D EMA]]</f>
        <v>-6.4779212564379735E-3</v>
      </c>
      <c r="U154" s="1">
        <f>(Table2[[#This Row],[Close Price]]-Table2[[#This Row],[200D EMA]])/Table2[[#This Row],[200D EMA]]</f>
        <v>0.15191533151432818</v>
      </c>
      <c r="V154">
        <v>0.34575508847644998</v>
      </c>
      <c r="W154">
        <v>657</v>
      </c>
      <c r="X154">
        <v>684.1</v>
      </c>
      <c r="Y154">
        <v>657</v>
      </c>
      <c r="Z154">
        <v>694</v>
      </c>
      <c r="AA154">
        <v>657</v>
      </c>
      <c r="AB154">
        <v>713.4</v>
      </c>
      <c r="AC154" s="1">
        <f>(Table2[[#This Row],[Close Price]]/Table2[[#This Row],[Day Low]])-1</f>
        <v>9.8934550989344672E-3</v>
      </c>
      <c r="AD154" s="1">
        <f>(Table2[[#This Row],[Day High]]/Table2[[#This Row],[Close Price]])-1</f>
        <v>3.1047475508666267E-2</v>
      </c>
      <c r="AE154" s="1">
        <f>(Table2[[#This Row],[Close Price]]/Table2[[#This Row],[Current Week Low]])-1</f>
        <v>9.8934550989344672E-3</v>
      </c>
      <c r="AF154" s="1">
        <f>(Table2[[#This Row],[Current Week High]]/Table2[[#This Row],[Close Price]])-1</f>
        <v>4.5968349660889141E-2</v>
      </c>
      <c r="AG154" s="1">
        <f>(Table2[[#This Row],[Close Price]]/Table2[[#This Row],[Current Month Low]])-1</f>
        <v>9.8934550989344672E-3</v>
      </c>
      <c r="AH154" s="1">
        <f>(Table2[[#This Row],[Current Month High]]/Table2[[#This Row],[Close Price]])-1</f>
        <v>7.5207234363225295E-2</v>
      </c>
      <c r="AI154">
        <v>13.036925395629201</v>
      </c>
      <c r="AJ154">
        <v>76.392396650272502</v>
      </c>
      <c r="AK154" t="str">
        <f>IF(AND(Table2[[#This Row],[20D EMA]]&gt;Table2[[#This Row],[50D EMA]],Table2[[#This Row],[50D EMA]]&gt;Table2[[#This Row],[200D EMA]]),"Uptrend","Downtrend/NoTrend")</f>
        <v>Uptrend</v>
      </c>
      <c r="AL154">
        <v>0.24</v>
      </c>
      <c r="AM154" t="s">
        <v>3217</v>
      </c>
      <c r="AN154">
        <v>-4.87</v>
      </c>
      <c r="AO154" t="s">
        <v>3216</v>
      </c>
      <c r="AP154">
        <v>0.16569113196209601</v>
      </c>
      <c r="AQ154">
        <f>(Table2[[#This Row],[Sharpe Ratio]]-AVERAGE(Table2[Sharpe Ratio]))/_xlfn.STDEV.P(Table2[Sharpe Ratio])</f>
        <v>1.1763439144936909</v>
      </c>
      <c r="AR1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0.28795706812374577</v>
      </c>
      <c r="AS154">
        <f>_xlfn.RANK.AVG(Table2[[#This Row],[1Y Return vs Nifty Z-Score]],Table2[1Y Return vs Nifty Z-Score])</f>
        <v>226</v>
      </c>
      <c r="AT154">
        <f>_xlfn.RANK.AVG(Table2[[#This Row],[6M Return vs Nifty Z-Score]],Table2[6M Return vs Nifty Z-Score])</f>
        <v>307</v>
      </c>
      <c r="AU154">
        <f>_xlfn.RANK.AVG(Table2[[#This Row],[Sharpe Ratio Z-Score]],Table2[Sharpe Ratio Z-Score])</f>
        <v>90</v>
      </c>
      <c r="AV154">
        <f>(Table2[[#This Row],[Rank 1Y]]+Table2[[#This Row],[Rank 6M]]+Table2[[#This Row],[Rank Sharpe]])/3</f>
        <v>207.66666666666666</v>
      </c>
    </row>
    <row r="155" spans="1:48" x14ac:dyDescent="0.3">
      <c r="A155" t="s">
        <v>850</v>
      </c>
      <c r="B155" t="s">
        <v>851</v>
      </c>
      <c r="C155" t="s">
        <v>3175</v>
      </c>
      <c r="D155" t="s">
        <v>54</v>
      </c>
      <c r="E155">
        <v>19011.260648709998</v>
      </c>
      <c r="F155">
        <v>1409</v>
      </c>
      <c r="G155">
        <v>44.747144120370002</v>
      </c>
      <c r="H155">
        <f>(Table2[[#This Row],[1Y Return vs Nifty]]-AVERAGE(Table2[1Y Return vs Nifty]))/_xlfn.STDEV.P(Table2[1Y Return vs Nifty])</f>
        <v>0.32372460987333646</v>
      </c>
      <c r="I155">
        <v>10.926377219360001</v>
      </c>
      <c r="J155">
        <f>(Table2[[#This Row],[1M Return vs Nifty]]-AVERAGE(Table2[1M Return vs Nifty]))/_xlfn.STDEV.P(Table2[1M Return vs Nifty])</f>
        <v>0.92691808336102344</v>
      </c>
      <c r="K155">
        <v>49.809753469925703</v>
      </c>
      <c r="L155">
        <f>(Table2[[#This Row],[6M Return vs Nifty]]-AVERAGE(Table2[6M Return vs Nifty]))/_xlfn.STDEV.P(Table2[6M Return vs Nifty])</f>
        <v>1.0393338821033395</v>
      </c>
      <c r="M155">
        <v>-4.6105486897626697</v>
      </c>
      <c r="N155">
        <f>(Table2[[#This Row],[1W Return vs Nifty]]-AVERAGE(Table2[1W Return vs Nifty]))/_xlfn.STDEV.P(Table2[1W Return vs Nifty])</f>
        <v>-1.0862696236298079</v>
      </c>
      <c r="O155">
        <v>1375.74</v>
      </c>
      <c r="P155">
        <v>1260.5819585376</v>
      </c>
      <c r="Q155">
        <v>1029.6203418100399</v>
      </c>
      <c r="R155">
        <v>50.228761710608403</v>
      </c>
      <c r="S155" s="1">
        <f>(Table2[[#This Row],[Close Price]]-Table2[[#This Row],[20D EMA]])/Table2[[#This Row],[20D EMA]]</f>
        <v>2.4176079782517037E-2</v>
      </c>
      <c r="T155" s="1">
        <f>(Table2[[#This Row],[Close Price]]-Table2[[#This Row],[50D EMA]])/Table2[[#This Row],[50D EMA]]</f>
        <v>0.11773771666110437</v>
      </c>
      <c r="U155" s="1">
        <f>(Table2[[#This Row],[Close Price]]-Table2[[#This Row],[200D EMA]])/Table2[[#This Row],[200D EMA]]</f>
        <v>0.36846558171434596</v>
      </c>
      <c r="V155">
        <v>0.98660833456057095</v>
      </c>
      <c r="W155">
        <v>1397</v>
      </c>
      <c r="X155">
        <v>1451.7</v>
      </c>
      <c r="Y155">
        <v>1365.05</v>
      </c>
      <c r="Z155">
        <v>1451.7</v>
      </c>
      <c r="AA155">
        <v>1350.05</v>
      </c>
      <c r="AB155">
        <v>1522.05</v>
      </c>
      <c r="AC155" s="1">
        <f>(Table2[[#This Row],[Close Price]]/Table2[[#This Row],[Day Low]])-1</f>
        <v>8.589835361488829E-3</v>
      </c>
      <c r="AD155" s="1">
        <f>(Table2[[#This Row],[Day High]]/Table2[[#This Row],[Close Price]])-1</f>
        <v>3.0305180979418145E-2</v>
      </c>
      <c r="AE155" s="1">
        <f>(Table2[[#This Row],[Close Price]]/Table2[[#This Row],[Current Week Low]])-1</f>
        <v>3.2196622834328448E-2</v>
      </c>
      <c r="AF155" s="1">
        <f>(Table2[[#This Row],[Current Week High]]/Table2[[#This Row],[Close Price]])-1</f>
        <v>3.0305180979418145E-2</v>
      </c>
      <c r="AG155" s="1">
        <f>(Table2[[#This Row],[Close Price]]/Table2[[#This Row],[Current Month Low]])-1</f>
        <v>4.366504944261318E-2</v>
      </c>
      <c r="AH155" s="1">
        <f>(Table2[[#This Row],[Current Month High]]/Table2[[#This Row],[Close Price]])-1</f>
        <v>8.0234208658623185E-2</v>
      </c>
      <c r="AI155">
        <v>8.0234208658623096</v>
      </c>
      <c r="AJ155">
        <v>75.248756218905399</v>
      </c>
      <c r="AK155" t="str">
        <f>IF(AND(Table2[[#This Row],[20D EMA]]&gt;Table2[[#This Row],[50D EMA]],Table2[[#This Row],[50D EMA]]&gt;Table2[[#This Row],[200D EMA]]),"Uptrend","Downtrend/NoTrend")</f>
        <v>Uptrend</v>
      </c>
      <c r="AL155">
        <v>0.17</v>
      </c>
      <c r="AM155" t="s">
        <v>3217</v>
      </c>
      <c r="AN155">
        <v>-3.13</v>
      </c>
      <c r="AO155" t="s">
        <v>3216</v>
      </c>
      <c r="AP155">
        <v>7.3693918989981996E-2</v>
      </c>
      <c r="AQ155">
        <f>(Table2[[#This Row],[Sharpe Ratio]]-AVERAGE(Table2[Sharpe Ratio]))/_xlfn.STDEV.P(Table2[Sharpe Ratio])</f>
        <v>0.10788114860750853</v>
      </c>
      <c r="AR1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1.3115881003154</v>
      </c>
      <c r="AS155">
        <f>_xlfn.RANK.AVG(Table2[[#This Row],[1Y Return vs Nifty Z-Score]],Table2[1Y Return vs Nifty Z-Score])</f>
        <v>206</v>
      </c>
      <c r="AT155">
        <f>_xlfn.RANK.AVG(Table2[[#This Row],[6M Return vs Nifty Z-Score]],Table2[6M Return vs Nifty Z-Score])</f>
        <v>100</v>
      </c>
      <c r="AU155">
        <f>_xlfn.RANK.AVG(Table2[[#This Row],[Sharpe Ratio Z-Score]],Table2[Sharpe Ratio Z-Score])</f>
        <v>318</v>
      </c>
      <c r="AV155">
        <f>(Table2[[#This Row],[Rank 1Y]]+Table2[[#This Row],[Rank 6M]]+Table2[[#This Row],[Rank Sharpe]])/3</f>
        <v>208</v>
      </c>
    </row>
    <row r="156" spans="1:48" x14ac:dyDescent="0.3">
      <c r="A156" t="s">
        <v>1000</v>
      </c>
      <c r="B156" t="s">
        <v>1001</v>
      </c>
      <c r="C156" t="s">
        <v>3172</v>
      </c>
      <c r="D156" t="s">
        <v>1002</v>
      </c>
      <c r="E156">
        <v>14907.589005149999</v>
      </c>
      <c r="F156">
        <v>450.9</v>
      </c>
      <c r="G156">
        <v>79.464928523290098</v>
      </c>
      <c r="H156">
        <f>(Table2[[#This Row],[1Y Return vs Nifty]]-AVERAGE(Table2[1Y Return vs Nifty]))/_xlfn.STDEV.P(Table2[1Y Return vs Nifty])</f>
        <v>0.91161588946247674</v>
      </c>
      <c r="I156">
        <v>-6.5494100740389998</v>
      </c>
      <c r="J156">
        <f>(Table2[[#This Row],[1M Return vs Nifty]]-AVERAGE(Table2[1M Return vs Nifty]))/_xlfn.STDEV.P(Table2[1M Return vs Nifty])</f>
        <v>-0.6607191951255017</v>
      </c>
      <c r="K156">
        <v>13.524310335665801</v>
      </c>
      <c r="L156">
        <f>(Table2[[#This Row],[6M Return vs Nifty]]-AVERAGE(Table2[6M Return vs Nifty]))/_xlfn.STDEV.P(Table2[6M Return vs Nifty])</f>
        <v>-4.4156667575980413E-2</v>
      </c>
      <c r="M156">
        <v>-1.1709145398923899</v>
      </c>
      <c r="N156">
        <f>(Table2[[#This Row],[1W Return vs Nifty]]-AVERAGE(Table2[1W Return vs Nifty]))/_xlfn.STDEV.P(Table2[1W Return vs Nifty])</f>
        <v>-0.33922149833015086</v>
      </c>
      <c r="O156">
        <v>476.16</v>
      </c>
      <c r="P156">
        <v>477.00727996492299</v>
      </c>
      <c r="Q156">
        <v>407.18248638481202</v>
      </c>
      <c r="R156">
        <v>35.5932612168452</v>
      </c>
      <c r="S156" s="1">
        <f>(Table2[[#This Row],[Close Price]]-Table2[[#This Row],[20D EMA]])/Table2[[#This Row],[20D EMA]]</f>
        <v>-5.3049395161290418E-2</v>
      </c>
      <c r="T156" s="1">
        <f>(Table2[[#This Row],[Close Price]]-Table2[[#This Row],[50D EMA]])/Table2[[#This Row],[50D EMA]]</f>
        <v>-5.473140780334175E-2</v>
      </c>
      <c r="U156" s="1">
        <f>(Table2[[#This Row],[Close Price]]-Table2[[#This Row],[200D EMA]])/Table2[[#This Row],[200D EMA]]</f>
        <v>0.10736589877265071</v>
      </c>
      <c r="V156">
        <v>0.17369527807252499</v>
      </c>
      <c r="W156">
        <v>439</v>
      </c>
      <c r="X156">
        <v>471.95</v>
      </c>
      <c r="Y156">
        <v>439</v>
      </c>
      <c r="Z156">
        <v>483.25</v>
      </c>
      <c r="AA156">
        <v>439</v>
      </c>
      <c r="AB156">
        <v>516</v>
      </c>
      <c r="AC156" s="1">
        <f>(Table2[[#This Row],[Close Price]]/Table2[[#This Row],[Day Low]])-1</f>
        <v>2.7107061503416796E-2</v>
      </c>
      <c r="AD156" s="1">
        <f>(Table2[[#This Row],[Day High]]/Table2[[#This Row],[Close Price]])-1</f>
        <v>4.6684408959858148E-2</v>
      </c>
      <c r="AE156" s="1">
        <f>(Table2[[#This Row],[Close Price]]/Table2[[#This Row],[Current Week Low]])-1</f>
        <v>2.7107061503416796E-2</v>
      </c>
      <c r="AF156" s="1">
        <f>(Table2[[#This Row],[Current Week High]]/Table2[[#This Row],[Close Price]])-1</f>
        <v>7.1745398092703638E-2</v>
      </c>
      <c r="AG156" s="1">
        <f>(Table2[[#This Row],[Close Price]]/Table2[[#This Row],[Current Month Low]])-1</f>
        <v>2.7107061503416796E-2</v>
      </c>
      <c r="AH156" s="1">
        <f>(Table2[[#This Row],[Current Month High]]/Table2[[#This Row],[Close Price]])-1</f>
        <v>0.14437791084497675</v>
      </c>
      <c r="AI156">
        <v>37.014859170547702</v>
      </c>
      <c r="AJ156">
        <v>122.666666666666</v>
      </c>
      <c r="AK156" t="str">
        <f>IF(AND(Table2[[#This Row],[20D EMA]]&gt;Table2[[#This Row],[50D EMA]],Table2[[#This Row],[50D EMA]]&gt;Table2[[#This Row],[200D EMA]]),"Uptrend","Downtrend/NoTrend")</f>
        <v>Downtrend/NoTrend</v>
      </c>
      <c r="AL156">
        <v>-0.12</v>
      </c>
      <c r="AM156" t="s">
        <v>3216</v>
      </c>
      <c r="AN156">
        <v>-9.1300000000000008</v>
      </c>
      <c r="AO156" t="s">
        <v>3216</v>
      </c>
      <c r="AP156">
        <v>0.119544939168114</v>
      </c>
      <c r="AQ156">
        <f>(Table2[[#This Row],[Sharpe Ratio]]-AVERAGE(Table2[Sharpe Ratio]))/_xlfn.STDEV.P(Table2[Sharpe Ratio])</f>
        <v>0.64039845272496965</v>
      </c>
      <c r="AR1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6">
        <f>_xlfn.RANK.AVG(Table2[[#This Row],[1Y Return vs Nifty Z-Score]],Table2[1Y Return vs Nifty Z-Score])</f>
        <v>104</v>
      </c>
      <c r="AT156">
        <f>_xlfn.RANK.AVG(Table2[[#This Row],[6M Return vs Nifty Z-Score]],Table2[6M Return vs Nifty Z-Score])</f>
        <v>331</v>
      </c>
      <c r="AU156">
        <f>_xlfn.RANK.AVG(Table2[[#This Row],[Sharpe Ratio Z-Score]],Table2[Sharpe Ratio Z-Score])</f>
        <v>189</v>
      </c>
      <c r="AV156">
        <f>(Table2[[#This Row],[Rank 1Y]]+Table2[[#This Row],[Rank 6M]]+Table2[[#This Row],[Rank Sharpe]])/3</f>
        <v>208</v>
      </c>
    </row>
    <row r="157" spans="1:48" x14ac:dyDescent="0.3">
      <c r="A157" t="s">
        <v>796</v>
      </c>
      <c r="B157" t="s">
        <v>797</v>
      </c>
      <c r="C157" t="s">
        <v>3172</v>
      </c>
      <c r="D157" t="s">
        <v>685</v>
      </c>
      <c r="E157">
        <v>21094.957415684999</v>
      </c>
      <c r="F157">
        <v>1238.75</v>
      </c>
      <c r="G157">
        <v>19.898885668700999</v>
      </c>
      <c r="H157">
        <f>(Table2[[#This Row],[1Y Return vs Nifty]]-AVERAGE(Table2[1Y Return vs Nifty]))/_xlfn.STDEV.P(Table2[1Y Return vs Nifty])</f>
        <v>-9.7041712285305781E-2</v>
      </c>
      <c r="I157">
        <v>-2.35250077707743</v>
      </c>
      <c r="J157">
        <f>(Table2[[#This Row],[1M Return vs Nifty]]-AVERAGE(Table2[1M Return vs Nifty]))/_xlfn.STDEV.P(Table2[1M Return vs Nifty])</f>
        <v>-0.2794391107198228</v>
      </c>
      <c r="K157">
        <v>62.336228295726798</v>
      </c>
      <c r="L157">
        <f>(Table2[[#This Row],[6M Return vs Nifty]]-AVERAGE(Table2[6M Return vs Nifty]))/_xlfn.STDEV.P(Table2[6M Return vs Nifty])</f>
        <v>1.4133769120956265</v>
      </c>
      <c r="M157">
        <v>-2.6488609332587698</v>
      </c>
      <c r="N157">
        <f>(Table2[[#This Row],[1W Return vs Nifty]]-AVERAGE(Table2[1W Return vs Nifty]))/_xlfn.STDEV.P(Table2[1W Return vs Nifty])</f>
        <v>-0.66021409066715364</v>
      </c>
      <c r="O157">
        <v>1276.1600000000001</v>
      </c>
      <c r="P157">
        <v>1276.37532397214</v>
      </c>
      <c r="Q157">
        <v>1096.3779595462399</v>
      </c>
      <c r="R157">
        <v>31.344905524981399</v>
      </c>
      <c r="S157" s="1">
        <f>(Table2[[#This Row],[Close Price]]-Table2[[#This Row],[20D EMA]])/Table2[[#This Row],[20D EMA]]</f>
        <v>-2.9314506018054225E-2</v>
      </c>
      <c r="T157" s="1">
        <f>(Table2[[#This Row],[Close Price]]-Table2[[#This Row],[50D EMA]])/Table2[[#This Row],[50D EMA]]</f>
        <v>-2.9478260246404809E-2</v>
      </c>
      <c r="U157" s="1">
        <f>(Table2[[#This Row],[Close Price]]-Table2[[#This Row],[200D EMA]])/Table2[[#This Row],[200D EMA]]</f>
        <v>0.12985671520857994</v>
      </c>
      <c r="V157">
        <v>0.42260420883292299</v>
      </c>
      <c r="W157">
        <v>1194</v>
      </c>
      <c r="X157">
        <v>1276</v>
      </c>
      <c r="Y157">
        <v>1194</v>
      </c>
      <c r="Z157">
        <v>1295</v>
      </c>
      <c r="AA157">
        <v>1194</v>
      </c>
      <c r="AB157">
        <v>1369</v>
      </c>
      <c r="AC157" s="1">
        <f>(Table2[[#This Row],[Close Price]]/Table2[[#This Row],[Day Low]])-1</f>
        <v>3.7479061976549488E-2</v>
      </c>
      <c r="AD157" s="1">
        <f>(Table2[[#This Row],[Day High]]/Table2[[#This Row],[Close Price]])-1</f>
        <v>3.0070635721493488E-2</v>
      </c>
      <c r="AE157" s="1">
        <f>(Table2[[#This Row],[Close Price]]/Table2[[#This Row],[Current Week Low]])-1</f>
        <v>3.7479061976549488E-2</v>
      </c>
      <c r="AF157" s="1">
        <f>(Table2[[#This Row],[Current Week High]]/Table2[[#This Row],[Close Price]])-1</f>
        <v>4.540867810292637E-2</v>
      </c>
      <c r="AG157" s="1">
        <f>(Table2[[#This Row],[Close Price]]/Table2[[#This Row],[Current Month Low]])-1</f>
        <v>3.7479061976549488E-2</v>
      </c>
      <c r="AH157" s="1">
        <f>(Table2[[#This Row],[Current Month High]]/Table2[[#This Row],[Close Price]])-1</f>
        <v>0.10514631685166509</v>
      </c>
      <c r="AI157">
        <v>20.686175580221899</v>
      </c>
      <c r="AJ157">
        <v>90.211132437619895</v>
      </c>
      <c r="AK157" t="str">
        <f>IF(AND(Table2[[#This Row],[20D EMA]]&gt;Table2[[#This Row],[50D EMA]],Table2[[#This Row],[50D EMA]]&gt;Table2[[#This Row],[200D EMA]]),"Uptrend","Downtrend/NoTrend")</f>
        <v>Downtrend/NoTrend</v>
      </c>
      <c r="AL157">
        <v>-0.2</v>
      </c>
      <c r="AM157" t="s">
        <v>3216</v>
      </c>
      <c r="AN157">
        <v>-7.1</v>
      </c>
      <c r="AO157" t="s">
        <v>3216</v>
      </c>
      <c r="AP157">
        <v>0.101083755775758</v>
      </c>
      <c r="AQ157">
        <f>(Table2[[#This Row],[Sharpe Ratio]]-AVERAGE(Table2[Sharpe Ratio]))/_xlfn.STDEV.P(Table2[Sharpe Ratio])</f>
        <v>0.42598883713250846</v>
      </c>
      <c r="AR1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7">
        <f>_xlfn.RANK.AVG(Table2[[#This Row],[1Y Return vs Nifty Z-Score]],Table2[1Y Return vs Nifty Z-Score])</f>
        <v>322</v>
      </c>
      <c r="AT157">
        <f>_xlfn.RANK.AVG(Table2[[#This Row],[6M Return vs Nifty Z-Score]],Table2[6M Return vs Nifty Z-Score])</f>
        <v>67</v>
      </c>
      <c r="AU157">
        <f>_xlfn.RANK.AVG(Table2[[#This Row],[Sharpe Ratio Z-Score]],Table2[Sharpe Ratio Z-Score])</f>
        <v>236</v>
      </c>
      <c r="AV157">
        <f>(Table2[[#This Row],[Rank 1Y]]+Table2[[#This Row],[Rank 6M]]+Table2[[#This Row],[Rank Sharpe]])/3</f>
        <v>208.33333333333334</v>
      </c>
    </row>
    <row r="158" spans="1:48" x14ac:dyDescent="0.3">
      <c r="A158" t="s">
        <v>1195</v>
      </c>
      <c r="B158" t="s">
        <v>1196</v>
      </c>
      <c r="C158" t="s">
        <v>3174</v>
      </c>
      <c r="D158" t="s">
        <v>963</v>
      </c>
      <c r="E158">
        <v>10270.969604350001</v>
      </c>
      <c r="F158">
        <v>1342.3</v>
      </c>
      <c r="G158">
        <v>60.037699895889098</v>
      </c>
      <c r="H158">
        <f>(Table2[[#This Row],[1Y Return vs Nifty]]-AVERAGE(Table2[1Y Return vs Nifty]))/_xlfn.STDEV.P(Table2[1Y Return vs Nifty])</f>
        <v>0.5826462131696275</v>
      </c>
      <c r="I158">
        <v>-9.7175240220991501</v>
      </c>
      <c r="J158">
        <f>(Table2[[#This Row],[1M Return vs Nifty]]-AVERAGE(Table2[1M Return vs Nifty]))/_xlfn.STDEV.P(Table2[1M Return vs Nifty])</f>
        <v>-0.94853545896463021</v>
      </c>
      <c r="K158">
        <v>44.194146425753303</v>
      </c>
      <c r="L158">
        <f>(Table2[[#This Row],[6M Return vs Nifty]]-AVERAGE(Table2[6M Return vs Nifty]))/_xlfn.STDEV.P(Table2[6M Return vs Nifty])</f>
        <v>0.87165073874030308</v>
      </c>
      <c r="M158">
        <v>1.98057891797689</v>
      </c>
      <c r="N158">
        <f>(Table2[[#This Row],[1W Return vs Nifty]]-AVERAGE(Table2[1W Return vs Nifty]))/_xlfn.STDEV.P(Table2[1W Return vs Nifty])</f>
        <v>0.34524585401433278</v>
      </c>
      <c r="O158">
        <v>1381.15</v>
      </c>
      <c r="P158">
        <v>1368.74987940195</v>
      </c>
      <c r="Q158">
        <v>1145.2331179478299</v>
      </c>
      <c r="R158">
        <v>57.599834189206902</v>
      </c>
      <c r="S158" s="1">
        <f>(Table2[[#This Row],[Close Price]]-Table2[[#This Row],[20D EMA]])/Table2[[#This Row],[20D EMA]]</f>
        <v>-2.812873330195861E-2</v>
      </c>
      <c r="T158" s="1">
        <f>(Table2[[#This Row],[Close Price]]-Table2[[#This Row],[50D EMA]])/Table2[[#This Row],[50D EMA]]</f>
        <v>-1.9324114507689925E-2</v>
      </c>
      <c r="U158" s="1">
        <f>(Table2[[#This Row],[Close Price]]-Table2[[#This Row],[200D EMA]])/Table2[[#This Row],[200D EMA]]</f>
        <v>0.17207577999953305</v>
      </c>
      <c r="V158">
        <v>0.38222532333688197</v>
      </c>
      <c r="W158">
        <v>1313.15</v>
      </c>
      <c r="X158">
        <v>1414</v>
      </c>
      <c r="Y158">
        <v>1313.15</v>
      </c>
      <c r="Z158">
        <v>1419.95</v>
      </c>
      <c r="AA158">
        <v>1313.15</v>
      </c>
      <c r="AB158">
        <v>1419.95</v>
      </c>
      <c r="AC158" s="1">
        <f>(Table2[[#This Row],[Close Price]]/Table2[[#This Row],[Day Low]])-1</f>
        <v>2.2198530251684723E-2</v>
      </c>
      <c r="AD158" s="1">
        <f>(Table2[[#This Row],[Day High]]/Table2[[#This Row],[Close Price]])-1</f>
        <v>5.3415778886985121E-2</v>
      </c>
      <c r="AE158" s="1">
        <f>(Table2[[#This Row],[Close Price]]/Table2[[#This Row],[Current Week Low]])-1</f>
        <v>2.2198530251684723E-2</v>
      </c>
      <c r="AF158" s="1">
        <f>(Table2[[#This Row],[Current Week High]]/Table2[[#This Row],[Close Price]])-1</f>
        <v>5.7848469045667983E-2</v>
      </c>
      <c r="AG158" s="1">
        <f>(Table2[[#This Row],[Close Price]]/Table2[[#This Row],[Current Month Low]])-1</f>
        <v>2.2198530251684723E-2</v>
      </c>
      <c r="AH158" s="1">
        <f>(Table2[[#This Row],[Current Month High]]/Table2[[#This Row],[Close Price]])-1</f>
        <v>5.7848469045667983E-2</v>
      </c>
      <c r="AI158">
        <v>18.546524621917602</v>
      </c>
      <c r="AJ158">
        <v>104.618902439024</v>
      </c>
      <c r="AK158" t="str">
        <f>IF(AND(Table2[[#This Row],[20D EMA]]&gt;Table2[[#This Row],[50D EMA]],Table2[[#This Row],[50D EMA]]&gt;Table2[[#This Row],[200D EMA]]),"Uptrend","Downtrend/NoTrend")</f>
        <v>Uptrend</v>
      </c>
      <c r="AL158">
        <v>0.06</v>
      </c>
      <c r="AM158" t="s">
        <v>3217</v>
      </c>
      <c r="AN158">
        <v>-1.73</v>
      </c>
      <c r="AO158" t="s">
        <v>3216</v>
      </c>
      <c r="AP158">
        <v>6.2466216080954998E-2</v>
      </c>
      <c r="AQ158">
        <f>(Table2[[#This Row],[Sharpe Ratio]]-AVERAGE(Table2[Sharpe Ratio]))/_xlfn.STDEV.P(Table2[Sharpe Ratio])</f>
        <v>-2.2518263691684044E-2</v>
      </c>
      <c r="AR1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0.82848908326794901</v>
      </c>
      <c r="AS158">
        <f>_xlfn.RANK.AVG(Table2[[#This Row],[1Y Return vs Nifty Z-Score]],Table2[1Y Return vs Nifty Z-Score])</f>
        <v>149</v>
      </c>
      <c r="AT158">
        <f>_xlfn.RANK.AVG(Table2[[#This Row],[6M Return vs Nifty Z-Score]],Table2[6M Return vs Nifty Z-Score])</f>
        <v>117</v>
      </c>
      <c r="AU158">
        <f>_xlfn.RANK.AVG(Table2[[#This Row],[Sharpe Ratio Z-Score]],Table2[Sharpe Ratio Z-Score])</f>
        <v>359</v>
      </c>
      <c r="AV158">
        <f>(Table2[[#This Row],[Rank 1Y]]+Table2[[#This Row],[Rank 6M]]+Table2[[#This Row],[Rank Sharpe]])/3</f>
        <v>208.33333333333334</v>
      </c>
    </row>
    <row r="159" spans="1:48" x14ac:dyDescent="0.3">
      <c r="A159" t="s">
        <v>316</v>
      </c>
      <c r="B159" t="s">
        <v>317</v>
      </c>
      <c r="C159" t="s">
        <v>3175</v>
      </c>
      <c r="D159" t="s">
        <v>54</v>
      </c>
      <c r="E159">
        <v>89394.081804044996</v>
      </c>
      <c r="F159">
        <v>1528.1</v>
      </c>
      <c r="G159">
        <v>45.459002992247598</v>
      </c>
      <c r="H159">
        <f>(Table2[[#This Row],[1Y Return vs Nifty]]-AVERAGE(Table2[1Y Return vs Nifty]))/_xlfn.STDEV.P(Table2[1Y Return vs Nifty])</f>
        <v>0.33577882445736967</v>
      </c>
      <c r="I159">
        <v>-1.1281631255529301</v>
      </c>
      <c r="J159">
        <f>(Table2[[#This Row],[1M Return vs Nifty]]-AVERAGE(Table2[1M Return vs Nifty]))/_xlfn.STDEV.P(Table2[1M Return vs Nifty])</f>
        <v>-0.16821069712216136</v>
      </c>
      <c r="K159">
        <v>37.7982047741786</v>
      </c>
      <c r="L159">
        <f>(Table2[[#This Row],[6M Return vs Nifty]]-AVERAGE(Table2[6M Return vs Nifty]))/_xlfn.STDEV.P(Table2[6M Return vs Nifty])</f>
        <v>0.68066664878059036</v>
      </c>
      <c r="M159">
        <v>0.55788075671957704</v>
      </c>
      <c r="N159">
        <f>(Table2[[#This Row],[1W Return vs Nifty]]-AVERAGE(Table2[1W Return vs Nifty]))/_xlfn.STDEV.P(Table2[1W Return vs Nifty])</f>
        <v>3.6252528583304737E-2</v>
      </c>
      <c r="O159">
        <v>1532.74</v>
      </c>
      <c r="P159">
        <v>1467.6650281741499</v>
      </c>
      <c r="Q159">
        <v>1227.5740265337199</v>
      </c>
      <c r="R159">
        <v>48.392824203615397</v>
      </c>
      <c r="S159" s="1">
        <f>(Table2[[#This Row],[Close Price]]-Table2[[#This Row],[20D EMA]])/Table2[[#This Row],[20D EMA]]</f>
        <v>-3.0272583738925715E-3</v>
      </c>
      <c r="T159" s="1">
        <f>(Table2[[#This Row],[Close Price]]-Table2[[#This Row],[50D EMA]])/Table2[[#This Row],[50D EMA]]</f>
        <v>4.1177632951460423E-2</v>
      </c>
      <c r="U159" s="1">
        <f>(Table2[[#This Row],[Close Price]]-Table2[[#This Row],[200D EMA]])/Table2[[#This Row],[200D EMA]]</f>
        <v>0.24481291308750652</v>
      </c>
      <c r="V159">
        <v>0.82829450969277096</v>
      </c>
      <c r="W159">
        <v>1511</v>
      </c>
      <c r="X159">
        <v>1559.9</v>
      </c>
      <c r="Y159">
        <v>1511</v>
      </c>
      <c r="Z159">
        <v>1583.95</v>
      </c>
      <c r="AA159">
        <v>1502.4</v>
      </c>
      <c r="AB159">
        <v>1592</v>
      </c>
      <c r="AC159" s="1">
        <f>(Table2[[#This Row],[Close Price]]/Table2[[#This Row],[Day Low]])-1</f>
        <v>1.1317008603573653E-2</v>
      </c>
      <c r="AD159" s="1">
        <f>(Table2[[#This Row],[Day High]]/Table2[[#This Row],[Close Price]])-1</f>
        <v>2.0810156403376912E-2</v>
      </c>
      <c r="AE159" s="1">
        <f>(Table2[[#This Row],[Close Price]]/Table2[[#This Row],[Current Week Low]])-1</f>
        <v>1.1317008603573653E-2</v>
      </c>
      <c r="AF159" s="1">
        <f>(Table2[[#This Row],[Current Week High]]/Table2[[#This Row],[Close Price]])-1</f>
        <v>3.654865519272299E-2</v>
      </c>
      <c r="AG159" s="1">
        <f>(Table2[[#This Row],[Close Price]]/Table2[[#This Row],[Current Month Low]])-1</f>
        <v>1.7105963791267165E-2</v>
      </c>
      <c r="AH159" s="1">
        <f>(Table2[[#This Row],[Current Month High]]/Table2[[#This Row],[Close Price]])-1</f>
        <v>4.1816635036974192E-2</v>
      </c>
      <c r="AI159">
        <v>4.1816635036974104</v>
      </c>
      <c r="AJ159">
        <v>83.0827292877254</v>
      </c>
      <c r="AK159" t="str">
        <f>IF(AND(Table2[[#This Row],[20D EMA]]&gt;Table2[[#This Row],[50D EMA]],Table2[[#This Row],[50D EMA]]&gt;Table2[[#This Row],[200D EMA]]),"Uptrend","Downtrend/NoTrend")</f>
        <v>Uptrend</v>
      </c>
      <c r="AL159">
        <v>0.09</v>
      </c>
      <c r="AM159" t="s">
        <v>3217</v>
      </c>
      <c r="AN159">
        <v>-1.37</v>
      </c>
      <c r="AO159" t="s">
        <v>3216</v>
      </c>
      <c r="AP159">
        <v>8.655607818305E-2</v>
      </c>
      <c r="AQ159">
        <f>(Table2[[#This Row],[Sharpe Ratio]]-AVERAGE(Table2[Sharpe Ratio]))/_xlfn.STDEV.P(Table2[Sharpe Ratio])</f>
        <v>0.25726326294242313</v>
      </c>
      <c r="AR1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1.1417505676415265</v>
      </c>
      <c r="AS159">
        <f>_xlfn.RANK.AVG(Table2[[#This Row],[1Y Return vs Nifty Z-Score]],Table2[1Y Return vs Nifty Z-Score])</f>
        <v>201</v>
      </c>
      <c r="AT159">
        <f>_xlfn.RANK.AVG(Table2[[#This Row],[6M Return vs Nifty Z-Score]],Table2[6M Return vs Nifty Z-Score])</f>
        <v>145</v>
      </c>
      <c r="AU159">
        <f>_xlfn.RANK.AVG(Table2[[#This Row],[Sharpe Ratio Z-Score]],Table2[Sharpe Ratio Z-Score])</f>
        <v>280</v>
      </c>
      <c r="AV159">
        <f>(Table2[[#This Row],[Rank 1Y]]+Table2[[#This Row],[Rank 6M]]+Table2[[#This Row],[Rank Sharpe]])/3</f>
        <v>208.66666666666666</v>
      </c>
    </row>
    <row r="160" spans="1:48" x14ac:dyDescent="0.3">
      <c r="A160" t="s">
        <v>320</v>
      </c>
      <c r="B160" t="s">
        <v>321</v>
      </c>
      <c r="C160" t="s">
        <v>3169</v>
      </c>
      <c r="D160" t="s">
        <v>18</v>
      </c>
      <c r="E160">
        <v>86698.128455165002</v>
      </c>
      <c r="F160">
        <v>398.05</v>
      </c>
      <c r="G160">
        <v>105.366330334233</v>
      </c>
      <c r="H160">
        <f>(Table2[[#This Row],[1Y Return vs Nifty]]-AVERAGE(Table2[1Y Return vs Nifty]))/_xlfn.STDEV.P(Table2[1Y Return vs Nifty])</f>
        <v>1.350215544240762</v>
      </c>
      <c r="I160">
        <v>2.6478922023451501</v>
      </c>
      <c r="J160">
        <f>(Table2[[#This Row],[1M Return vs Nifty]]-AVERAGE(Table2[1M Return vs Nifty]))/_xlfn.STDEV.P(Table2[1M Return vs Nifty])</f>
        <v>0.17483571924519167</v>
      </c>
      <c r="K160">
        <v>17.530578321172499</v>
      </c>
      <c r="L160">
        <f>(Table2[[#This Row],[6M Return vs Nifty]]-AVERAGE(Table2[6M Return vs Nifty]))/_xlfn.STDEV.P(Table2[6M Return vs Nifty])</f>
        <v>7.5471291374888019E-2</v>
      </c>
      <c r="M160">
        <v>-1.7118441101345501</v>
      </c>
      <c r="N160">
        <f>(Table2[[#This Row],[1W Return vs Nifty]]-AVERAGE(Table2[1W Return vs Nifty]))/_xlfn.STDEV.P(Table2[1W Return vs Nifty])</f>
        <v>-0.45670504563816761</v>
      </c>
      <c r="O160">
        <v>410.53</v>
      </c>
      <c r="P160">
        <v>394.214428203284</v>
      </c>
      <c r="Q160">
        <v>334.32850902976099</v>
      </c>
      <c r="R160">
        <v>39.056957892106503</v>
      </c>
      <c r="S160" s="1">
        <f>(Table2[[#This Row],[Close Price]]-Table2[[#This Row],[20D EMA]])/Table2[[#This Row],[20D EMA]]</f>
        <v>-3.0399727181935454E-2</v>
      </c>
      <c r="T160" s="1">
        <f>(Table2[[#This Row],[Close Price]]-Table2[[#This Row],[50D EMA]])/Table2[[#This Row],[50D EMA]]</f>
        <v>9.7296585875799712E-3</v>
      </c>
      <c r="U160" s="1">
        <f>(Table2[[#This Row],[Close Price]]-Table2[[#This Row],[200D EMA]])/Table2[[#This Row],[200D EMA]]</f>
        <v>0.19059544504643697</v>
      </c>
      <c r="V160">
        <v>0.71744879596631395</v>
      </c>
      <c r="W160">
        <v>392</v>
      </c>
      <c r="X160">
        <v>408.7</v>
      </c>
      <c r="Y160">
        <v>392</v>
      </c>
      <c r="Z160">
        <v>413.8</v>
      </c>
      <c r="AA160">
        <v>392</v>
      </c>
      <c r="AB160">
        <v>457.15</v>
      </c>
      <c r="AC160" s="1">
        <f>(Table2[[#This Row],[Close Price]]/Table2[[#This Row],[Day Low]])-1</f>
        <v>1.5433673469387843E-2</v>
      </c>
      <c r="AD160" s="1">
        <f>(Table2[[#This Row],[Day High]]/Table2[[#This Row],[Close Price]])-1</f>
        <v>2.675543273458092E-2</v>
      </c>
      <c r="AE160" s="1">
        <f>(Table2[[#This Row],[Close Price]]/Table2[[#This Row],[Current Week Low]])-1</f>
        <v>1.5433673469387843E-2</v>
      </c>
      <c r="AF160" s="1">
        <f>(Table2[[#This Row],[Current Week High]]/Table2[[#This Row],[Close Price]])-1</f>
        <v>3.956789348071843E-2</v>
      </c>
      <c r="AG160" s="1">
        <f>(Table2[[#This Row],[Close Price]]/Table2[[#This Row],[Current Month Low]])-1</f>
        <v>1.5433673469387843E-2</v>
      </c>
      <c r="AH160" s="1">
        <f>(Table2[[#This Row],[Current Month High]]/Table2[[#This Row],[Close Price]])-1</f>
        <v>0.14847380982288638</v>
      </c>
      <c r="AI160">
        <v>14.8473809822886</v>
      </c>
      <c r="AJ160">
        <v>149.61329431438099</v>
      </c>
      <c r="AK160" t="str">
        <f>IF(AND(Table2[[#This Row],[20D EMA]]&gt;Table2[[#This Row],[50D EMA]],Table2[[#This Row],[50D EMA]]&gt;Table2[[#This Row],[200D EMA]]),"Uptrend","Downtrend/NoTrend")</f>
        <v>Uptrend</v>
      </c>
      <c r="AL160">
        <v>0.19</v>
      </c>
      <c r="AM160" t="s">
        <v>3217</v>
      </c>
      <c r="AN160">
        <v>-6.54</v>
      </c>
      <c r="AO160" t="s">
        <v>3216</v>
      </c>
      <c r="AP160">
        <v>8.6732220375525998E-2</v>
      </c>
      <c r="AQ160">
        <f>(Table2[[#This Row],[Sharpe Ratio]]-AVERAGE(Table2[Sharpe Ratio]))/_xlfn.STDEV.P(Table2[Sharpe Ratio])</f>
        <v>0.25930899202575103</v>
      </c>
      <c r="AR1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1.4031265012484251</v>
      </c>
      <c r="AS160">
        <f>_xlfn.RANK.AVG(Table2[[#This Row],[1Y Return vs Nifty Z-Score]],Table2[1Y Return vs Nifty Z-Score])</f>
        <v>69</v>
      </c>
      <c r="AT160">
        <f>_xlfn.RANK.AVG(Table2[[#This Row],[6M Return vs Nifty Z-Score]],Table2[6M Return vs Nifty Z-Score])</f>
        <v>284</v>
      </c>
      <c r="AU160">
        <f>_xlfn.RANK.AVG(Table2[[#This Row],[Sharpe Ratio Z-Score]],Table2[Sharpe Ratio Z-Score])</f>
        <v>277</v>
      </c>
      <c r="AV160">
        <f>(Table2[[#This Row],[Rank 1Y]]+Table2[[#This Row],[Rank 6M]]+Table2[[#This Row],[Rank Sharpe]])/3</f>
        <v>210</v>
      </c>
    </row>
    <row r="161" spans="1:48" x14ac:dyDescent="0.3">
      <c r="A161" t="s">
        <v>1603</v>
      </c>
      <c r="B161" t="s">
        <v>1604</v>
      </c>
      <c r="C161" t="s">
        <v>3177</v>
      </c>
      <c r="D161" t="s">
        <v>197</v>
      </c>
      <c r="E161">
        <v>5964.8805121199903</v>
      </c>
      <c r="F161">
        <v>482.25</v>
      </c>
      <c r="G161">
        <v>20.187149852849799</v>
      </c>
      <c r="H161">
        <f>(Table2[[#This Row],[1Y Return vs Nifty]]-AVERAGE(Table2[1Y Return vs Nifty]))/_xlfn.STDEV.P(Table2[1Y Return vs Nifty])</f>
        <v>-9.2160410007712731E-2</v>
      </c>
      <c r="I161">
        <v>-9.1163569560867703</v>
      </c>
      <c r="J161">
        <f>(Table2[[#This Row],[1M Return vs Nifty]]-AVERAGE(Table2[1M Return vs Nifty]))/_xlfn.STDEV.P(Table2[1M Return vs Nifty])</f>
        <v>-0.89392073811825457</v>
      </c>
      <c r="K161">
        <v>19.7550669328627</v>
      </c>
      <c r="L161">
        <f>(Table2[[#This Row],[6M Return vs Nifty]]-AVERAGE(Table2[6M Return vs Nifty]))/_xlfn.STDEV.P(Table2[6M Return vs Nifty])</f>
        <v>0.14189496380235619</v>
      </c>
      <c r="M161">
        <v>0.80126468125753703</v>
      </c>
      <c r="N161">
        <f>(Table2[[#This Row],[1W Return vs Nifty]]-AVERAGE(Table2[1W Return vs Nifty]))/_xlfn.STDEV.P(Table2[1W Return vs Nifty])</f>
        <v>8.9112657490041297E-2</v>
      </c>
      <c r="O161">
        <v>492.69</v>
      </c>
      <c r="P161">
        <v>492.406426569188</v>
      </c>
      <c r="Q161">
        <v>434.21288181410898</v>
      </c>
      <c r="R161">
        <v>47.090197216720497</v>
      </c>
      <c r="S161" s="1">
        <f>(Table2[[#This Row],[Close Price]]-Table2[[#This Row],[20D EMA]])/Table2[[#This Row],[20D EMA]]</f>
        <v>-2.1189794799975639E-2</v>
      </c>
      <c r="T161" s="1">
        <f>(Table2[[#This Row],[Close Price]]-Table2[[#This Row],[50D EMA]])/Table2[[#This Row],[50D EMA]]</f>
        <v>-2.0626104821483113E-2</v>
      </c>
      <c r="U161" s="1">
        <f>(Table2[[#This Row],[Close Price]]-Table2[[#This Row],[200D EMA]])/Table2[[#This Row],[200D EMA]]</f>
        <v>0.11063033870666279</v>
      </c>
      <c r="V161">
        <v>0.65058232611271605</v>
      </c>
      <c r="W161">
        <v>477</v>
      </c>
      <c r="X161">
        <v>494.45</v>
      </c>
      <c r="Y161">
        <v>477</v>
      </c>
      <c r="Z161">
        <v>495.7</v>
      </c>
      <c r="AA161">
        <v>468.5</v>
      </c>
      <c r="AB161">
        <v>515</v>
      </c>
      <c r="AC161" s="1">
        <f>(Table2[[#This Row],[Close Price]]/Table2[[#This Row],[Day Low]])-1</f>
        <v>1.1006289308176154E-2</v>
      </c>
      <c r="AD161" s="1">
        <f>(Table2[[#This Row],[Day High]]/Table2[[#This Row],[Close Price]])-1</f>
        <v>2.5298081907724201E-2</v>
      </c>
      <c r="AE161" s="1">
        <f>(Table2[[#This Row],[Close Price]]/Table2[[#This Row],[Current Week Low]])-1</f>
        <v>1.1006289308176154E-2</v>
      </c>
      <c r="AF161" s="1">
        <f>(Table2[[#This Row],[Current Week High]]/Table2[[#This Row],[Close Price]])-1</f>
        <v>2.7890098496630378E-2</v>
      </c>
      <c r="AG161" s="1">
        <f>(Table2[[#This Row],[Close Price]]/Table2[[#This Row],[Current Month Low]])-1</f>
        <v>2.9348986125933729E-2</v>
      </c>
      <c r="AH161" s="1">
        <f>(Table2[[#This Row],[Current Month High]]/Table2[[#This Row],[Close Price]])-1</f>
        <v>6.7910834629341554E-2</v>
      </c>
      <c r="AI161">
        <v>12.493519958527701</v>
      </c>
      <c r="AJ161">
        <v>55.114184625281403</v>
      </c>
      <c r="AK161" t="str">
        <f>IF(AND(Table2[[#This Row],[20D EMA]]&gt;Table2[[#This Row],[50D EMA]],Table2[[#This Row],[50D EMA]]&gt;Table2[[#This Row],[200D EMA]]),"Uptrend","Downtrend/NoTrend")</f>
        <v>Uptrend</v>
      </c>
      <c r="AL161">
        <v>-0.06</v>
      </c>
      <c r="AM161" t="s">
        <v>3216</v>
      </c>
      <c r="AN161">
        <v>-3.28</v>
      </c>
      <c r="AO161" t="s">
        <v>3216</v>
      </c>
      <c r="AP161">
        <v>0.19548571830443601</v>
      </c>
      <c r="AQ161">
        <f>(Table2[[#This Row],[Sharpe Ratio]]-AVERAGE(Table2[Sharpe Ratio]))/_xlfn.STDEV.P(Table2[Sharpe Ratio])</f>
        <v>1.5223805508581081</v>
      </c>
      <c r="AR1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0.76730702402453832</v>
      </c>
      <c r="AS161">
        <f>_xlfn.RANK.AVG(Table2[[#This Row],[1Y Return vs Nifty Z-Score]],Table2[1Y Return vs Nifty Z-Score])</f>
        <v>320</v>
      </c>
      <c r="AT161">
        <f>_xlfn.RANK.AVG(Table2[[#This Row],[6M Return vs Nifty Z-Score]],Table2[6M Return vs Nifty Z-Score])</f>
        <v>264</v>
      </c>
      <c r="AU161">
        <f>_xlfn.RANK.AVG(Table2[[#This Row],[Sharpe Ratio Z-Score]],Table2[Sharpe Ratio Z-Score])</f>
        <v>47</v>
      </c>
      <c r="AV161">
        <f>(Table2[[#This Row],[Rank 1Y]]+Table2[[#This Row],[Rank 6M]]+Table2[[#This Row],[Rank Sharpe]])/3</f>
        <v>210.33333333333334</v>
      </c>
    </row>
    <row r="162" spans="1:48" x14ac:dyDescent="0.3">
      <c r="A162" t="s">
        <v>112</v>
      </c>
      <c r="B162" t="s">
        <v>113</v>
      </c>
      <c r="C162" t="s">
        <v>3176</v>
      </c>
      <c r="D162" t="s">
        <v>57</v>
      </c>
      <c r="E162">
        <v>251356.71078497</v>
      </c>
      <c r="F162">
        <v>649.6</v>
      </c>
      <c r="G162">
        <v>50.092449783107597</v>
      </c>
      <c r="H162">
        <f>(Table2[[#This Row],[1Y Return vs Nifty]]-AVERAGE(Table2[1Y Return vs Nifty]))/_xlfn.STDEV.P(Table2[1Y Return vs Nifty])</f>
        <v>0.41423898571575257</v>
      </c>
      <c r="I162">
        <v>-10.0979205200361</v>
      </c>
      <c r="J162">
        <f>(Table2[[#This Row],[1M Return vs Nifty]]-AVERAGE(Table2[1M Return vs Nifty]))/_xlfn.STDEV.P(Table2[1M Return vs Nifty])</f>
        <v>-0.98309365371666535</v>
      </c>
      <c r="K162">
        <v>8.86401431497133</v>
      </c>
      <c r="L162">
        <f>(Table2[[#This Row],[6M Return vs Nifty]]-AVERAGE(Table2[6M Return vs Nifty]))/_xlfn.STDEV.P(Table2[6M Return vs Nifty])</f>
        <v>-0.18331403375302682</v>
      </c>
      <c r="M162">
        <v>3.1745553179494301</v>
      </c>
      <c r="N162">
        <f>(Table2[[#This Row],[1W Return vs Nifty]]-AVERAGE(Table2[1W Return vs Nifty]))/_xlfn.STDEV.P(Table2[1W Return vs Nifty])</f>
        <v>0.60456350013235327</v>
      </c>
      <c r="O162">
        <v>655.35</v>
      </c>
      <c r="P162">
        <v>670.98550236372603</v>
      </c>
      <c r="Q162">
        <v>605.71839336790595</v>
      </c>
      <c r="R162">
        <v>49.797357503285603</v>
      </c>
      <c r="S162" s="1">
        <f>(Table2[[#This Row],[Close Price]]-Table2[[#This Row],[20D EMA]])/Table2[[#This Row],[20D EMA]]</f>
        <v>-8.7739375906004426E-3</v>
      </c>
      <c r="T162" s="1">
        <f>(Table2[[#This Row],[Close Price]]-Table2[[#This Row],[50D EMA]])/Table2[[#This Row],[50D EMA]]</f>
        <v>-3.1871780073324758E-2</v>
      </c>
      <c r="U162" s="1">
        <f>(Table2[[#This Row],[Close Price]]-Table2[[#This Row],[200D EMA]])/Table2[[#This Row],[200D EMA]]</f>
        <v>7.2445557395251367E-2</v>
      </c>
      <c r="V162">
        <v>0.55912014022512402</v>
      </c>
      <c r="W162">
        <v>637</v>
      </c>
      <c r="X162">
        <v>658.05</v>
      </c>
      <c r="Y162">
        <v>637</v>
      </c>
      <c r="Z162">
        <v>681.55</v>
      </c>
      <c r="AA162">
        <v>621</v>
      </c>
      <c r="AB162">
        <v>684.45</v>
      </c>
      <c r="AC162" s="1">
        <f>(Table2[[#This Row],[Close Price]]/Table2[[#This Row],[Day Low]])-1</f>
        <v>1.978021978021971E-2</v>
      </c>
      <c r="AD162" s="1">
        <f>(Table2[[#This Row],[Day High]]/Table2[[#This Row],[Close Price]])-1</f>
        <v>1.3008004926108319E-2</v>
      </c>
      <c r="AE162" s="1">
        <f>(Table2[[#This Row],[Close Price]]/Table2[[#This Row],[Current Week Low]])-1</f>
        <v>1.978021978021971E-2</v>
      </c>
      <c r="AF162" s="1">
        <f>(Table2[[#This Row],[Current Week High]]/Table2[[#This Row],[Close Price]])-1</f>
        <v>4.9184113300492438E-2</v>
      </c>
      <c r="AG162" s="1">
        <f>(Table2[[#This Row],[Close Price]]/Table2[[#This Row],[Current Month Low]])-1</f>
        <v>4.6054750402576561E-2</v>
      </c>
      <c r="AH162" s="1">
        <f>(Table2[[#This Row],[Current Month High]]/Table2[[#This Row],[Close Price]])-1</f>
        <v>5.3648399014778247E-2</v>
      </c>
      <c r="AI162">
        <v>37.907943349753602</v>
      </c>
      <c r="AJ162">
        <v>124.503196820459</v>
      </c>
      <c r="AK162" t="str">
        <f>IF(AND(Table2[[#This Row],[20D EMA]]&gt;Table2[[#This Row],[50D EMA]],Table2[[#This Row],[50D EMA]]&gt;Table2[[#This Row],[200D EMA]]),"Uptrend","Downtrend/NoTrend")</f>
        <v>Downtrend/NoTrend</v>
      </c>
      <c r="AL162">
        <v>-0.1</v>
      </c>
      <c r="AM162" t="s">
        <v>3216</v>
      </c>
      <c r="AN162">
        <v>-1.44</v>
      </c>
      <c r="AO162" t="s">
        <v>3216</v>
      </c>
      <c r="AP162">
        <v>0.17596116395977601</v>
      </c>
      <c r="AQ162">
        <f>(Table2[[#This Row],[Sharpe Ratio]]-AVERAGE(Table2[Sharpe Ratio]))/_xlfn.STDEV.P(Table2[Sharpe Ratio])</f>
        <v>1.2956208625606602</v>
      </c>
      <c r="AR1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2">
        <f>_xlfn.RANK.AVG(Table2[[#This Row],[1Y Return vs Nifty Z-Score]],Table2[1Y Return vs Nifty Z-Score])</f>
        <v>182</v>
      </c>
      <c r="AT162">
        <f>_xlfn.RANK.AVG(Table2[[#This Row],[6M Return vs Nifty Z-Score]],Table2[6M Return vs Nifty Z-Score])</f>
        <v>377</v>
      </c>
      <c r="AU162">
        <f>_xlfn.RANK.AVG(Table2[[#This Row],[Sharpe Ratio Z-Score]],Table2[Sharpe Ratio Z-Score])</f>
        <v>74</v>
      </c>
      <c r="AV162">
        <f>(Table2[[#This Row],[Rank 1Y]]+Table2[[#This Row],[Rank 6M]]+Table2[[#This Row],[Rank Sharpe]])/3</f>
        <v>211</v>
      </c>
    </row>
    <row r="163" spans="1:48" x14ac:dyDescent="0.3">
      <c r="A163" t="s">
        <v>278</v>
      </c>
      <c r="B163" t="s">
        <v>279</v>
      </c>
      <c r="C163" t="s">
        <v>3173</v>
      </c>
      <c r="D163" t="s">
        <v>180</v>
      </c>
      <c r="E163">
        <v>98861.338246319996</v>
      </c>
      <c r="F163">
        <v>3600.15</v>
      </c>
      <c r="G163">
        <v>53.711390348379403</v>
      </c>
      <c r="H163">
        <f>(Table2[[#This Row],[1Y Return vs Nifty]]-AVERAGE(Table2[1Y Return vs Nifty]))/_xlfn.STDEV.P(Table2[1Y Return vs Nifty])</f>
        <v>0.47552007367295934</v>
      </c>
      <c r="I163">
        <v>-0.90244689174586001</v>
      </c>
      <c r="J163">
        <f>(Table2[[#This Row],[1M Return vs Nifty]]-AVERAGE(Table2[1M Return vs Nifty]))/_xlfn.STDEV.P(Table2[1M Return vs Nifty])</f>
        <v>-0.14770486804932501</v>
      </c>
      <c r="K163">
        <v>21.317069012807899</v>
      </c>
      <c r="L163">
        <f>(Table2[[#This Row],[6M Return vs Nifty]]-AVERAGE(Table2[6M Return vs Nifty]))/_xlfn.STDEV.P(Table2[6M Return vs Nifty])</f>
        <v>0.18853665661393232</v>
      </c>
      <c r="M163">
        <v>-0.48827452684577899</v>
      </c>
      <c r="N163">
        <f>(Table2[[#This Row],[1W Return vs Nifty]]-AVERAGE(Table2[1W Return vs Nifty]))/_xlfn.STDEV.P(Table2[1W Return vs Nifty])</f>
        <v>-0.19096010779237041</v>
      </c>
      <c r="O163">
        <v>3607.68</v>
      </c>
      <c r="P163">
        <v>3441.9095281223999</v>
      </c>
      <c r="Q163">
        <v>2891.9999718663898</v>
      </c>
      <c r="R163">
        <v>50.596896631636497</v>
      </c>
      <c r="S163" s="1">
        <f>(Table2[[#This Row],[Close Price]]-Table2[[#This Row],[20D EMA]])/Table2[[#This Row],[20D EMA]]</f>
        <v>-2.0872139435869439E-3</v>
      </c>
      <c r="T163" s="1">
        <f>(Table2[[#This Row],[Close Price]]-Table2[[#This Row],[50D EMA]])/Table2[[#This Row],[50D EMA]]</f>
        <v>4.5974616876092646E-2</v>
      </c>
      <c r="U163" s="1">
        <f>(Table2[[#This Row],[Close Price]]-Table2[[#This Row],[200D EMA]])/Table2[[#This Row],[200D EMA]]</f>
        <v>0.24486515733836484</v>
      </c>
      <c r="V163">
        <v>0.80767195093746402</v>
      </c>
      <c r="W163">
        <v>3586.1</v>
      </c>
      <c r="X163">
        <v>3651.5</v>
      </c>
      <c r="Y163">
        <v>3586.1</v>
      </c>
      <c r="Z163">
        <v>3709.95</v>
      </c>
      <c r="AA163">
        <v>3582.05</v>
      </c>
      <c r="AB163">
        <v>3709.95</v>
      </c>
      <c r="AC163" s="1">
        <f>(Table2[[#This Row],[Close Price]]/Table2[[#This Row],[Day Low]])-1</f>
        <v>3.9179052452524843E-3</v>
      </c>
      <c r="AD163" s="1">
        <f>(Table2[[#This Row],[Day High]]/Table2[[#This Row],[Close Price]])-1</f>
        <v>1.4263294584947905E-2</v>
      </c>
      <c r="AE163" s="1">
        <f>(Table2[[#This Row],[Close Price]]/Table2[[#This Row],[Current Week Low]])-1</f>
        <v>3.9179052452524843E-3</v>
      </c>
      <c r="AF163" s="1">
        <f>(Table2[[#This Row],[Current Week High]]/Table2[[#This Row],[Close Price]])-1</f>
        <v>3.0498729219615717E-2</v>
      </c>
      <c r="AG163" s="1">
        <f>(Table2[[#This Row],[Close Price]]/Table2[[#This Row],[Current Month Low]])-1</f>
        <v>5.0529724599042147E-3</v>
      </c>
      <c r="AH163" s="1">
        <f>(Table2[[#This Row],[Current Month High]]/Table2[[#This Row],[Close Price]])-1</f>
        <v>3.0498729219615717E-2</v>
      </c>
      <c r="AI163">
        <v>3.0498729219615699</v>
      </c>
      <c r="AJ163">
        <v>82.925156242060893</v>
      </c>
      <c r="AK163" t="str">
        <f>IF(AND(Table2[[#This Row],[20D EMA]]&gt;Table2[[#This Row],[50D EMA]],Table2[[#This Row],[50D EMA]]&gt;Table2[[#This Row],[200D EMA]]),"Uptrend","Downtrend/NoTrend")</f>
        <v>Uptrend</v>
      </c>
      <c r="AL163">
        <v>0.09</v>
      </c>
      <c r="AM163" t="s">
        <v>3217</v>
      </c>
      <c r="AN163">
        <v>-0.97</v>
      </c>
      <c r="AO163" t="s">
        <v>3216</v>
      </c>
      <c r="AP163">
        <v>0.10835451308573001</v>
      </c>
      <c r="AQ163">
        <f>(Table2[[#This Row],[Sharpe Ratio]]-AVERAGE(Table2[Sharpe Ratio]))/_xlfn.STDEV.P(Table2[Sharpe Ratio])</f>
        <v>0.51043197638124471</v>
      </c>
      <c r="AR1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0.8358237308264409</v>
      </c>
      <c r="AS163">
        <f>_xlfn.RANK.AVG(Table2[[#This Row],[1Y Return vs Nifty Z-Score]],Table2[1Y Return vs Nifty Z-Score])</f>
        <v>168</v>
      </c>
      <c r="AT163">
        <f>_xlfn.RANK.AVG(Table2[[#This Row],[6M Return vs Nifty Z-Score]],Table2[6M Return vs Nifty Z-Score])</f>
        <v>250</v>
      </c>
      <c r="AU163">
        <f>_xlfn.RANK.AVG(Table2[[#This Row],[Sharpe Ratio Z-Score]],Table2[Sharpe Ratio Z-Score])</f>
        <v>216</v>
      </c>
      <c r="AV163">
        <f>(Table2[[#This Row],[Rank 1Y]]+Table2[[#This Row],[Rank 6M]]+Table2[[#This Row],[Rank Sharpe]])/3</f>
        <v>211.33333333333334</v>
      </c>
    </row>
    <row r="164" spans="1:48" x14ac:dyDescent="0.3">
      <c r="A164" t="s">
        <v>1322</v>
      </c>
      <c r="B164" t="s">
        <v>1323</v>
      </c>
      <c r="C164" t="s">
        <v>3183</v>
      </c>
      <c r="D164" t="s">
        <v>762</v>
      </c>
      <c r="E164">
        <v>8711.1834547140006</v>
      </c>
      <c r="F164">
        <v>212.8</v>
      </c>
      <c r="G164">
        <v>34.184537367155002</v>
      </c>
      <c r="H164">
        <f>(Table2[[#This Row],[1Y Return vs Nifty]]-AVERAGE(Table2[1Y Return vs Nifty]))/_xlfn.STDEV.P(Table2[1Y Return vs Nifty])</f>
        <v>0.14486341504944758</v>
      </c>
      <c r="I164">
        <v>-17.441506219299999</v>
      </c>
      <c r="J164">
        <f>(Table2[[#This Row],[1M Return vs Nifty]]-AVERAGE(Table2[1M Return vs Nifty]))/_xlfn.STDEV.P(Table2[1M Return vs Nifty])</f>
        <v>-1.6502424475404349</v>
      </c>
      <c r="K164">
        <v>16.548584789944901</v>
      </c>
      <c r="L164">
        <f>(Table2[[#This Row],[6M Return vs Nifty]]-AVERAGE(Table2[6M Return vs Nifty]))/_xlfn.STDEV.P(Table2[6M Return vs Nifty])</f>
        <v>4.6148769199962726E-2</v>
      </c>
      <c r="M164">
        <v>-4.3772424193823802</v>
      </c>
      <c r="N164">
        <f>(Table2[[#This Row],[1W Return vs Nifty]]-AVERAGE(Table2[1W Return vs Nifty]))/_xlfn.STDEV.P(Table2[1W Return vs Nifty])</f>
        <v>-1.0355982428043724</v>
      </c>
      <c r="O164">
        <v>230.78</v>
      </c>
      <c r="P164">
        <v>236.90881277427201</v>
      </c>
      <c r="Q164">
        <v>202.44654942392799</v>
      </c>
      <c r="R164">
        <v>24.205747119637401</v>
      </c>
      <c r="S164" s="1">
        <f>(Table2[[#This Row],[Close Price]]-Table2[[#This Row],[20D EMA]])/Table2[[#This Row],[20D EMA]]</f>
        <v>-7.790969754744774E-2</v>
      </c>
      <c r="T164" s="1">
        <f>(Table2[[#This Row],[Close Price]]-Table2[[#This Row],[50D EMA]])/Table2[[#This Row],[50D EMA]]</f>
        <v>-0.10176410278685159</v>
      </c>
      <c r="U164" s="1">
        <f>(Table2[[#This Row],[Close Price]]-Table2[[#This Row],[200D EMA]])/Table2[[#This Row],[200D EMA]]</f>
        <v>5.1141650008524692E-2</v>
      </c>
      <c r="V164">
        <v>0.30250011111342101</v>
      </c>
      <c r="W164">
        <v>206.91</v>
      </c>
      <c r="X164">
        <v>219.2</v>
      </c>
      <c r="Y164">
        <v>206.91</v>
      </c>
      <c r="Z164">
        <v>228.96</v>
      </c>
      <c r="AA164">
        <v>206.91</v>
      </c>
      <c r="AB164">
        <v>243.98</v>
      </c>
      <c r="AC164" s="1">
        <f>(Table2[[#This Row],[Close Price]]/Table2[[#This Row],[Day Low]])-1</f>
        <v>2.846648301193766E-2</v>
      </c>
      <c r="AD164" s="1">
        <f>(Table2[[#This Row],[Day High]]/Table2[[#This Row],[Close Price]])-1</f>
        <v>3.007518796992481E-2</v>
      </c>
      <c r="AE164" s="1">
        <f>(Table2[[#This Row],[Close Price]]/Table2[[#This Row],[Current Week Low]])-1</f>
        <v>2.846648301193766E-2</v>
      </c>
      <c r="AF164" s="1">
        <f>(Table2[[#This Row],[Current Week High]]/Table2[[#This Row],[Close Price]])-1</f>
        <v>7.5939849624060196E-2</v>
      </c>
      <c r="AG164" s="1">
        <f>(Table2[[#This Row],[Close Price]]/Table2[[#This Row],[Current Month Low]])-1</f>
        <v>2.846648301193766E-2</v>
      </c>
      <c r="AH164" s="1">
        <f>(Table2[[#This Row],[Current Month High]]/Table2[[#This Row],[Close Price]])-1</f>
        <v>0.14652255639097733</v>
      </c>
      <c r="AI164">
        <v>39.328007518796902</v>
      </c>
      <c r="AJ164">
        <v>92.231255645889703</v>
      </c>
      <c r="AK164" t="str">
        <f>IF(AND(Table2[[#This Row],[20D EMA]]&gt;Table2[[#This Row],[50D EMA]],Table2[[#This Row],[50D EMA]]&gt;Table2[[#This Row],[200D EMA]]),"Uptrend","Downtrend/NoTrend")</f>
        <v>Downtrend/NoTrend</v>
      </c>
      <c r="AL164">
        <v>-0.19</v>
      </c>
      <c r="AM164" t="s">
        <v>3216</v>
      </c>
      <c r="AN164">
        <v>-10.09</v>
      </c>
      <c r="AO164" t="s">
        <v>3216</v>
      </c>
      <c r="AP164">
        <v>0.17448129602689899</v>
      </c>
      <c r="AQ164">
        <f>(Table2[[#This Row],[Sharpe Ratio]]-AVERAGE(Table2[Sharpe Ratio]))/_xlfn.STDEV.P(Table2[Sharpe Ratio])</f>
        <v>1.2784335616237577</v>
      </c>
      <c r="AR1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4">
        <f>_xlfn.RANK.AVG(Table2[[#This Row],[1Y Return vs Nifty Z-Score]],Table2[1Y Return vs Nifty Z-Score])</f>
        <v>259</v>
      </c>
      <c r="AT164">
        <f>_xlfn.RANK.AVG(Table2[[#This Row],[6M Return vs Nifty Z-Score]],Table2[6M Return vs Nifty Z-Score])</f>
        <v>299</v>
      </c>
      <c r="AU164">
        <f>_xlfn.RANK.AVG(Table2[[#This Row],[Sharpe Ratio Z-Score]],Table2[Sharpe Ratio Z-Score])</f>
        <v>77</v>
      </c>
      <c r="AV164">
        <f>(Table2[[#This Row],[Rank 1Y]]+Table2[[#This Row],[Rank 6M]]+Table2[[#This Row],[Rank Sharpe]])/3</f>
        <v>211.66666666666666</v>
      </c>
    </row>
    <row r="165" spans="1:48" x14ac:dyDescent="0.3">
      <c r="A165" t="s">
        <v>987</v>
      </c>
      <c r="B165" t="s">
        <v>988</v>
      </c>
      <c r="C165" t="s">
        <v>3170</v>
      </c>
      <c r="D165" t="s">
        <v>21</v>
      </c>
      <c r="E165">
        <v>15100.10312356</v>
      </c>
      <c r="F165">
        <v>2661.8</v>
      </c>
      <c r="G165">
        <v>201.91376378061301</v>
      </c>
      <c r="H165">
        <f>(Table2[[#This Row],[1Y Return vs Nifty]]-AVERAGE(Table2[1Y Return vs Nifty]))/_xlfn.STDEV.P(Table2[1Y Return vs Nifty])</f>
        <v>2.9850950495431139</v>
      </c>
      <c r="I165">
        <v>11.100597365099899</v>
      </c>
      <c r="J165">
        <f>(Table2[[#This Row],[1M Return vs Nifty]]-AVERAGE(Table2[1M Return vs Nifty]))/_xlfn.STDEV.P(Table2[1M Return vs Nifty])</f>
        <v>0.94274560479947078</v>
      </c>
      <c r="K165">
        <v>60.641500546688498</v>
      </c>
      <c r="L165">
        <f>(Table2[[#This Row],[6M Return vs Nifty]]-AVERAGE(Table2[6M Return vs Nifty]))/_xlfn.STDEV.P(Table2[6M Return vs Nifty])</f>
        <v>1.3627720044039084</v>
      </c>
      <c r="M165">
        <v>-2.1213139203910298</v>
      </c>
      <c r="N165">
        <f>(Table2[[#This Row],[1W Return vs Nifty]]-AVERAGE(Table2[1W Return vs Nifty]))/_xlfn.STDEV.P(Table2[1W Return vs Nifty])</f>
        <v>-0.54563707759000935</v>
      </c>
      <c r="O165">
        <v>2654.9</v>
      </c>
      <c r="P165">
        <v>2539.7933184528101</v>
      </c>
      <c r="Q165">
        <v>1954.9307399018601</v>
      </c>
      <c r="R165">
        <v>48.753190296228802</v>
      </c>
      <c r="S165" s="1">
        <f>(Table2[[#This Row],[Close Price]]-Table2[[#This Row],[20D EMA]])/Table2[[#This Row],[20D EMA]]</f>
        <v>2.5989679460620327E-3</v>
      </c>
      <c r="T165" s="1">
        <f>(Table2[[#This Row],[Close Price]]-Table2[[#This Row],[50D EMA]])/Table2[[#This Row],[50D EMA]]</f>
        <v>4.8038035481372955E-2</v>
      </c>
      <c r="U165" s="1">
        <f>(Table2[[#This Row],[Close Price]]-Table2[[#This Row],[200D EMA]])/Table2[[#This Row],[200D EMA]]</f>
        <v>0.36158276386488547</v>
      </c>
      <c r="V165">
        <v>0.841167298835647</v>
      </c>
      <c r="W165">
        <v>2570</v>
      </c>
      <c r="X165">
        <v>2741.8</v>
      </c>
      <c r="Y165">
        <v>2570</v>
      </c>
      <c r="Z165">
        <v>2870</v>
      </c>
      <c r="AA165">
        <v>2541.9</v>
      </c>
      <c r="AB165">
        <v>2925</v>
      </c>
      <c r="AC165" s="1">
        <f>(Table2[[#This Row],[Close Price]]/Table2[[#This Row],[Day Low]])-1</f>
        <v>3.5719844357976704E-2</v>
      </c>
      <c r="AD165" s="1">
        <f>(Table2[[#This Row],[Day High]]/Table2[[#This Row],[Close Price]])-1</f>
        <v>3.0054850101435049E-2</v>
      </c>
      <c r="AE165" s="1">
        <f>(Table2[[#This Row],[Close Price]]/Table2[[#This Row],[Current Week Low]])-1</f>
        <v>3.5719844357976704E-2</v>
      </c>
      <c r="AF165" s="1">
        <f>(Table2[[#This Row],[Current Week High]]/Table2[[#This Row],[Close Price]])-1</f>
        <v>7.8217747388984904E-2</v>
      </c>
      <c r="AG165" s="1">
        <f>(Table2[[#This Row],[Close Price]]/Table2[[#This Row],[Current Month Low]])-1</f>
        <v>4.7169440182540656E-2</v>
      </c>
      <c r="AH165" s="1">
        <f>(Table2[[#This Row],[Current Month High]]/Table2[[#This Row],[Close Price]])-1</f>
        <v>9.8880456833721375E-2</v>
      </c>
      <c r="AI165">
        <v>9.8880456833721304</v>
      </c>
      <c r="AJ165">
        <v>260.38451123747598</v>
      </c>
      <c r="AK165" t="str">
        <f>IF(AND(Table2[[#This Row],[20D EMA]]&gt;Table2[[#This Row],[50D EMA]],Table2[[#This Row],[50D EMA]]&gt;Table2[[#This Row],[200D EMA]]),"Uptrend","Downtrend/NoTrend")</f>
        <v>Uptrend</v>
      </c>
      <c r="AL165">
        <v>-0.12</v>
      </c>
      <c r="AM165" t="s">
        <v>3216</v>
      </c>
      <c r="AN165">
        <v>-3.24</v>
      </c>
      <c r="AO165" t="s">
        <v>3216</v>
      </c>
      <c r="AQ165">
        <f>(Table2[[#This Row],[Sharpe Ratio]]-AVERAGE(Table2[Sharpe Ratio]))/_xlfn.STDEV.P(Table2[Sharpe Ratio])</f>
        <v>-0.74800574154095356</v>
      </c>
      <c r="AR1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3.99696983961553</v>
      </c>
      <c r="AS165">
        <f>_xlfn.RANK.AVG(Table2[[#This Row],[1Y Return vs Nifty Z-Score]],Table2[1Y Return vs Nifty Z-Score])</f>
        <v>12</v>
      </c>
      <c r="AT165">
        <f>_xlfn.RANK.AVG(Table2[[#This Row],[6M Return vs Nifty Z-Score]],Table2[6M Return vs Nifty Z-Score])</f>
        <v>69</v>
      </c>
      <c r="AU165">
        <f>_xlfn.RANK.AVG(Table2[[#This Row],[Sharpe Ratio Z-Score]],Table2[Sharpe Ratio Z-Score])</f>
        <v>557</v>
      </c>
      <c r="AV165">
        <f>(Table2[[#This Row],[Rank 1Y]]+Table2[[#This Row],[Rank 6M]]+Table2[[#This Row],[Rank Sharpe]])/3</f>
        <v>212.66666666666666</v>
      </c>
    </row>
    <row r="166" spans="1:48" x14ac:dyDescent="0.3">
      <c r="A166" t="s">
        <v>156</v>
      </c>
      <c r="B166" t="s">
        <v>157</v>
      </c>
      <c r="C166" t="s">
        <v>3179</v>
      </c>
      <c r="D166" t="s">
        <v>158</v>
      </c>
      <c r="E166">
        <v>175007.53134747999</v>
      </c>
      <c r="F166">
        <v>449.75</v>
      </c>
      <c r="G166">
        <v>67.161856091102706</v>
      </c>
      <c r="H166">
        <f>(Table2[[#This Row],[1Y Return vs Nifty]]-AVERAGE(Table2[1Y Return vs Nifty]))/_xlfn.STDEV.P(Table2[1Y Return vs Nifty])</f>
        <v>0.70328263549975645</v>
      </c>
      <c r="I166">
        <v>0.72766807971601999</v>
      </c>
      <c r="J166">
        <f>(Table2[[#This Row],[1M Return vs Nifty]]-AVERAGE(Table2[1M Return vs Nifty]))/_xlfn.STDEV.P(Table2[1M Return vs Nifty])</f>
        <v>3.8753279429457998E-4</v>
      </c>
      <c r="K166">
        <v>52.1738009720832</v>
      </c>
      <c r="L166">
        <f>(Table2[[#This Row],[6M Return vs Nifty]]-AVERAGE(Table2[6M Return vs Nifty]))/_xlfn.STDEV.P(Table2[6M Return vs Nifty])</f>
        <v>1.1099248107604081</v>
      </c>
      <c r="M166">
        <v>3.36779313736429</v>
      </c>
      <c r="N166">
        <f>(Table2[[#This Row],[1W Return vs Nifty]]-AVERAGE(Table2[1W Return vs Nifty]))/_xlfn.STDEV.P(Table2[1W Return vs Nifty])</f>
        <v>0.64653248416988784</v>
      </c>
      <c r="O166">
        <v>450.11</v>
      </c>
      <c r="P166">
        <v>446.04816889491201</v>
      </c>
      <c r="Q166">
        <v>383.085575358884</v>
      </c>
      <c r="R166">
        <v>48.218998099295398</v>
      </c>
      <c r="S166" s="1">
        <f>(Table2[[#This Row],[Close Price]]-Table2[[#This Row],[20D EMA]])/Table2[[#This Row],[20D EMA]]</f>
        <v>-7.9980449223526165E-4</v>
      </c>
      <c r="T166" s="1">
        <f>(Table2[[#This Row],[Close Price]]-Table2[[#This Row],[50D EMA]])/Table2[[#This Row],[50D EMA]]</f>
        <v>8.2991734149684034E-3</v>
      </c>
      <c r="U166" s="1">
        <f>(Table2[[#This Row],[Close Price]]-Table2[[#This Row],[200D EMA]])/Table2[[#This Row],[200D EMA]]</f>
        <v>0.17401966800410881</v>
      </c>
      <c r="V166">
        <v>0.838135242553675</v>
      </c>
      <c r="W166">
        <v>437</v>
      </c>
      <c r="X166">
        <v>453.3</v>
      </c>
      <c r="Y166">
        <v>437</v>
      </c>
      <c r="Z166">
        <v>471</v>
      </c>
      <c r="AA166">
        <v>424.55</v>
      </c>
      <c r="AB166">
        <v>473.65</v>
      </c>
      <c r="AC166" s="1">
        <f>(Table2[[#This Row],[Close Price]]/Table2[[#This Row],[Day Low]])-1</f>
        <v>2.9176201372997701E-2</v>
      </c>
      <c r="AD166" s="1">
        <f>(Table2[[#This Row],[Day High]]/Table2[[#This Row],[Close Price]])-1</f>
        <v>7.8932740411339353E-3</v>
      </c>
      <c r="AE166" s="1">
        <f>(Table2[[#This Row],[Close Price]]/Table2[[#This Row],[Current Week Low]])-1</f>
        <v>2.9176201372997701E-2</v>
      </c>
      <c r="AF166" s="1">
        <f>(Table2[[#This Row],[Current Week High]]/Table2[[#This Row],[Close Price]])-1</f>
        <v>4.7248471372985046E-2</v>
      </c>
      <c r="AG166" s="1">
        <f>(Table2[[#This Row],[Close Price]]/Table2[[#This Row],[Current Month Low]])-1</f>
        <v>5.9356966199505257E-2</v>
      </c>
      <c r="AH166" s="1">
        <f>(Table2[[#This Row],[Current Month High]]/Table2[[#This Row],[Close Price]])-1</f>
        <v>5.31406336853808E-2</v>
      </c>
      <c r="AI166">
        <v>12.673707615341799</v>
      </c>
      <c r="AJ166">
        <v>116.22596153846099</v>
      </c>
      <c r="AK166" t="str">
        <f>IF(AND(Table2[[#This Row],[20D EMA]]&gt;Table2[[#This Row],[50D EMA]],Table2[[#This Row],[50D EMA]]&gt;Table2[[#This Row],[200D EMA]]),"Uptrend","Downtrend/NoTrend")</f>
        <v>Uptrend</v>
      </c>
      <c r="AL166">
        <v>0.04</v>
      </c>
      <c r="AM166" t="s">
        <v>3217</v>
      </c>
      <c r="AN166">
        <v>-3.19</v>
      </c>
      <c r="AO166" t="s">
        <v>3216</v>
      </c>
      <c r="AP166">
        <v>3.7682681083684E-2</v>
      </c>
      <c r="AQ166">
        <f>(Table2[[#This Row],[Sharpe Ratio]]-AVERAGE(Table2[Sharpe Ratio]))/_xlfn.STDEV.P(Table2[Sharpe Ratio])</f>
        <v>-0.31035616112503145</v>
      </c>
      <c r="AR1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2.1497713020993157</v>
      </c>
      <c r="AS166">
        <f>_xlfn.RANK.AVG(Table2[[#This Row],[1Y Return vs Nifty Z-Score]],Table2[1Y Return vs Nifty Z-Score])</f>
        <v>131</v>
      </c>
      <c r="AT166">
        <f>_xlfn.RANK.AVG(Table2[[#This Row],[6M Return vs Nifty Z-Score]],Table2[6M Return vs Nifty Z-Score])</f>
        <v>90</v>
      </c>
      <c r="AU166">
        <f>_xlfn.RANK.AVG(Table2[[#This Row],[Sharpe Ratio Z-Score]],Table2[Sharpe Ratio Z-Score])</f>
        <v>419</v>
      </c>
      <c r="AV166">
        <f>(Table2[[#This Row],[Rank 1Y]]+Table2[[#This Row],[Rank 6M]]+Table2[[#This Row],[Rank Sharpe]])/3</f>
        <v>213.33333333333334</v>
      </c>
    </row>
    <row r="167" spans="1:48" x14ac:dyDescent="0.3">
      <c r="A167" t="s">
        <v>336</v>
      </c>
      <c r="B167" t="s">
        <v>337</v>
      </c>
      <c r="C167" t="s">
        <v>3170</v>
      </c>
      <c r="D167" t="s">
        <v>282</v>
      </c>
      <c r="E167">
        <v>79246.618659669999</v>
      </c>
      <c r="F167">
        <v>5283.55</v>
      </c>
      <c r="G167">
        <v>56.374074849332096</v>
      </c>
      <c r="H167">
        <f>(Table2[[#This Row],[1Y Return vs Nifty]]-AVERAGE(Table2[1Y Return vs Nifty]))/_xlfn.STDEV.P(Table2[1Y Return vs Nifty])</f>
        <v>0.52060846353794132</v>
      </c>
      <c r="I167">
        <v>2.78958755465084</v>
      </c>
      <c r="J167">
        <f>(Table2[[#This Row],[1M Return vs Nifty]]-AVERAGE(Table2[1M Return vs Nifty]))/_xlfn.STDEV.P(Table2[1M Return vs Nifty])</f>
        <v>0.18770843391789588</v>
      </c>
      <c r="K167">
        <v>15.935770141069099</v>
      </c>
      <c r="L167">
        <f>(Table2[[#This Row],[6M Return vs Nifty]]-AVERAGE(Table2[6M Return vs Nifty]))/_xlfn.STDEV.P(Table2[6M Return vs Nifty])</f>
        <v>2.7850001886988465E-2</v>
      </c>
      <c r="M167">
        <v>-3.28912938368128</v>
      </c>
      <c r="N167">
        <f>(Table2[[#This Row],[1W Return vs Nifty]]-AVERAGE(Table2[1W Return vs Nifty]))/_xlfn.STDEV.P(Table2[1W Return vs Nifty])</f>
        <v>-0.79927287562388838</v>
      </c>
      <c r="O167">
        <v>5175.7700000000004</v>
      </c>
      <c r="P167">
        <v>4902.9784900222103</v>
      </c>
      <c r="Q167">
        <v>4135.11571996973</v>
      </c>
      <c r="R167">
        <v>45.498467799280498</v>
      </c>
      <c r="S167" s="1">
        <f>(Table2[[#This Row],[Close Price]]-Table2[[#This Row],[20D EMA]])/Table2[[#This Row],[20D EMA]]</f>
        <v>2.0823954696595818E-2</v>
      </c>
      <c r="T167" s="1">
        <f>(Table2[[#This Row],[Close Price]]-Table2[[#This Row],[50D EMA]])/Table2[[#This Row],[50D EMA]]</f>
        <v>7.762047309656174E-2</v>
      </c>
      <c r="U167" s="1">
        <f>(Table2[[#This Row],[Close Price]]-Table2[[#This Row],[200D EMA]])/Table2[[#This Row],[200D EMA]]</f>
        <v>0.27772724097759399</v>
      </c>
      <c r="V167">
        <v>0.64299739418988899</v>
      </c>
      <c r="W167">
        <v>5153.2</v>
      </c>
      <c r="X167">
        <v>5362.45</v>
      </c>
      <c r="Y167">
        <v>5115</v>
      </c>
      <c r="Z167">
        <v>5405.25</v>
      </c>
      <c r="AA167">
        <v>5115</v>
      </c>
      <c r="AB167">
        <v>5405.25</v>
      </c>
      <c r="AC167" s="1">
        <f>(Table2[[#This Row],[Close Price]]/Table2[[#This Row],[Day Low]])-1</f>
        <v>2.529496235348927E-2</v>
      </c>
      <c r="AD167" s="1">
        <f>(Table2[[#This Row],[Day High]]/Table2[[#This Row],[Close Price]])-1</f>
        <v>1.4933141543091333E-2</v>
      </c>
      <c r="AE167" s="1">
        <f>(Table2[[#This Row],[Close Price]]/Table2[[#This Row],[Current Week Low]])-1</f>
        <v>3.2952101661779087E-2</v>
      </c>
      <c r="AF167" s="1">
        <f>(Table2[[#This Row],[Current Week High]]/Table2[[#This Row],[Close Price]])-1</f>
        <v>2.3033755713488091E-2</v>
      </c>
      <c r="AG167" s="1">
        <f>(Table2[[#This Row],[Close Price]]/Table2[[#This Row],[Current Month Low]])-1</f>
        <v>3.2952101661779087E-2</v>
      </c>
      <c r="AH167" s="1">
        <f>(Table2[[#This Row],[Current Month High]]/Table2[[#This Row],[Close Price]])-1</f>
        <v>2.3033755713488091E-2</v>
      </c>
      <c r="AI167">
        <v>2.3033755713488002</v>
      </c>
      <c r="AJ167">
        <v>89.483216181322604</v>
      </c>
      <c r="AK167" t="str">
        <f>IF(AND(Table2[[#This Row],[20D EMA]]&gt;Table2[[#This Row],[50D EMA]],Table2[[#This Row],[50D EMA]]&gt;Table2[[#This Row],[200D EMA]]),"Uptrend","Downtrend/NoTrend")</f>
        <v>Uptrend</v>
      </c>
      <c r="AL167">
        <v>0.04</v>
      </c>
      <c r="AM167" t="s">
        <v>3217</v>
      </c>
      <c r="AN167">
        <v>-0.13</v>
      </c>
      <c r="AO167" t="s">
        <v>3216</v>
      </c>
      <c r="AP167">
        <v>0.12621596918457201</v>
      </c>
      <c r="AQ167">
        <f>(Table2[[#This Row],[Sharpe Ratio]]-AVERAGE(Table2[Sharpe Ratio]))/_xlfn.STDEV.P(Table2[Sharpe Ratio])</f>
        <v>0.71787631267769469</v>
      </c>
      <c r="AR1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0.65477033639663185</v>
      </c>
      <c r="AS167">
        <f>_xlfn.RANK.AVG(Table2[[#This Row],[1Y Return vs Nifty Z-Score]],Table2[1Y Return vs Nifty Z-Score])</f>
        <v>162</v>
      </c>
      <c r="AT167">
        <f>_xlfn.RANK.AVG(Table2[[#This Row],[6M Return vs Nifty Z-Score]],Table2[6M Return vs Nifty Z-Score])</f>
        <v>308</v>
      </c>
      <c r="AU167">
        <f>_xlfn.RANK.AVG(Table2[[#This Row],[Sharpe Ratio Z-Score]],Table2[Sharpe Ratio Z-Score])</f>
        <v>171</v>
      </c>
      <c r="AV167">
        <f>(Table2[[#This Row],[Rank 1Y]]+Table2[[#This Row],[Rank 6M]]+Table2[[#This Row],[Rank Sharpe]])/3</f>
        <v>213.66666666666666</v>
      </c>
    </row>
    <row r="168" spans="1:48" x14ac:dyDescent="0.3">
      <c r="A168" t="s">
        <v>308</v>
      </c>
      <c r="B168" t="s">
        <v>309</v>
      </c>
      <c r="C168" t="s">
        <v>3183</v>
      </c>
      <c r="D168" t="s">
        <v>161</v>
      </c>
      <c r="E168">
        <v>92379.140808149998</v>
      </c>
      <c r="F168">
        <v>257.14999999999998</v>
      </c>
      <c r="G168">
        <v>81.812535591062201</v>
      </c>
      <c r="H168">
        <f>(Table2[[#This Row],[1Y Return vs Nifty]]-AVERAGE(Table2[1Y Return vs Nifty]))/_xlfn.STDEV.P(Table2[1Y Return vs Nifty])</f>
        <v>0.95136893669117506</v>
      </c>
      <c r="I168">
        <v>-14.0143344061163</v>
      </c>
      <c r="J168">
        <f>(Table2[[#This Row],[1M Return vs Nifty]]-AVERAGE(Table2[1M Return vs Nifty]))/_xlfn.STDEV.P(Table2[1M Return vs Nifty])</f>
        <v>-1.3388913399171505</v>
      </c>
      <c r="K168">
        <v>1.0344316010770001</v>
      </c>
      <c r="L168">
        <f>(Table2[[#This Row],[6M Return vs Nifty]]-AVERAGE(Table2[6M Return vs Nifty]))/_xlfn.STDEV.P(Table2[6M Return vs Nifty])</f>
        <v>-0.41710693100518548</v>
      </c>
      <c r="M168">
        <v>1.3278084616941499</v>
      </c>
      <c r="N168">
        <f>(Table2[[#This Row],[1W Return vs Nifty]]-AVERAGE(Table2[1W Return vs Nifty]))/_xlfn.STDEV.P(Table2[1W Return vs Nifty])</f>
        <v>0.20347178027006155</v>
      </c>
      <c r="O168">
        <v>273.98</v>
      </c>
      <c r="P168">
        <v>285.41200109672201</v>
      </c>
      <c r="Q168">
        <v>253.23167580217299</v>
      </c>
      <c r="R168">
        <v>37.453605367522499</v>
      </c>
      <c r="S168" s="1">
        <f>(Table2[[#This Row],[Close Price]]-Table2[[#This Row],[20D EMA]])/Table2[[#This Row],[20D EMA]]</f>
        <v>-6.1427841448281041E-2</v>
      </c>
      <c r="T168" s="1">
        <f>(Table2[[#This Row],[Close Price]]-Table2[[#This Row],[50D EMA]])/Table2[[#This Row],[50D EMA]]</f>
        <v>-9.9021768489491249E-2</v>
      </c>
      <c r="U168" s="1">
        <f>(Table2[[#This Row],[Close Price]]-Table2[[#This Row],[200D EMA]])/Table2[[#This Row],[200D EMA]]</f>
        <v>1.5473278314866197E-2</v>
      </c>
      <c r="V168">
        <v>0.72069582589964498</v>
      </c>
      <c r="W168">
        <v>249.45</v>
      </c>
      <c r="X168">
        <v>267.75</v>
      </c>
      <c r="Y168">
        <v>249.45</v>
      </c>
      <c r="Z168">
        <v>270.7</v>
      </c>
      <c r="AA168">
        <v>249.45</v>
      </c>
      <c r="AB168">
        <v>292</v>
      </c>
      <c r="AC168" s="1">
        <f>(Table2[[#This Row],[Close Price]]/Table2[[#This Row],[Day Low]])-1</f>
        <v>3.0867909400681404E-2</v>
      </c>
      <c r="AD168" s="1">
        <f>(Table2[[#This Row],[Day High]]/Table2[[#This Row],[Close Price]])-1</f>
        <v>4.1221077192300282E-2</v>
      </c>
      <c r="AE168" s="1">
        <f>(Table2[[#This Row],[Close Price]]/Table2[[#This Row],[Current Week Low]])-1</f>
        <v>3.0867909400681404E-2</v>
      </c>
      <c r="AF168" s="1">
        <f>(Table2[[#This Row],[Current Week High]]/Table2[[#This Row],[Close Price]])-1</f>
        <v>5.2692980750534746E-2</v>
      </c>
      <c r="AG168" s="1">
        <f>(Table2[[#This Row],[Close Price]]/Table2[[#This Row],[Current Month Low]])-1</f>
        <v>3.0867909400681404E-2</v>
      </c>
      <c r="AH168" s="1">
        <f>(Table2[[#This Row],[Current Month High]]/Table2[[#This Row],[Close Price]])-1</f>
        <v>0.13552401322185514</v>
      </c>
      <c r="AI168">
        <v>30.4102663814894</v>
      </c>
      <c r="AJ168">
        <v>126.563876651982</v>
      </c>
      <c r="AK168" t="str">
        <f>IF(AND(Table2[[#This Row],[20D EMA]]&gt;Table2[[#This Row],[50D EMA]],Table2[[#This Row],[50D EMA]]&gt;Table2[[#This Row],[200D EMA]]),"Uptrend","Downtrend/NoTrend")</f>
        <v>Downtrend/NoTrend</v>
      </c>
      <c r="AL168">
        <v>-0.15</v>
      </c>
      <c r="AM168" t="s">
        <v>3216</v>
      </c>
      <c r="AN168">
        <v>-10.199999999999999</v>
      </c>
      <c r="AO168" t="s">
        <v>3216</v>
      </c>
      <c r="AP168">
        <v>0.16689841198153599</v>
      </c>
      <c r="AQ168">
        <f>(Table2[[#This Row],[Sharpe Ratio]]-AVERAGE(Table2[Sharpe Ratio]))/_xlfn.STDEV.P(Table2[Sharpe Ratio])</f>
        <v>1.1903653582646121</v>
      </c>
      <c r="AR1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8">
        <f>_xlfn.RANK.AVG(Table2[[#This Row],[1Y Return vs Nifty Z-Score]],Table2[1Y Return vs Nifty Z-Score])</f>
        <v>99</v>
      </c>
      <c r="AT168">
        <f>_xlfn.RANK.AVG(Table2[[#This Row],[6M Return vs Nifty Z-Score]],Table2[6M Return vs Nifty Z-Score])</f>
        <v>459</v>
      </c>
      <c r="AU168">
        <f>_xlfn.RANK.AVG(Table2[[#This Row],[Sharpe Ratio Z-Score]],Table2[Sharpe Ratio Z-Score])</f>
        <v>87</v>
      </c>
      <c r="AV168">
        <f>(Table2[[#This Row],[Rank 1Y]]+Table2[[#This Row],[Rank 6M]]+Table2[[#This Row],[Rank Sharpe]])/3</f>
        <v>215</v>
      </c>
    </row>
    <row r="169" spans="1:48" x14ac:dyDescent="0.3">
      <c r="A169" t="s">
        <v>955</v>
      </c>
      <c r="B169" t="s">
        <v>956</v>
      </c>
      <c r="C169" t="s">
        <v>3171</v>
      </c>
      <c r="D169" t="s">
        <v>220</v>
      </c>
      <c r="E169">
        <v>16208.741030575</v>
      </c>
      <c r="F169">
        <v>3833.35</v>
      </c>
      <c r="G169">
        <v>125.17080138984799</v>
      </c>
      <c r="H169">
        <f>(Table2[[#This Row],[1Y Return vs Nifty]]-AVERAGE(Table2[1Y Return vs Nifty]))/_xlfn.STDEV.P(Table2[1Y Return vs Nifty])</f>
        <v>1.6855732299544945</v>
      </c>
      <c r="I169">
        <v>4.7380606610840204</v>
      </c>
      <c r="J169">
        <f>(Table2[[#This Row],[1M Return vs Nifty]]-AVERAGE(Table2[1M Return vs Nifty]))/_xlfn.STDEV.P(Table2[1M Return vs Nifty])</f>
        <v>0.36472297912641033</v>
      </c>
      <c r="K169">
        <v>-11.2765660324543</v>
      </c>
      <c r="L169">
        <f>(Table2[[#This Row],[6M Return vs Nifty]]-AVERAGE(Table2[6M Return vs Nifty]))/_xlfn.STDEV.P(Table2[6M Return vs Nifty])</f>
        <v>-0.78471576917482022</v>
      </c>
      <c r="M169">
        <v>-1.1224670169542299</v>
      </c>
      <c r="N169">
        <f>(Table2[[#This Row],[1W Return vs Nifty]]-AVERAGE(Table2[1W Return vs Nifty]))/_xlfn.STDEV.P(Table2[1W Return vs Nifty])</f>
        <v>-0.32869926555497925</v>
      </c>
      <c r="O169">
        <v>3851.2</v>
      </c>
      <c r="P169">
        <v>3820.37519254471</v>
      </c>
      <c r="Q169">
        <v>3421.8909386145901</v>
      </c>
      <c r="R169">
        <v>55.262159601258901</v>
      </c>
      <c r="S169" s="1">
        <f>(Table2[[#This Row],[Close Price]]-Table2[[#This Row],[20D EMA]])/Table2[[#This Row],[20D EMA]]</f>
        <v>-4.6349189862899638E-3</v>
      </c>
      <c r="T169" s="1">
        <f>(Table2[[#This Row],[Close Price]]-Table2[[#This Row],[50D EMA]])/Table2[[#This Row],[50D EMA]]</f>
        <v>3.3962128852186224E-3</v>
      </c>
      <c r="U169" s="1">
        <f>(Table2[[#This Row],[Close Price]]-Table2[[#This Row],[200D EMA]])/Table2[[#This Row],[200D EMA]]</f>
        <v>0.12024318389059935</v>
      </c>
      <c r="V169">
        <v>0.87417748638797199</v>
      </c>
      <c r="W169">
        <v>3784</v>
      </c>
      <c r="X169">
        <v>3919</v>
      </c>
      <c r="Y169">
        <v>3784</v>
      </c>
      <c r="Z169">
        <v>4002</v>
      </c>
      <c r="AA169">
        <v>3754.2</v>
      </c>
      <c r="AB169">
        <v>4049.55</v>
      </c>
      <c r="AC169" s="1">
        <f>(Table2[[#This Row],[Close Price]]/Table2[[#This Row],[Day Low]])-1</f>
        <v>1.3041754756871082E-2</v>
      </c>
      <c r="AD169" s="1">
        <f>(Table2[[#This Row],[Day High]]/Table2[[#This Row],[Close Price]])-1</f>
        <v>2.2343381115734307E-2</v>
      </c>
      <c r="AE169" s="1">
        <f>(Table2[[#This Row],[Close Price]]/Table2[[#This Row],[Current Week Low]])-1</f>
        <v>1.3041754756871082E-2</v>
      </c>
      <c r="AF169" s="1">
        <f>(Table2[[#This Row],[Current Week High]]/Table2[[#This Row],[Close Price]])-1</f>
        <v>4.3995460889300508E-2</v>
      </c>
      <c r="AG169" s="1">
        <f>(Table2[[#This Row],[Close Price]]/Table2[[#This Row],[Current Month Low]])-1</f>
        <v>2.1083053646582472E-2</v>
      </c>
      <c r="AH169" s="1">
        <f>(Table2[[#This Row],[Current Month High]]/Table2[[#This Row],[Close Price]])-1</f>
        <v>5.6399754783674982E-2</v>
      </c>
      <c r="AI169">
        <v>12.1721209907782</v>
      </c>
      <c r="AJ169">
        <v>161.79614136930101</v>
      </c>
      <c r="AK169" t="str">
        <f>IF(AND(Table2[[#This Row],[20D EMA]]&gt;Table2[[#This Row],[50D EMA]],Table2[[#This Row],[50D EMA]]&gt;Table2[[#This Row],[200D EMA]]),"Uptrend","Downtrend/NoTrend")</f>
        <v>Uptrend</v>
      </c>
      <c r="AL169">
        <v>-0.05</v>
      </c>
      <c r="AM169" t="s">
        <v>3216</v>
      </c>
      <c r="AN169">
        <v>-1.54</v>
      </c>
      <c r="AO169" t="s">
        <v>3216</v>
      </c>
      <c r="AP169">
        <v>0.26575579813933597</v>
      </c>
      <c r="AQ169">
        <f>(Table2[[#This Row],[Sharpe Ratio]]-AVERAGE(Table2[Sharpe Ratio]))/_xlfn.STDEV.P(Table2[Sharpe Ratio])</f>
        <v>2.3385027075390767</v>
      </c>
      <c r="AR1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3.2753838818901828</v>
      </c>
      <c r="AS169">
        <f>_xlfn.RANK.AVG(Table2[[#This Row],[1Y Return vs Nifty Z-Score]],Table2[1Y Return vs Nifty Z-Score])</f>
        <v>55</v>
      </c>
      <c r="AT169">
        <f>_xlfn.RANK.AVG(Table2[[#This Row],[6M Return vs Nifty Z-Score]],Table2[6M Return vs Nifty Z-Score])</f>
        <v>583</v>
      </c>
      <c r="AU169">
        <f>_xlfn.RANK.AVG(Table2[[#This Row],[Sharpe Ratio Z-Score]],Table2[Sharpe Ratio Z-Score])</f>
        <v>7</v>
      </c>
      <c r="AV169">
        <f>(Table2[[#This Row],[Rank 1Y]]+Table2[[#This Row],[Rank 6M]]+Table2[[#This Row],[Rank Sharpe]])/3</f>
        <v>215</v>
      </c>
    </row>
    <row r="170" spans="1:48" x14ac:dyDescent="0.3">
      <c r="A170" t="s">
        <v>1341</v>
      </c>
      <c r="B170" t="s">
        <v>1342</v>
      </c>
      <c r="C170" t="s">
        <v>3177</v>
      </c>
      <c r="D170" t="s">
        <v>197</v>
      </c>
      <c r="E170">
        <v>8561.9742534399993</v>
      </c>
      <c r="F170">
        <v>1592.75</v>
      </c>
      <c r="G170">
        <v>41.111992901433297</v>
      </c>
      <c r="H170">
        <f>(Table2[[#This Row],[1Y Return vs Nifty]]-AVERAGE(Table2[1Y Return vs Nifty]))/_xlfn.STDEV.P(Table2[1Y Return vs Nifty])</f>
        <v>0.26216901989677749</v>
      </c>
      <c r="I170">
        <v>3.8488544010283299</v>
      </c>
      <c r="J170">
        <f>(Table2[[#This Row],[1M Return vs Nifty]]-AVERAGE(Table2[1M Return vs Nifty]))/_xlfn.STDEV.P(Table2[1M Return vs Nifty])</f>
        <v>0.28394052377681683</v>
      </c>
      <c r="K170">
        <v>50.060392127259497</v>
      </c>
      <c r="L170">
        <f>(Table2[[#This Row],[6M Return vs Nifty]]-AVERAGE(Table2[6M Return vs Nifty]))/_xlfn.STDEV.P(Table2[6M Return vs Nifty])</f>
        <v>1.0468180022669178</v>
      </c>
      <c r="M170">
        <v>7.8461179031877704</v>
      </c>
      <c r="N170">
        <f>(Table2[[#This Row],[1W Return vs Nifty]]-AVERAGE(Table2[1W Return vs Nifty]))/_xlfn.STDEV.P(Table2[1W Return vs Nifty])</f>
        <v>1.619172007741785</v>
      </c>
      <c r="O170">
        <v>1497.32</v>
      </c>
      <c r="P170">
        <v>1429.5239855473401</v>
      </c>
      <c r="Q170">
        <v>1194.0990339110001</v>
      </c>
      <c r="R170">
        <v>79.3814154230719</v>
      </c>
      <c r="S170" s="1">
        <f>(Table2[[#This Row],[Close Price]]-Table2[[#This Row],[20D EMA]])/Table2[[#This Row],[20D EMA]]</f>
        <v>6.3733871183180663E-2</v>
      </c>
      <c r="T170" s="1">
        <f>(Table2[[#This Row],[Close Price]]-Table2[[#This Row],[50D EMA]])/Table2[[#This Row],[50D EMA]]</f>
        <v>0.11418207466463984</v>
      </c>
      <c r="U170" s="1">
        <f>(Table2[[#This Row],[Close Price]]-Table2[[#This Row],[200D EMA]])/Table2[[#This Row],[200D EMA]]</f>
        <v>0.33385084048121971</v>
      </c>
      <c r="V170">
        <v>0.84994826171350701</v>
      </c>
      <c r="W170">
        <v>1559.3</v>
      </c>
      <c r="X170">
        <v>1610.2</v>
      </c>
      <c r="Y170">
        <v>1521.95</v>
      </c>
      <c r="Z170">
        <v>1610.2</v>
      </c>
      <c r="AA170">
        <v>1370</v>
      </c>
      <c r="AB170">
        <v>1610.2</v>
      </c>
      <c r="AC170" s="1">
        <f>(Table2[[#This Row],[Close Price]]/Table2[[#This Row],[Day Low]])-1</f>
        <v>2.1451933559930803E-2</v>
      </c>
      <c r="AD170" s="1">
        <f>(Table2[[#This Row],[Day High]]/Table2[[#This Row],[Close Price]])-1</f>
        <v>1.0955893894208257E-2</v>
      </c>
      <c r="AE170" s="1">
        <f>(Table2[[#This Row],[Close Price]]/Table2[[#This Row],[Current Week Low]])-1</f>
        <v>4.6519268044285189E-2</v>
      </c>
      <c r="AF170" s="1">
        <f>(Table2[[#This Row],[Current Week High]]/Table2[[#This Row],[Close Price]])-1</f>
        <v>1.0955893894208257E-2</v>
      </c>
      <c r="AG170" s="1">
        <f>(Table2[[#This Row],[Close Price]]/Table2[[#This Row],[Current Month Low]])-1</f>
        <v>0.16259124087591248</v>
      </c>
      <c r="AH170" s="1">
        <f>(Table2[[#This Row],[Current Month High]]/Table2[[#This Row],[Close Price]])-1</f>
        <v>1.0955893894208257E-2</v>
      </c>
      <c r="AI170">
        <v>1.09558938942082</v>
      </c>
      <c r="AJ170">
        <v>94.119439366240101</v>
      </c>
      <c r="AK170" t="str">
        <f>IF(AND(Table2[[#This Row],[20D EMA]]&gt;Table2[[#This Row],[50D EMA]],Table2[[#This Row],[50D EMA]]&gt;Table2[[#This Row],[200D EMA]]),"Uptrend","Downtrend/NoTrend")</f>
        <v>Uptrend</v>
      </c>
      <c r="AL170">
        <v>0.17</v>
      </c>
      <c r="AM170" t="s">
        <v>3217</v>
      </c>
      <c r="AN170">
        <v>11.38</v>
      </c>
      <c r="AO170" t="s">
        <v>3217</v>
      </c>
      <c r="AP170">
        <v>7.1975783222860995E-2</v>
      </c>
      <c r="AQ170">
        <f>(Table2[[#This Row],[Sharpe Ratio]]-AVERAGE(Table2[Sharpe Ratio]))/_xlfn.STDEV.P(Table2[Sharpe Ratio])</f>
        <v>8.7926586565911291E-2</v>
      </c>
      <c r="AR1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3.3000261402482085</v>
      </c>
      <c r="AS170">
        <f>_xlfn.RANK.AVG(Table2[[#This Row],[1Y Return vs Nifty Z-Score]],Table2[1Y Return vs Nifty Z-Score])</f>
        <v>223</v>
      </c>
      <c r="AT170">
        <f>_xlfn.RANK.AVG(Table2[[#This Row],[6M Return vs Nifty Z-Score]],Table2[6M Return vs Nifty Z-Score])</f>
        <v>98</v>
      </c>
      <c r="AU170">
        <f>_xlfn.RANK.AVG(Table2[[#This Row],[Sharpe Ratio Z-Score]],Table2[Sharpe Ratio Z-Score])</f>
        <v>326</v>
      </c>
      <c r="AV170">
        <f>(Table2[[#This Row],[Rank 1Y]]+Table2[[#This Row],[Rank 6M]]+Table2[[#This Row],[Rank Sharpe]])/3</f>
        <v>215.66666666666666</v>
      </c>
    </row>
    <row r="171" spans="1:48" x14ac:dyDescent="0.3">
      <c r="A171" t="s">
        <v>1168</v>
      </c>
      <c r="B171" t="s">
        <v>1169</v>
      </c>
      <c r="C171" t="s">
        <v>3176</v>
      </c>
      <c r="D171" t="s">
        <v>95</v>
      </c>
      <c r="E171">
        <v>10664.251441734999</v>
      </c>
      <c r="F171">
        <v>793.85</v>
      </c>
      <c r="G171">
        <v>167.72645450455599</v>
      </c>
      <c r="H171">
        <f>(Table2[[#This Row],[1Y Return vs Nifty]]-AVERAGE(Table2[1Y Return vs Nifty]))/_xlfn.STDEV.P(Table2[1Y Return vs Nifty])</f>
        <v>2.4061865350262606</v>
      </c>
      <c r="I171">
        <v>-24.933669312306598</v>
      </c>
      <c r="J171">
        <f>(Table2[[#This Row],[1M Return vs Nifty]]-AVERAGE(Table2[1M Return vs Nifty]))/_xlfn.STDEV.P(Table2[1M Return vs Nifty])</f>
        <v>-2.3308891745380298</v>
      </c>
      <c r="K171">
        <v>-14.097066675438199</v>
      </c>
      <c r="L171">
        <f>(Table2[[#This Row],[6M Return vs Nifty]]-AVERAGE(Table2[6M Return vs Nifty]))/_xlfn.STDEV.P(Table2[6M Return vs Nifty])</f>
        <v>-0.86893647941198171</v>
      </c>
      <c r="M171">
        <v>-2.1023329957349701</v>
      </c>
      <c r="N171">
        <f>(Table2[[#This Row],[1W Return vs Nifty]]-AVERAGE(Table2[1W Return vs Nifty]))/_xlfn.STDEV.P(Table2[1W Return vs Nifty])</f>
        <v>-0.54151464376044101</v>
      </c>
      <c r="O171">
        <v>858.02</v>
      </c>
      <c r="P171">
        <v>897.85454875452797</v>
      </c>
      <c r="Q171">
        <v>781.90794183815899</v>
      </c>
      <c r="R171">
        <v>27.527138847378701</v>
      </c>
      <c r="S171" s="1">
        <f>(Table2[[#This Row],[Close Price]]-Table2[[#This Row],[20D EMA]])/Table2[[#This Row],[20D EMA]]</f>
        <v>-7.4788466469313017E-2</v>
      </c>
      <c r="T171" s="1">
        <f>(Table2[[#This Row],[Close Price]]-Table2[[#This Row],[50D EMA]])/Table2[[#This Row],[50D EMA]]</f>
        <v>-0.11583674538242232</v>
      </c>
      <c r="U171" s="1">
        <f>(Table2[[#This Row],[Close Price]]-Table2[[#This Row],[200D EMA]])/Table2[[#This Row],[200D EMA]]</f>
        <v>1.5272972076184417E-2</v>
      </c>
      <c r="V171">
        <v>0.73545261453849498</v>
      </c>
      <c r="W171">
        <v>785</v>
      </c>
      <c r="X171">
        <v>824</v>
      </c>
      <c r="Y171">
        <v>785</v>
      </c>
      <c r="Z171">
        <v>848</v>
      </c>
      <c r="AA171">
        <v>785</v>
      </c>
      <c r="AB171">
        <v>919.1</v>
      </c>
      <c r="AC171" s="1">
        <f>(Table2[[#This Row],[Close Price]]/Table2[[#This Row],[Day Low]])-1</f>
        <v>1.127388535031848E-2</v>
      </c>
      <c r="AD171" s="1">
        <f>(Table2[[#This Row],[Day High]]/Table2[[#This Row],[Close Price]])-1</f>
        <v>3.797946715374434E-2</v>
      </c>
      <c r="AE171" s="1">
        <f>(Table2[[#This Row],[Close Price]]/Table2[[#This Row],[Current Week Low]])-1</f>
        <v>1.127388535031848E-2</v>
      </c>
      <c r="AF171" s="1">
        <f>(Table2[[#This Row],[Current Week High]]/Table2[[#This Row],[Close Price]])-1</f>
        <v>6.8211878818416505E-2</v>
      </c>
      <c r="AG171" s="1">
        <f>(Table2[[#This Row],[Close Price]]/Table2[[#This Row],[Current Month Low]])-1</f>
        <v>1.127388535031848E-2</v>
      </c>
      <c r="AH171" s="1">
        <f>(Table2[[#This Row],[Current Month High]]/Table2[[#This Row],[Close Price]])-1</f>
        <v>0.15777539837500787</v>
      </c>
      <c r="AI171">
        <v>40.8326510045978</v>
      </c>
      <c r="AJ171">
        <v>206.505791505791</v>
      </c>
      <c r="AK171" t="str">
        <f>IF(AND(Table2[[#This Row],[20D EMA]]&gt;Table2[[#This Row],[50D EMA]],Table2[[#This Row],[50D EMA]]&gt;Table2[[#This Row],[200D EMA]]),"Uptrend","Downtrend/NoTrend")</f>
        <v>Downtrend/NoTrend</v>
      </c>
      <c r="AL171">
        <v>-0.11</v>
      </c>
      <c r="AM171" t="s">
        <v>3216</v>
      </c>
      <c r="AN171">
        <v>-10.62</v>
      </c>
      <c r="AO171" t="s">
        <v>3216</v>
      </c>
      <c r="AP171">
        <v>0.29028739606640303</v>
      </c>
      <c r="AQ171">
        <f>(Table2[[#This Row],[Sharpe Ratio]]-AVERAGE(Table2[Sharpe Ratio]))/_xlfn.STDEV.P(Table2[Sharpe Ratio])</f>
        <v>2.6234145883012348</v>
      </c>
      <c r="AR1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1">
        <f>_xlfn.RANK.AVG(Table2[[#This Row],[1Y Return vs Nifty Z-Score]],Table2[1Y Return vs Nifty Z-Score])</f>
        <v>31</v>
      </c>
      <c r="AT171">
        <f>_xlfn.RANK.AVG(Table2[[#This Row],[6M Return vs Nifty Z-Score]],Table2[6M Return vs Nifty Z-Score])</f>
        <v>617</v>
      </c>
      <c r="AU171">
        <f>_xlfn.RANK.AVG(Table2[[#This Row],[Sharpe Ratio Z-Score]],Table2[Sharpe Ratio Z-Score])</f>
        <v>3</v>
      </c>
      <c r="AV171">
        <f>(Table2[[#This Row],[Rank 1Y]]+Table2[[#This Row],[Rank 6M]]+Table2[[#This Row],[Rank Sharpe]])/3</f>
        <v>217</v>
      </c>
    </row>
    <row r="172" spans="1:48" x14ac:dyDescent="0.3">
      <c r="A172" t="s">
        <v>1071</v>
      </c>
      <c r="B172" t="s">
        <v>1072</v>
      </c>
      <c r="C172" t="s">
        <v>3177</v>
      </c>
      <c r="D172" t="s">
        <v>197</v>
      </c>
      <c r="E172">
        <v>12676.93548468</v>
      </c>
      <c r="F172">
        <v>520.15</v>
      </c>
      <c r="G172">
        <v>29.0078595271602</v>
      </c>
      <c r="H172">
        <f>(Table2[[#This Row],[1Y Return vs Nifty]]-AVERAGE(Table2[1Y Return vs Nifty]))/_xlfn.STDEV.P(Table2[1Y Return vs Nifty])</f>
        <v>5.7204487162352373E-2</v>
      </c>
      <c r="I172">
        <v>0.24394337580116801</v>
      </c>
      <c r="J172">
        <f>(Table2[[#This Row],[1M Return vs Nifty]]-AVERAGE(Table2[1M Return vs Nifty]))/_xlfn.STDEV.P(Table2[1M Return vs Nifty])</f>
        <v>-4.3557804807185553E-2</v>
      </c>
      <c r="K172">
        <v>19.121661885271301</v>
      </c>
      <c r="L172">
        <f>(Table2[[#This Row],[6M Return vs Nifty]]-AVERAGE(Table2[6M Return vs Nifty]))/_xlfn.STDEV.P(Table2[6M Return vs Nifty])</f>
        <v>0.12298136308801126</v>
      </c>
      <c r="M172">
        <v>0.48211875488039202</v>
      </c>
      <c r="N172">
        <f>(Table2[[#This Row],[1W Return vs Nifty]]-AVERAGE(Table2[1W Return vs Nifty]))/_xlfn.STDEV.P(Table2[1W Return vs Nifty])</f>
        <v>1.9797911906979774E-2</v>
      </c>
      <c r="O172">
        <v>547.20000000000005</v>
      </c>
      <c r="P172">
        <v>528.68260251969502</v>
      </c>
      <c r="Q172">
        <v>450.32668176532098</v>
      </c>
      <c r="R172">
        <v>41.119861941297899</v>
      </c>
      <c r="S172" s="1">
        <f>(Table2[[#This Row],[Close Price]]-Table2[[#This Row],[20D EMA]])/Table2[[#This Row],[20D EMA]]</f>
        <v>-4.9433479532163864E-2</v>
      </c>
      <c r="T172" s="1">
        <f>(Table2[[#This Row],[Close Price]]-Table2[[#This Row],[50D EMA]])/Table2[[#This Row],[50D EMA]]</f>
        <v>-1.613936694536337E-2</v>
      </c>
      <c r="U172" s="1">
        <f>(Table2[[#This Row],[Close Price]]-Table2[[#This Row],[200D EMA]])/Table2[[#This Row],[200D EMA]]</f>
        <v>0.15505036912528772</v>
      </c>
      <c r="V172">
        <v>0.766111068255522</v>
      </c>
      <c r="W172">
        <v>517.25</v>
      </c>
      <c r="X172">
        <v>539.70000000000005</v>
      </c>
      <c r="Y172">
        <v>517.25</v>
      </c>
      <c r="Z172">
        <v>562</v>
      </c>
      <c r="AA172">
        <v>517.25</v>
      </c>
      <c r="AB172">
        <v>590.4</v>
      </c>
      <c r="AC172" s="1">
        <f>(Table2[[#This Row],[Close Price]]/Table2[[#This Row],[Day Low]])-1</f>
        <v>5.606573223779554E-3</v>
      </c>
      <c r="AD172" s="1">
        <f>(Table2[[#This Row],[Day High]]/Table2[[#This Row],[Close Price]])-1</f>
        <v>3.7585311929251297E-2</v>
      </c>
      <c r="AE172" s="1">
        <f>(Table2[[#This Row],[Close Price]]/Table2[[#This Row],[Current Week Low]])-1</f>
        <v>5.606573223779554E-3</v>
      </c>
      <c r="AF172" s="1">
        <f>(Table2[[#This Row],[Current Week High]]/Table2[[#This Row],[Close Price]])-1</f>
        <v>8.0457560319138866E-2</v>
      </c>
      <c r="AG172" s="1">
        <f>(Table2[[#This Row],[Close Price]]/Table2[[#This Row],[Current Month Low]])-1</f>
        <v>5.606573223779554E-3</v>
      </c>
      <c r="AH172" s="1">
        <f>(Table2[[#This Row],[Current Month High]]/Table2[[#This Row],[Close Price]])-1</f>
        <v>0.13505719503989244</v>
      </c>
      <c r="AI172">
        <v>25.348457175814598</v>
      </c>
      <c r="AJ172">
        <v>66.182108626198001</v>
      </c>
      <c r="AK172" t="str">
        <f>IF(AND(Table2[[#This Row],[20D EMA]]&gt;Table2[[#This Row],[50D EMA]],Table2[[#This Row],[50D EMA]]&gt;Table2[[#This Row],[200D EMA]]),"Uptrend","Downtrend/NoTrend")</f>
        <v>Uptrend</v>
      </c>
      <c r="AL172">
        <v>0.01</v>
      </c>
      <c r="AM172" t="s">
        <v>3217</v>
      </c>
      <c r="AN172">
        <v>-8.81</v>
      </c>
      <c r="AO172" t="s">
        <v>3216</v>
      </c>
      <c r="AP172">
        <v>0.15583129194676201</v>
      </c>
      <c r="AQ172">
        <f>(Table2[[#This Row],[Sharpe Ratio]]-AVERAGE(Table2[Sharpe Ratio]))/_xlfn.STDEV.P(Table2[Sharpe Ratio])</f>
        <v>1.0618309679202731</v>
      </c>
      <c r="AR1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1.2182569252704307</v>
      </c>
      <c r="AS172">
        <f>_xlfn.RANK.AVG(Table2[[#This Row],[1Y Return vs Nifty Z-Score]],Table2[1Y Return vs Nifty Z-Score])</f>
        <v>277</v>
      </c>
      <c r="AT172">
        <f>_xlfn.RANK.AVG(Table2[[#This Row],[6M Return vs Nifty Z-Score]],Table2[6M Return vs Nifty Z-Score])</f>
        <v>270</v>
      </c>
      <c r="AU172">
        <f>_xlfn.RANK.AVG(Table2[[#This Row],[Sharpe Ratio Z-Score]],Table2[Sharpe Ratio Z-Score])</f>
        <v>106</v>
      </c>
      <c r="AV172">
        <f>(Table2[[#This Row],[Rank 1Y]]+Table2[[#This Row],[Rank 6M]]+Table2[[#This Row],[Rank Sharpe]])/3</f>
        <v>217.66666666666666</v>
      </c>
    </row>
    <row r="173" spans="1:48" x14ac:dyDescent="0.3">
      <c r="A173" t="s">
        <v>1268</v>
      </c>
      <c r="B173" t="s">
        <v>1269</v>
      </c>
      <c r="C173" t="s">
        <v>3182</v>
      </c>
      <c r="D173" t="s">
        <v>282</v>
      </c>
      <c r="E173">
        <v>9400.1645492799998</v>
      </c>
      <c r="F173">
        <v>555.95000000000005</v>
      </c>
      <c r="G173">
        <v>32.062487673980897</v>
      </c>
      <c r="H173">
        <f>(Table2[[#This Row],[1Y Return vs Nifty]]-AVERAGE(Table2[1Y Return vs Nifty]))/_xlfn.STDEV.P(Table2[1Y Return vs Nifty])</f>
        <v>0.10892982853385939</v>
      </c>
      <c r="I173">
        <v>0.37089048395818103</v>
      </c>
      <c r="J173">
        <f>(Table2[[#This Row],[1M Return vs Nifty]]-AVERAGE(Table2[1M Return vs Nifty]))/_xlfn.STDEV.P(Table2[1M Return vs Nifty])</f>
        <v>-3.2024936048691152E-2</v>
      </c>
      <c r="K173">
        <v>27.3491826481856</v>
      </c>
      <c r="L173">
        <f>(Table2[[#This Row],[6M Return vs Nifty]]-AVERAGE(Table2[6M Return vs Nifty]))/_xlfn.STDEV.P(Table2[6M Return vs Nifty])</f>
        <v>0.3686567696394395</v>
      </c>
      <c r="M173">
        <v>4.3929143995640896</v>
      </c>
      <c r="N173">
        <f>(Table2[[#This Row],[1W Return vs Nifty]]-AVERAGE(Table2[1W Return vs Nifty]))/_xlfn.STDEV.P(Table2[1W Return vs Nifty])</f>
        <v>0.86917677823240025</v>
      </c>
      <c r="O173">
        <v>553.37</v>
      </c>
      <c r="P173">
        <v>539.57234650487101</v>
      </c>
      <c r="Q173">
        <v>462.37495592234399</v>
      </c>
      <c r="R173">
        <v>72.184184356925101</v>
      </c>
      <c r="S173" s="1">
        <f>(Table2[[#This Row],[Close Price]]-Table2[[#This Row],[20D EMA]])/Table2[[#This Row],[20D EMA]]</f>
        <v>4.662341652059275E-3</v>
      </c>
      <c r="T173" s="1">
        <f>(Table2[[#This Row],[Close Price]]-Table2[[#This Row],[50D EMA]])/Table2[[#This Row],[50D EMA]]</f>
        <v>3.0353026060762341E-2</v>
      </c>
      <c r="U173" s="1">
        <f>(Table2[[#This Row],[Close Price]]-Table2[[#This Row],[200D EMA]])/Table2[[#This Row],[200D EMA]]</f>
        <v>0.20237913597848933</v>
      </c>
      <c r="V173">
        <v>0.81708290630360103</v>
      </c>
      <c r="W173">
        <v>554</v>
      </c>
      <c r="X173">
        <v>590.70000000000005</v>
      </c>
      <c r="Y173">
        <v>554</v>
      </c>
      <c r="Z173">
        <v>590.70000000000005</v>
      </c>
      <c r="AA173">
        <v>520.65</v>
      </c>
      <c r="AB173">
        <v>590.70000000000005</v>
      </c>
      <c r="AC173" s="1">
        <f>(Table2[[#This Row],[Close Price]]/Table2[[#This Row],[Day Low]])-1</f>
        <v>3.5198555956679201E-3</v>
      </c>
      <c r="AD173" s="1">
        <f>(Table2[[#This Row],[Day High]]/Table2[[#This Row],[Close Price]])-1</f>
        <v>6.2505621009083523E-2</v>
      </c>
      <c r="AE173" s="1">
        <f>(Table2[[#This Row],[Close Price]]/Table2[[#This Row],[Current Week Low]])-1</f>
        <v>3.5198555956679201E-3</v>
      </c>
      <c r="AF173" s="1">
        <f>(Table2[[#This Row],[Current Week High]]/Table2[[#This Row],[Close Price]])-1</f>
        <v>6.2505621009083523E-2</v>
      </c>
      <c r="AG173" s="1">
        <f>(Table2[[#This Row],[Close Price]]/Table2[[#This Row],[Current Month Low]])-1</f>
        <v>6.7799865552674587E-2</v>
      </c>
      <c r="AH173" s="1">
        <f>(Table2[[#This Row],[Current Month High]]/Table2[[#This Row],[Close Price]])-1</f>
        <v>6.2505621009083523E-2</v>
      </c>
      <c r="AI173">
        <v>8.2651317564529094</v>
      </c>
      <c r="AJ173">
        <v>61.5898851911059</v>
      </c>
      <c r="AK173" t="str">
        <f>IF(AND(Table2[[#This Row],[20D EMA]]&gt;Table2[[#This Row],[50D EMA]],Table2[[#This Row],[50D EMA]]&gt;Table2[[#This Row],[200D EMA]]),"Uptrend","Downtrend/NoTrend")</f>
        <v>Uptrend</v>
      </c>
      <c r="AL173">
        <v>-0.03</v>
      </c>
      <c r="AM173" t="s">
        <v>3216</v>
      </c>
      <c r="AN173">
        <v>2.76</v>
      </c>
      <c r="AO173" t="s">
        <v>3217</v>
      </c>
      <c r="AP173">
        <v>0.124188686861449</v>
      </c>
      <c r="AQ173">
        <f>(Table2[[#This Row],[Sharpe Ratio]]-AVERAGE(Table2[Sharpe Ratio]))/_xlfn.STDEV.P(Table2[Sharpe Ratio])</f>
        <v>0.69433129856022624</v>
      </c>
      <c r="AR1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2.0090697389172343</v>
      </c>
      <c r="AS173">
        <f>_xlfn.RANK.AVG(Table2[[#This Row],[1Y Return vs Nifty Z-Score]],Table2[1Y Return vs Nifty Z-Score])</f>
        <v>270</v>
      </c>
      <c r="AT173">
        <f>_xlfn.RANK.AVG(Table2[[#This Row],[6M Return vs Nifty Z-Score]],Table2[6M Return vs Nifty Z-Score])</f>
        <v>208</v>
      </c>
      <c r="AU173">
        <f>_xlfn.RANK.AVG(Table2[[#This Row],[Sharpe Ratio Z-Score]],Table2[Sharpe Ratio Z-Score])</f>
        <v>175</v>
      </c>
      <c r="AV173">
        <f>(Table2[[#This Row],[Rank 1Y]]+Table2[[#This Row],[Rank 6M]]+Table2[[#This Row],[Rank Sharpe]])/3</f>
        <v>217.66666666666666</v>
      </c>
    </row>
    <row r="174" spans="1:48" x14ac:dyDescent="0.3">
      <c r="A174" t="s">
        <v>1461</v>
      </c>
      <c r="B174" t="s">
        <v>1462</v>
      </c>
      <c r="C174" t="s">
        <v>3174</v>
      </c>
      <c r="D174" t="s">
        <v>46</v>
      </c>
      <c r="E174">
        <v>7341.0790260800004</v>
      </c>
      <c r="F174">
        <v>41.91</v>
      </c>
      <c r="G174">
        <v>50.872917642804602</v>
      </c>
      <c r="H174">
        <f>(Table2[[#This Row],[1Y Return vs Nifty]]-AVERAGE(Table2[1Y Return vs Nifty]))/_xlfn.STDEV.P(Table2[1Y Return vs Nifty])</f>
        <v>0.4274549860051281</v>
      </c>
      <c r="I174">
        <v>-11.7977877179113</v>
      </c>
      <c r="J174">
        <f>(Table2[[#This Row],[1M Return vs Nifty]]-AVERAGE(Table2[1M Return vs Nifty]))/_xlfn.STDEV.P(Table2[1M Return vs Nifty])</f>
        <v>-1.137522892669607</v>
      </c>
      <c r="K174">
        <v>13.259331279027601</v>
      </c>
      <c r="L174">
        <f>(Table2[[#This Row],[6M Return vs Nifty]]-AVERAGE(Table2[6M Return vs Nifty]))/_xlfn.STDEV.P(Table2[6M Return vs Nifty])</f>
        <v>-5.2068994915297255E-2</v>
      </c>
      <c r="M174">
        <v>-2.9300567724492699</v>
      </c>
      <c r="N174">
        <f>(Table2[[#This Row],[1W Return vs Nifty]]-AVERAGE(Table2[1W Return vs Nifty]))/_xlfn.STDEV.P(Table2[1W Return vs Nifty])</f>
        <v>-0.72128652318653919</v>
      </c>
      <c r="O174">
        <v>45.62</v>
      </c>
      <c r="P174">
        <v>46.582534782641801</v>
      </c>
      <c r="Q174">
        <v>40.325606843337098</v>
      </c>
      <c r="R174">
        <v>31.241642463323</v>
      </c>
      <c r="S174" s="1">
        <f>(Table2[[#This Row],[Close Price]]-Table2[[#This Row],[20D EMA]])/Table2[[#This Row],[20D EMA]]</f>
        <v>-8.1323980710214835E-2</v>
      </c>
      <c r="T174" s="1">
        <f>(Table2[[#This Row],[Close Price]]-Table2[[#This Row],[50D EMA]])/Table2[[#This Row],[50D EMA]]</f>
        <v>-0.10030658066256511</v>
      </c>
      <c r="U174" s="1">
        <f>(Table2[[#This Row],[Close Price]]-Table2[[#This Row],[200D EMA]])/Table2[[#This Row],[200D EMA]]</f>
        <v>3.9290001581828236E-2</v>
      </c>
      <c r="V174">
        <v>0.46494658817093798</v>
      </c>
      <c r="W174">
        <v>41.4</v>
      </c>
      <c r="X174">
        <v>44.24</v>
      </c>
      <c r="Y174">
        <v>41.4</v>
      </c>
      <c r="Z174">
        <v>45.36</v>
      </c>
      <c r="AA174">
        <v>41.4</v>
      </c>
      <c r="AB174">
        <v>48.6</v>
      </c>
      <c r="AC174" s="1">
        <f>(Table2[[#This Row],[Close Price]]/Table2[[#This Row],[Day Low]])-1</f>
        <v>1.2318840579710111E-2</v>
      </c>
      <c r="AD174" s="1">
        <f>(Table2[[#This Row],[Day High]]/Table2[[#This Row],[Close Price]])-1</f>
        <v>5.5595323311858902E-2</v>
      </c>
      <c r="AE174" s="1">
        <f>(Table2[[#This Row],[Close Price]]/Table2[[#This Row],[Current Week Low]])-1</f>
        <v>1.2318840579710111E-2</v>
      </c>
      <c r="AF174" s="1">
        <f>(Table2[[#This Row],[Current Week High]]/Table2[[#This Row],[Close Price]])-1</f>
        <v>8.2319255547601999E-2</v>
      </c>
      <c r="AG174" s="1">
        <f>(Table2[[#This Row],[Close Price]]/Table2[[#This Row],[Current Month Low]])-1</f>
        <v>1.2318840579710111E-2</v>
      </c>
      <c r="AH174" s="1">
        <f>(Table2[[#This Row],[Current Month High]]/Table2[[#This Row],[Close Price]])-1</f>
        <v>0.15962777380100235</v>
      </c>
      <c r="AI174">
        <v>37.198759246003299</v>
      </c>
      <c r="AJ174">
        <v>84.990462129177402</v>
      </c>
      <c r="AK174" t="str">
        <f>IF(AND(Table2[[#This Row],[20D EMA]]&gt;Table2[[#This Row],[50D EMA]],Table2[[#This Row],[50D EMA]]&gt;Table2[[#This Row],[200D EMA]]),"Uptrend","Downtrend/NoTrend")</f>
        <v>Downtrend/NoTrend</v>
      </c>
      <c r="AL174">
        <v>-0.12</v>
      </c>
      <c r="AM174" t="s">
        <v>3216</v>
      </c>
      <c r="AN174">
        <v>-10.029999999999999</v>
      </c>
      <c r="AO174" t="s">
        <v>3216</v>
      </c>
      <c r="AP174">
        <v>0.13434453786025399</v>
      </c>
      <c r="AQ174">
        <f>(Table2[[#This Row],[Sharpe Ratio]]-AVERAGE(Table2[Sharpe Ratio]))/_xlfn.STDEV.P(Table2[Sharpe Ratio])</f>
        <v>0.81228213965147</v>
      </c>
      <c r="AR1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4">
        <f>_xlfn.RANK.AVG(Table2[[#This Row],[1Y Return vs Nifty Z-Score]],Table2[1Y Return vs Nifty Z-Score])</f>
        <v>179</v>
      </c>
      <c r="AT174">
        <f>_xlfn.RANK.AVG(Table2[[#This Row],[6M Return vs Nifty Z-Score]],Table2[6M Return vs Nifty Z-Score])</f>
        <v>333</v>
      </c>
      <c r="AU174">
        <f>_xlfn.RANK.AVG(Table2[[#This Row],[Sharpe Ratio Z-Score]],Table2[Sharpe Ratio Z-Score])</f>
        <v>142</v>
      </c>
      <c r="AV174">
        <f>(Table2[[#This Row],[Rank 1Y]]+Table2[[#This Row],[Rank 6M]]+Table2[[#This Row],[Rank Sharpe]])/3</f>
        <v>218</v>
      </c>
    </row>
    <row r="175" spans="1:48" x14ac:dyDescent="0.3">
      <c r="A175" t="s">
        <v>1510</v>
      </c>
      <c r="B175" t="s">
        <v>1511</v>
      </c>
      <c r="C175" t="s">
        <v>3185</v>
      </c>
      <c r="D175" t="s">
        <v>379</v>
      </c>
      <c r="E175">
        <v>7003.1430250200001</v>
      </c>
      <c r="F175">
        <v>1514.45</v>
      </c>
      <c r="G175">
        <v>55.1010554527153</v>
      </c>
      <c r="H175">
        <f>(Table2[[#This Row],[1Y Return vs Nifty]]-AVERAGE(Table2[1Y Return vs Nifty]))/_xlfn.STDEV.P(Table2[1Y Return vs Nifty])</f>
        <v>0.49905187474951918</v>
      </c>
      <c r="I175">
        <v>-17.189997053102999</v>
      </c>
      <c r="J175">
        <f>(Table2[[#This Row],[1M Return vs Nifty]]-AVERAGE(Table2[1M Return vs Nifty]))/_xlfn.STDEV.P(Table2[1M Return vs Nifty])</f>
        <v>-1.6273933866408297</v>
      </c>
      <c r="K175">
        <v>39.026623181357898</v>
      </c>
      <c r="L175">
        <f>(Table2[[#This Row],[6M Return vs Nifty]]-AVERAGE(Table2[6M Return vs Nifty]))/_xlfn.STDEV.P(Table2[6M Return vs Nifty])</f>
        <v>0.71734746676884342</v>
      </c>
      <c r="M175">
        <v>-3.8274441289075898</v>
      </c>
      <c r="N175">
        <f>(Table2[[#This Row],[1W Return vs Nifty]]-AVERAGE(Table2[1W Return vs Nifty]))/_xlfn.STDEV.P(Table2[1W Return vs Nifty])</f>
        <v>-0.91618851365988219</v>
      </c>
      <c r="O175">
        <v>1647.41</v>
      </c>
      <c r="P175">
        <v>1666.8129257707899</v>
      </c>
      <c r="Q175">
        <v>1392.44613753606</v>
      </c>
      <c r="R175">
        <v>30.0419590621396</v>
      </c>
      <c r="S175" s="1">
        <f>(Table2[[#This Row],[Close Price]]-Table2[[#This Row],[20D EMA]])/Table2[[#This Row],[20D EMA]]</f>
        <v>-8.0708506079239545E-2</v>
      </c>
      <c r="T175" s="1">
        <f>(Table2[[#This Row],[Close Price]]-Table2[[#This Row],[50D EMA]])/Table2[[#This Row],[50D EMA]]</f>
        <v>-9.1409733759013262E-2</v>
      </c>
      <c r="U175" s="1">
        <f>(Table2[[#This Row],[Close Price]]-Table2[[#This Row],[200D EMA]])/Table2[[#This Row],[200D EMA]]</f>
        <v>8.7618371134862358E-2</v>
      </c>
      <c r="V175">
        <v>0.81854320259671298</v>
      </c>
      <c r="W175">
        <v>1489.65</v>
      </c>
      <c r="X175">
        <v>1579.35</v>
      </c>
      <c r="Y175">
        <v>1489.65</v>
      </c>
      <c r="Z175">
        <v>1610</v>
      </c>
      <c r="AA175">
        <v>1489.65</v>
      </c>
      <c r="AB175">
        <v>1849.95</v>
      </c>
      <c r="AC175" s="1">
        <f>(Table2[[#This Row],[Close Price]]/Table2[[#This Row],[Day Low]])-1</f>
        <v>1.6648205954418849E-2</v>
      </c>
      <c r="AD175" s="1">
        <f>(Table2[[#This Row],[Day High]]/Table2[[#This Row],[Close Price]])-1</f>
        <v>4.2853841328535092E-2</v>
      </c>
      <c r="AE175" s="1">
        <f>(Table2[[#This Row],[Close Price]]/Table2[[#This Row],[Current Week Low]])-1</f>
        <v>1.6648205954418849E-2</v>
      </c>
      <c r="AF175" s="1">
        <f>(Table2[[#This Row],[Current Week High]]/Table2[[#This Row],[Close Price]])-1</f>
        <v>6.3092211694014244E-2</v>
      </c>
      <c r="AG175" s="1">
        <f>(Table2[[#This Row],[Close Price]]/Table2[[#This Row],[Current Month Low]])-1</f>
        <v>1.6648205954418849E-2</v>
      </c>
      <c r="AH175" s="1">
        <f>(Table2[[#This Row],[Current Month High]]/Table2[[#This Row],[Close Price]])-1</f>
        <v>0.22153256957971545</v>
      </c>
      <c r="AI175">
        <v>27.161675855921199</v>
      </c>
      <c r="AJ175">
        <v>98.070886738163694</v>
      </c>
      <c r="AK175" t="str">
        <f>IF(AND(Table2[[#This Row],[20D EMA]]&gt;Table2[[#This Row],[50D EMA]],Table2[[#This Row],[50D EMA]]&gt;Table2[[#This Row],[200D EMA]]),"Uptrend","Downtrend/NoTrend")</f>
        <v>Downtrend/NoTrend</v>
      </c>
      <c r="AL175">
        <v>-0.09</v>
      </c>
      <c r="AM175" t="s">
        <v>3216</v>
      </c>
      <c r="AN175">
        <v>-14.86</v>
      </c>
      <c r="AO175" t="s">
        <v>3216</v>
      </c>
      <c r="AP175">
        <v>6.5009099890699001E-2</v>
      </c>
      <c r="AQ175">
        <f>(Table2[[#This Row],[Sharpe Ratio]]-AVERAGE(Table2[Sharpe Ratio]))/_xlfn.STDEV.P(Table2[Sharpe Ratio])</f>
        <v>7.0149860765435527E-3</v>
      </c>
      <c r="AR1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5">
        <f>_xlfn.RANK.AVG(Table2[[#This Row],[1Y Return vs Nifty Z-Score]],Table2[1Y Return vs Nifty Z-Score])</f>
        <v>165</v>
      </c>
      <c r="AT175">
        <f>_xlfn.RANK.AVG(Table2[[#This Row],[6M Return vs Nifty Z-Score]],Table2[6M Return vs Nifty Z-Score])</f>
        <v>140</v>
      </c>
      <c r="AU175">
        <f>_xlfn.RANK.AVG(Table2[[#This Row],[Sharpe Ratio Z-Score]],Table2[Sharpe Ratio Z-Score])</f>
        <v>350</v>
      </c>
      <c r="AV175">
        <f>(Table2[[#This Row],[Rank 1Y]]+Table2[[#This Row],[Rank 6M]]+Table2[[#This Row],[Rank Sharpe]])/3</f>
        <v>218.33333333333334</v>
      </c>
    </row>
    <row r="176" spans="1:48" x14ac:dyDescent="0.3">
      <c r="A176" t="s">
        <v>286</v>
      </c>
      <c r="B176" t="s">
        <v>287</v>
      </c>
      <c r="C176" t="s">
        <v>3178</v>
      </c>
      <c r="D176" t="s">
        <v>288</v>
      </c>
      <c r="E176">
        <v>96992.671947780007</v>
      </c>
      <c r="F176">
        <v>690.85</v>
      </c>
      <c r="G176">
        <v>39.037493395989401</v>
      </c>
      <c r="H176">
        <f>(Table2[[#This Row],[1Y Return vs Nifty]]-AVERAGE(Table2[1Y Return vs Nifty]))/_xlfn.STDEV.P(Table2[1Y Return vs Nifty])</f>
        <v>0.22704062130404146</v>
      </c>
      <c r="I176">
        <v>5.0287541052457101</v>
      </c>
      <c r="J176">
        <f>(Table2[[#This Row],[1M Return vs Nifty]]-AVERAGE(Table2[1M Return vs Nifty]))/_xlfn.STDEV.P(Table2[1M Return vs Nifty])</f>
        <v>0.3911318464818207</v>
      </c>
      <c r="K176">
        <v>9.3219792484321502</v>
      </c>
      <c r="L176">
        <f>(Table2[[#This Row],[6M Return vs Nifty]]-AVERAGE(Table2[6M Return vs Nifty]))/_xlfn.STDEV.P(Table2[6M Return vs Nifty])</f>
        <v>-0.169639109744153</v>
      </c>
      <c r="M176">
        <v>-1.3236960872903301</v>
      </c>
      <c r="N176">
        <f>(Table2[[#This Row],[1W Return vs Nifty]]-AVERAGE(Table2[1W Return vs Nifty]))/_xlfn.STDEV.P(Table2[1W Return vs Nifty])</f>
        <v>-0.37240385540388682</v>
      </c>
      <c r="O176">
        <v>670.83</v>
      </c>
      <c r="P176">
        <v>646.15252385832696</v>
      </c>
      <c r="Q176">
        <v>569.90398091178702</v>
      </c>
      <c r="R176">
        <v>54.4162032677105</v>
      </c>
      <c r="S176" s="1">
        <f>(Table2[[#This Row],[Close Price]]-Table2[[#This Row],[20D EMA]])/Table2[[#This Row],[20D EMA]]</f>
        <v>2.9843626552181597E-2</v>
      </c>
      <c r="T176" s="1">
        <f>(Table2[[#This Row],[Close Price]]-Table2[[#This Row],[50D EMA]])/Table2[[#This Row],[50D EMA]]</f>
        <v>6.917480701734946E-2</v>
      </c>
      <c r="U176" s="1">
        <f>(Table2[[#This Row],[Close Price]]-Table2[[#This Row],[200D EMA]])/Table2[[#This Row],[200D EMA]]</f>
        <v>0.21222174811748459</v>
      </c>
      <c r="V176">
        <v>0.75711142008212595</v>
      </c>
      <c r="W176">
        <v>670.8</v>
      </c>
      <c r="X176">
        <v>693.6</v>
      </c>
      <c r="Y176">
        <v>670.8</v>
      </c>
      <c r="Z176">
        <v>698.8</v>
      </c>
      <c r="AA176">
        <v>647.1</v>
      </c>
      <c r="AB176">
        <v>703.75</v>
      </c>
      <c r="AC176" s="1">
        <f>(Table2[[#This Row],[Close Price]]/Table2[[#This Row],[Day Low]])-1</f>
        <v>2.9889683959451574E-2</v>
      </c>
      <c r="AD176" s="1">
        <f>(Table2[[#This Row],[Day High]]/Table2[[#This Row],[Close Price]])-1</f>
        <v>3.9806036042555615E-3</v>
      </c>
      <c r="AE176" s="1">
        <f>(Table2[[#This Row],[Close Price]]/Table2[[#This Row],[Current Week Low]])-1</f>
        <v>2.9889683959451574E-2</v>
      </c>
      <c r="AF176" s="1">
        <f>(Table2[[#This Row],[Current Week High]]/Table2[[#This Row],[Close Price]])-1</f>
        <v>1.1507563146847977E-2</v>
      </c>
      <c r="AG176" s="1">
        <f>(Table2[[#This Row],[Close Price]]/Table2[[#This Row],[Current Month Low]])-1</f>
        <v>6.7609333951475836E-2</v>
      </c>
      <c r="AH176" s="1">
        <f>(Table2[[#This Row],[Current Month High]]/Table2[[#This Row],[Close Price]])-1</f>
        <v>1.8672649634508209E-2</v>
      </c>
      <c r="AI176">
        <v>1.86726496345082</v>
      </c>
      <c r="AJ176">
        <v>85.912271259418702</v>
      </c>
      <c r="AK176" t="str">
        <f>IF(AND(Table2[[#This Row],[20D EMA]]&gt;Table2[[#This Row],[50D EMA]],Table2[[#This Row],[50D EMA]]&gt;Table2[[#This Row],[200D EMA]]),"Uptrend","Downtrend/NoTrend")</f>
        <v>Uptrend</v>
      </c>
      <c r="AL176">
        <v>7.0000000000000007E-2</v>
      </c>
      <c r="AM176" t="s">
        <v>3217</v>
      </c>
      <c r="AN176">
        <v>4.84</v>
      </c>
      <c r="AO176" t="s">
        <v>3217</v>
      </c>
      <c r="AP176">
        <v>0.19578757376688499</v>
      </c>
      <c r="AQ176">
        <f>(Table2[[#This Row],[Sharpe Ratio]]-AVERAGE(Table2[Sharpe Ratio]))/_xlfn.STDEV.P(Table2[Sharpe Ratio])</f>
        <v>1.5258863236080267</v>
      </c>
      <c r="AR1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1.602015826245849</v>
      </c>
      <c r="AS176">
        <f>_xlfn.RANK.AVG(Table2[[#This Row],[1Y Return vs Nifty Z-Score]],Table2[1Y Return vs Nifty Z-Score])</f>
        <v>235</v>
      </c>
      <c r="AT176">
        <f>_xlfn.RANK.AVG(Table2[[#This Row],[6M Return vs Nifty Z-Score]],Table2[6M Return vs Nifty Z-Score])</f>
        <v>375</v>
      </c>
      <c r="AU176">
        <f>_xlfn.RANK.AVG(Table2[[#This Row],[Sharpe Ratio Z-Score]],Table2[Sharpe Ratio Z-Score])</f>
        <v>46</v>
      </c>
      <c r="AV176">
        <f>(Table2[[#This Row],[Rank 1Y]]+Table2[[#This Row],[Rank 6M]]+Table2[[#This Row],[Rank Sharpe]])/3</f>
        <v>218.66666666666666</v>
      </c>
    </row>
    <row r="177" spans="1:48" x14ac:dyDescent="0.3">
      <c r="A177" t="s">
        <v>1551</v>
      </c>
      <c r="B177" t="s">
        <v>1552</v>
      </c>
      <c r="C177" t="s">
        <v>3185</v>
      </c>
      <c r="D177" t="s">
        <v>379</v>
      </c>
      <c r="E177">
        <v>6579.6375008000005</v>
      </c>
      <c r="F177">
        <v>131.25</v>
      </c>
      <c r="G177">
        <v>46.4597421998171</v>
      </c>
      <c r="H177">
        <f>(Table2[[#This Row],[1Y Return vs Nifty]]-AVERAGE(Table2[1Y Return vs Nifty]))/_xlfn.STDEV.P(Table2[1Y Return vs Nifty])</f>
        <v>0.35272477487993098</v>
      </c>
      <c r="I177">
        <v>-3.22953551194251</v>
      </c>
      <c r="J177">
        <f>(Table2[[#This Row],[1M Return vs Nifty]]-AVERAGE(Table2[1M Return vs Nifty]))/_xlfn.STDEV.P(Table2[1M Return vs Nifty])</f>
        <v>-0.35911580947005833</v>
      </c>
      <c r="K177">
        <v>34.369078263120699</v>
      </c>
      <c r="L177">
        <f>(Table2[[#This Row],[6M Return vs Nifty]]-AVERAGE(Table2[6M Return vs Nifty]))/_xlfn.STDEV.P(Table2[6M Return vs Nifty])</f>
        <v>0.57827224905840446</v>
      </c>
      <c r="M177">
        <v>3.4616157539797499</v>
      </c>
      <c r="N177">
        <f>(Table2[[#This Row],[1W Return vs Nifty]]-AVERAGE(Table2[1W Return vs Nifty]))/_xlfn.STDEV.P(Table2[1W Return vs Nifty])</f>
        <v>0.66690965418255654</v>
      </c>
      <c r="O177">
        <v>132.86000000000001</v>
      </c>
      <c r="P177">
        <v>133.600225730548</v>
      </c>
      <c r="Q177">
        <v>114.46574658688</v>
      </c>
      <c r="R177">
        <v>57.987234014987799</v>
      </c>
      <c r="S177" s="1">
        <f>(Table2[[#This Row],[Close Price]]-Table2[[#This Row],[20D EMA]])/Table2[[#This Row],[20D EMA]]</f>
        <v>-1.2118018967334138E-2</v>
      </c>
      <c r="T177" s="1">
        <f>(Table2[[#This Row],[Close Price]]-Table2[[#This Row],[50D EMA]])/Table2[[#This Row],[50D EMA]]</f>
        <v>-1.759148023662822E-2</v>
      </c>
      <c r="U177" s="1">
        <f>(Table2[[#This Row],[Close Price]]-Table2[[#This Row],[200D EMA]])/Table2[[#This Row],[200D EMA]]</f>
        <v>0.14663123173167508</v>
      </c>
      <c r="V177">
        <v>0.18613899215051299</v>
      </c>
      <c r="W177">
        <v>128.79</v>
      </c>
      <c r="X177">
        <v>137.30000000000001</v>
      </c>
      <c r="Y177">
        <v>125.15</v>
      </c>
      <c r="Z177">
        <v>138.80000000000001</v>
      </c>
      <c r="AA177">
        <v>125.15</v>
      </c>
      <c r="AB177">
        <v>142.29</v>
      </c>
      <c r="AC177" s="1">
        <f>(Table2[[#This Row],[Close Price]]/Table2[[#This Row],[Day Low]])-1</f>
        <v>1.9100861868157626E-2</v>
      </c>
      <c r="AD177" s="1">
        <f>(Table2[[#This Row],[Day High]]/Table2[[#This Row],[Close Price]])-1</f>
        <v>4.6095238095238189E-2</v>
      </c>
      <c r="AE177" s="1">
        <f>(Table2[[#This Row],[Close Price]]/Table2[[#This Row],[Current Week Low]])-1</f>
        <v>4.8741510187774617E-2</v>
      </c>
      <c r="AF177" s="1">
        <f>(Table2[[#This Row],[Current Week High]]/Table2[[#This Row],[Close Price]])-1</f>
        <v>5.7523809523809533E-2</v>
      </c>
      <c r="AG177" s="1">
        <f>(Table2[[#This Row],[Close Price]]/Table2[[#This Row],[Current Month Low]])-1</f>
        <v>4.8741510187774617E-2</v>
      </c>
      <c r="AH177" s="1">
        <f>(Table2[[#This Row],[Current Month High]]/Table2[[#This Row],[Close Price]])-1</f>
        <v>8.4114285714285586E-2</v>
      </c>
      <c r="AI177">
        <v>29.485714285714199</v>
      </c>
      <c r="AJ177">
        <v>101.767870868562</v>
      </c>
      <c r="AK177" t="str">
        <f>IF(AND(Table2[[#This Row],[20D EMA]]&gt;Table2[[#This Row],[50D EMA]],Table2[[#This Row],[50D EMA]]&gt;Table2[[#This Row],[200D EMA]]),"Uptrend","Downtrend/NoTrend")</f>
        <v>Downtrend/NoTrend</v>
      </c>
      <c r="AL177">
        <v>-0.01</v>
      </c>
      <c r="AM177" t="s">
        <v>3216</v>
      </c>
      <c r="AN177">
        <v>-4.5</v>
      </c>
      <c r="AO177" t="s">
        <v>3216</v>
      </c>
      <c r="AP177">
        <v>8.0076107617045006E-2</v>
      </c>
      <c r="AQ177">
        <f>(Table2[[#This Row],[Sharpe Ratio]]-AVERAGE(Table2[Sharpe Ratio]))/_xlfn.STDEV.P(Table2[Sharpe Ratio])</f>
        <v>0.18200438226401158</v>
      </c>
      <c r="AR1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7">
        <f>_xlfn.RANK.AVG(Table2[[#This Row],[1Y Return vs Nifty Z-Score]],Table2[1Y Return vs Nifty Z-Score])</f>
        <v>193</v>
      </c>
      <c r="AT177">
        <f>_xlfn.RANK.AVG(Table2[[#This Row],[6M Return vs Nifty Z-Score]],Table2[6M Return vs Nifty Z-Score])</f>
        <v>167</v>
      </c>
      <c r="AU177">
        <f>_xlfn.RANK.AVG(Table2[[#This Row],[Sharpe Ratio Z-Score]],Table2[Sharpe Ratio Z-Score])</f>
        <v>302</v>
      </c>
      <c r="AV177">
        <f>(Table2[[#This Row],[Rank 1Y]]+Table2[[#This Row],[Rank 6M]]+Table2[[#This Row],[Rank Sharpe]])/3</f>
        <v>220.66666666666666</v>
      </c>
    </row>
    <row r="178" spans="1:48" x14ac:dyDescent="0.3">
      <c r="A178" t="s">
        <v>802</v>
      </c>
      <c r="B178" t="s">
        <v>803</v>
      </c>
      <c r="C178" t="s">
        <v>3182</v>
      </c>
      <c r="D178" t="s">
        <v>804</v>
      </c>
      <c r="E178">
        <v>20838.552528420001</v>
      </c>
      <c r="F178">
        <v>308.45</v>
      </c>
      <c r="G178">
        <v>62.128785992504902</v>
      </c>
      <c r="H178">
        <f>(Table2[[#This Row],[1Y Return vs Nifty]]-AVERAGE(Table2[1Y Return vs Nifty]))/_xlfn.STDEV.P(Table2[1Y Return vs Nifty])</f>
        <v>0.61805547969434071</v>
      </c>
      <c r="I178">
        <v>-6.0280280469178802</v>
      </c>
      <c r="J178">
        <f>(Table2[[#This Row],[1M Return vs Nifty]]-AVERAGE(Table2[1M Return vs Nifty]))/_xlfn.STDEV.P(Table2[1M Return vs Nifty])</f>
        <v>-0.61335277158800372</v>
      </c>
      <c r="K178">
        <v>49.832164325912998</v>
      </c>
      <c r="L178">
        <f>(Table2[[#This Row],[6M Return vs Nifty]]-AVERAGE(Table2[6M Return vs Nifty]))/_xlfn.STDEV.P(Table2[6M Return vs Nifty])</f>
        <v>1.0400030747209581</v>
      </c>
      <c r="M178">
        <v>-8.4531972226028405</v>
      </c>
      <c r="N178">
        <f>(Table2[[#This Row],[1W Return vs Nifty]]-AVERAGE(Table2[1W Return vs Nifty]))/_xlfn.STDEV.P(Table2[1W Return vs Nifty])</f>
        <v>-1.9208477379190816</v>
      </c>
      <c r="O178">
        <v>309.29000000000002</v>
      </c>
      <c r="P178">
        <v>289.49055109023601</v>
      </c>
      <c r="Q178">
        <v>229.734710272314</v>
      </c>
      <c r="R178">
        <v>38.220107388499002</v>
      </c>
      <c r="S178" s="1">
        <f>(Table2[[#This Row],[Close Price]]-Table2[[#This Row],[20D EMA]])/Table2[[#This Row],[20D EMA]]</f>
        <v>-2.7158977011866913E-3</v>
      </c>
      <c r="T178" s="1">
        <f>(Table2[[#This Row],[Close Price]]-Table2[[#This Row],[50D EMA]])/Table2[[#This Row],[50D EMA]]</f>
        <v>6.5492461976260491E-2</v>
      </c>
      <c r="U178" s="1">
        <f>(Table2[[#This Row],[Close Price]]-Table2[[#This Row],[200D EMA]])/Table2[[#This Row],[200D EMA]]</f>
        <v>0.34263559753065398</v>
      </c>
      <c r="V178">
        <v>0.65006576888302203</v>
      </c>
      <c r="W178">
        <v>303</v>
      </c>
      <c r="X178">
        <v>315</v>
      </c>
      <c r="Y178">
        <v>294.5</v>
      </c>
      <c r="Z178">
        <v>318.5</v>
      </c>
      <c r="AA178">
        <v>294.5</v>
      </c>
      <c r="AB178">
        <v>333.1</v>
      </c>
      <c r="AC178" s="1">
        <f>(Table2[[#This Row],[Close Price]]/Table2[[#This Row],[Day Low]])-1</f>
        <v>1.7986798679867855E-2</v>
      </c>
      <c r="AD178" s="1">
        <f>(Table2[[#This Row],[Day High]]/Table2[[#This Row],[Close Price]])-1</f>
        <v>2.123520829956238E-2</v>
      </c>
      <c r="AE178" s="1">
        <f>(Table2[[#This Row],[Close Price]]/Table2[[#This Row],[Current Week Low]])-1</f>
        <v>4.7368421052631504E-2</v>
      </c>
      <c r="AF178" s="1">
        <f>(Table2[[#This Row],[Current Week High]]/Table2[[#This Row],[Close Price]])-1</f>
        <v>3.2582266169557395E-2</v>
      </c>
      <c r="AG178" s="1">
        <f>(Table2[[#This Row],[Close Price]]/Table2[[#This Row],[Current Month Low]])-1</f>
        <v>4.7368421052631504E-2</v>
      </c>
      <c r="AH178" s="1">
        <f>(Table2[[#This Row],[Current Month High]]/Table2[[#This Row],[Close Price]])-1</f>
        <v>7.9915707570108685E-2</v>
      </c>
      <c r="AI178">
        <v>11.4929486140379</v>
      </c>
      <c r="AJ178">
        <v>107.990559676331</v>
      </c>
      <c r="AK178" t="str">
        <f>IF(AND(Table2[[#This Row],[20D EMA]]&gt;Table2[[#This Row],[50D EMA]],Table2[[#This Row],[50D EMA]]&gt;Table2[[#This Row],[200D EMA]]),"Uptrend","Downtrend/NoTrend")</f>
        <v>Uptrend</v>
      </c>
      <c r="AL178">
        <v>0.21</v>
      </c>
      <c r="AM178" t="s">
        <v>3217</v>
      </c>
      <c r="AN178">
        <v>-1.19</v>
      </c>
      <c r="AO178" t="s">
        <v>3216</v>
      </c>
      <c r="AP178">
        <v>3.7328017254215001E-2</v>
      </c>
      <c r="AQ178">
        <f>(Table2[[#This Row],[Sharpe Ratio]]-AVERAGE(Table2[Sharpe Ratio]))/_xlfn.STDEV.P(Table2[Sharpe Ratio])</f>
        <v>-0.3144752543448347</v>
      </c>
      <c r="AR1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-1.1906172094366212</v>
      </c>
      <c r="AS178">
        <f>_xlfn.RANK.AVG(Table2[[#This Row],[1Y Return vs Nifty Z-Score]],Table2[1Y Return vs Nifty Z-Score])</f>
        <v>144</v>
      </c>
      <c r="AT178">
        <f>_xlfn.RANK.AVG(Table2[[#This Row],[6M Return vs Nifty Z-Score]],Table2[6M Return vs Nifty Z-Score])</f>
        <v>99</v>
      </c>
      <c r="AU178">
        <f>_xlfn.RANK.AVG(Table2[[#This Row],[Sharpe Ratio Z-Score]],Table2[Sharpe Ratio Z-Score])</f>
        <v>422</v>
      </c>
      <c r="AV178">
        <f>(Table2[[#This Row],[Rank 1Y]]+Table2[[#This Row],[Rank 6M]]+Table2[[#This Row],[Rank Sharpe]])/3</f>
        <v>221.66666666666666</v>
      </c>
    </row>
    <row r="179" spans="1:48" x14ac:dyDescent="0.3">
      <c r="A179" t="s">
        <v>1469</v>
      </c>
      <c r="B179" t="s">
        <v>1470</v>
      </c>
      <c r="C179" t="s">
        <v>3173</v>
      </c>
      <c r="D179" t="s">
        <v>116</v>
      </c>
      <c r="E179">
        <v>7283.0747415249998</v>
      </c>
      <c r="F179">
        <v>1202.25</v>
      </c>
      <c r="G179">
        <v>56.5723791007443</v>
      </c>
      <c r="H179">
        <f>(Table2[[#This Row],[1Y Return vs Nifty]]-AVERAGE(Table2[1Y Return vs Nifty]))/_xlfn.STDEV.P(Table2[1Y Return vs Nifty])</f>
        <v>0.52396643531280152</v>
      </c>
      <c r="I179">
        <v>-4.1559512098711702</v>
      </c>
      <c r="J179">
        <f>(Table2[[#This Row],[1M Return vs Nifty]]-AVERAGE(Table2[1M Return vs Nifty]))/_xlfn.STDEV.P(Table2[1M Return vs Nifty])</f>
        <v>-0.44327866134696414</v>
      </c>
      <c r="K179">
        <v>29.2784551902982</v>
      </c>
      <c r="L179">
        <f>(Table2[[#This Row],[6M Return vs Nifty]]-AVERAGE(Table2[6M Return vs Nifty]))/_xlfn.STDEV.P(Table2[6M Return vs Nifty])</f>
        <v>0.42626523150664875</v>
      </c>
      <c r="M179">
        <v>-2.8058186363006001</v>
      </c>
      <c r="N179">
        <f>(Table2[[#This Row],[1W Return vs Nifty]]-AVERAGE(Table2[1W Return vs Nifty]))/_xlfn.STDEV.P(Table2[1W Return vs Nifty])</f>
        <v>-0.69430345968134421</v>
      </c>
      <c r="O179">
        <v>1220.73</v>
      </c>
      <c r="P179">
        <v>1185.7426469145801</v>
      </c>
      <c r="Q179">
        <v>1009.31524400383</v>
      </c>
      <c r="R179">
        <v>44.343374989518402</v>
      </c>
      <c r="S179" s="1">
        <f>(Table2[[#This Row],[Close Price]]-Table2[[#This Row],[20D EMA]])/Table2[[#This Row],[20D EMA]]</f>
        <v>-1.5138482711164646E-2</v>
      </c>
      <c r="T179" s="1">
        <f>(Table2[[#This Row],[Close Price]]-Table2[[#This Row],[50D EMA]])/Table2[[#This Row],[50D EMA]]</f>
        <v>1.3921531057665595E-2</v>
      </c>
      <c r="U179" s="1">
        <f>(Table2[[#This Row],[Close Price]]-Table2[[#This Row],[200D EMA]])/Table2[[#This Row],[200D EMA]]</f>
        <v>0.1911541088300831</v>
      </c>
      <c r="V179">
        <v>0.41985421390675198</v>
      </c>
      <c r="W179">
        <v>1188.3499999999999</v>
      </c>
      <c r="X179">
        <v>1210</v>
      </c>
      <c r="Y179">
        <v>1188.3499999999999</v>
      </c>
      <c r="Z179">
        <v>1250.05</v>
      </c>
      <c r="AA179">
        <v>1184.05</v>
      </c>
      <c r="AB179">
        <v>1310</v>
      </c>
      <c r="AC179" s="1">
        <f>(Table2[[#This Row],[Close Price]]/Table2[[#This Row],[Day Low]])-1</f>
        <v>1.1696890646694991E-2</v>
      </c>
      <c r="AD179" s="1">
        <f>(Table2[[#This Row],[Day High]]/Table2[[#This Row],[Close Price]])-1</f>
        <v>6.4462466209191938E-3</v>
      </c>
      <c r="AE179" s="1">
        <f>(Table2[[#This Row],[Close Price]]/Table2[[#This Row],[Current Week Low]])-1</f>
        <v>1.1696890646694991E-2</v>
      </c>
      <c r="AF179" s="1">
        <f>(Table2[[#This Row],[Current Week High]]/Table2[[#This Row],[Close Price]])-1</f>
        <v>3.9758785610313874E-2</v>
      </c>
      <c r="AG179" s="1">
        <f>(Table2[[#This Row],[Close Price]]/Table2[[#This Row],[Current Month Low]])-1</f>
        <v>1.537097250960695E-2</v>
      </c>
      <c r="AH179" s="1">
        <f>(Table2[[#This Row],[Current Month High]]/Table2[[#This Row],[Close Price]])-1</f>
        <v>8.9623622374713996E-2</v>
      </c>
      <c r="AI179">
        <v>11.9650655021833</v>
      </c>
      <c r="AJ179">
        <v>84.606525911708204</v>
      </c>
      <c r="AK179" t="str">
        <f>IF(AND(Table2[[#This Row],[20D EMA]]&gt;Table2[[#This Row],[50D EMA]],Table2[[#This Row],[50D EMA]]&gt;Table2[[#This Row],[200D EMA]]),"Uptrend","Downtrend/NoTrend")</f>
        <v>Uptrend</v>
      </c>
      <c r="AL179">
        <v>0.02</v>
      </c>
      <c r="AM179" t="s">
        <v>3217</v>
      </c>
      <c r="AN179">
        <v>-2.92</v>
      </c>
      <c r="AO179" t="s">
        <v>3216</v>
      </c>
      <c r="AP179">
        <v>7.6793009696479994E-2</v>
      </c>
      <c r="AQ179">
        <f>(Table2[[#This Row],[Sharpe Ratio]]-AVERAGE(Table2[Sharpe Ratio]))/_xlfn.STDEV.P(Table2[Sharpe Ratio])</f>
        <v>0.14387422840874897</v>
      </c>
      <c r="AR1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-4.3476225800109125E-2</v>
      </c>
      <c r="AS179">
        <f>_xlfn.RANK.AVG(Table2[[#This Row],[1Y Return vs Nifty Z-Score]],Table2[1Y Return vs Nifty Z-Score])</f>
        <v>160</v>
      </c>
      <c r="AT179">
        <f>_xlfn.RANK.AVG(Table2[[#This Row],[6M Return vs Nifty Z-Score]],Table2[6M Return vs Nifty Z-Score])</f>
        <v>197</v>
      </c>
      <c r="AU179">
        <f>_xlfn.RANK.AVG(Table2[[#This Row],[Sharpe Ratio Z-Score]],Table2[Sharpe Ratio Z-Score])</f>
        <v>310</v>
      </c>
      <c r="AV179">
        <f>(Table2[[#This Row],[Rank 1Y]]+Table2[[#This Row],[Rank 6M]]+Table2[[#This Row],[Rank Sharpe]])/3</f>
        <v>222.33333333333334</v>
      </c>
    </row>
    <row r="180" spans="1:48" x14ac:dyDescent="0.3">
      <c r="A180" t="s">
        <v>1237</v>
      </c>
      <c r="B180" t="s">
        <v>1238</v>
      </c>
      <c r="C180" t="s">
        <v>3181</v>
      </c>
      <c r="D180" t="s">
        <v>83</v>
      </c>
      <c r="E180">
        <v>9799.6348560799997</v>
      </c>
      <c r="F180">
        <v>1280.8</v>
      </c>
      <c r="G180">
        <v>147.11633813688999</v>
      </c>
      <c r="H180">
        <f>(Table2[[#This Row],[1Y Return vs Nifty]]-AVERAGE(Table2[1Y Return vs Nifty]))/_xlfn.STDEV.P(Table2[1Y Return vs Nifty])</f>
        <v>2.0571865083180718</v>
      </c>
      <c r="I180">
        <v>7.1938832380979303</v>
      </c>
      <c r="J180">
        <f>(Table2[[#This Row],[1M Return vs Nifty]]-AVERAGE(Table2[1M Return vs Nifty]))/_xlfn.STDEV.P(Table2[1M Return vs Nifty])</f>
        <v>0.58782912062132608</v>
      </c>
      <c r="K180">
        <v>60.449746052456</v>
      </c>
      <c r="L180">
        <f>(Table2[[#This Row],[6M Return vs Nifty]]-AVERAGE(Table2[6M Return vs Nifty]))/_xlfn.STDEV.P(Table2[6M Return vs Nifty])</f>
        <v>1.3570461770634321</v>
      </c>
      <c r="M180">
        <v>3.6677107378525</v>
      </c>
      <c r="N180">
        <f>(Table2[[#This Row],[1W Return vs Nifty]]-AVERAGE(Table2[1W Return vs Nifty]))/_xlfn.STDEV.P(Table2[1W Return vs Nifty])</f>
        <v>0.71167106328230267</v>
      </c>
      <c r="O180">
        <v>1199.54</v>
      </c>
      <c r="P180">
        <v>1115.77539339144</v>
      </c>
      <c r="Q180">
        <v>903.08090024402202</v>
      </c>
      <c r="R180">
        <v>67.700088980649497</v>
      </c>
      <c r="S180" s="1">
        <f>(Table2[[#This Row],[Close Price]]-Table2[[#This Row],[20D EMA]])/Table2[[#This Row],[20D EMA]]</f>
        <v>6.7742634676626029E-2</v>
      </c>
      <c r="T180" s="1">
        <f>(Table2[[#This Row],[Close Price]]-Table2[[#This Row],[50D EMA]])/Table2[[#This Row],[50D EMA]]</f>
        <v>0.1479012779686435</v>
      </c>
      <c r="U180" s="1">
        <f>(Table2[[#This Row],[Close Price]]-Table2[[#This Row],[200D EMA]])/Table2[[#This Row],[200D EMA]]</f>
        <v>0.41825610491143622</v>
      </c>
      <c r="V180">
        <v>1.134804527692</v>
      </c>
      <c r="W180">
        <v>1244.05</v>
      </c>
      <c r="X180">
        <v>1348.95</v>
      </c>
      <c r="Y180">
        <v>1244.05</v>
      </c>
      <c r="Z180">
        <v>1348.95</v>
      </c>
      <c r="AA180">
        <v>1088.0999999999999</v>
      </c>
      <c r="AB180">
        <v>1348.95</v>
      </c>
      <c r="AC180" s="1">
        <f>(Table2[[#This Row],[Close Price]]/Table2[[#This Row],[Day Low]])-1</f>
        <v>2.9540613319400277E-2</v>
      </c>
      <c r="AD180" s="1">
        <f>(Table2[[#This Row],[Day High]]/Table2[[#This Row],[Close Price]])-1</f>
        <v>5.3208931917551494E-2</v>
      </c>
      <c r="AE180" s="1">
        <f>(Table2[[#This Row],[Close Price]]/Table2[[#This Row],[Current Week Low]])-1</f>
        <v>2.9540613319400277E-2</v>
      </c>
      <c r="AF180" s="1">
        <f>(Table2[[#This Row],[Current Week High]]/Table2[[#This Row],[Close Price]])-1</f>
        <v>5.3208931917551494E-2</v>
      </c>
      <c r="AG180" s="1">
        <f>(Table2[[#This Row],[Close Price]]/Table2[[#This Row],[Current Month Low]])-1</f>
        <v>0.17709769322672564</v>
      </c>
      <c r="AH180" s="1">
        <f>(Table2[[#This Row],[Current Month High]]/Table2[[#This Row],[Close Price]])-1</f>
        <v>5.3208931917551494E-2</v>
      </c>
      <c r="AI180">
        <v>5.3208931917551396</v>
      </c>
      <c r="AJ180">
        <v>175.85612750376899</v>
      </c>
      <c r="AK180" t="str">
        <f>IF(AND(Table2[[#This Row],[20D EMA]]&gt;Table2[[#This Row],[50D EMA]],Table2[[#This Row],[50D EMA]]&gt;Table2[[#This Row],[200D EMA]]),"Uptrend","Downtrend/NoTrend")</f>
        <v>Uptrend</v>
      </c>
      <c r="AL180">
        <v>0.02</v>
      </c>
      <c r="AM180" t="s">
        <v>3217</v>
      </c>
      <c r="AN180">
        <v>7.5</v>
      </c>
      <c r="AO180" t="s">
        <v>3217</v>
      </c>
      <c r="AQ180">
        <f>(Table2[[#This Row],[Sharpe Ratio]]-AVERAGE(Table2[Sharpe Ratio]))/_xlfn.STDEV.P(Table2[Sharpe Ratio])</f>
        <v>-0.74800574154095356</v>
      </c>
      <c r="AR1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3.965727127744179</v>
      </c>
      <c r="AS180">
        <f>_xlfn.RANK.AVG(Table2[[#This Row],[1Y Return vs Nifty Z-Score]],Table2[1Y Return vs Nifty Z-Score])</f>
        <v>39</v>
      </c>
      <c r="AT180">
        <f>_xlfn.RANK.AVG(Table2[[#This Row],[6M Return vs Nifty Z-Score]],Table2[6M Return vs Nifty Z-Score])</f>
        <v>72</v>
      </c>
      <c r="AU180">
        <f>_xlfn.RANK.AVG(Table2[[#This Row],[Sharpe Ratio Z-Score]],Table2[Sharpe Ratio Z-Score])</f>
        <v>557</v>
      </c>
      <c r="AV180">
        <f>(Table2[[#This Row],[Rank 1Y]]+Table2[[#This Row],[Rank 6M]]+Table2[[#This Row],[Rank Sharpe]])/3</f>
        <v>222.66666666666666</v>
      </c>
    </row>
    <row r="181" spans="1:48" x14ac:dyDescent="0.3">
      <c r="A181" t="s">
        <v>239</v>
      </c>
      <c r="B181" t="s">
        <v>240</v>
      </c>
      <c r="C181" t="s">
        <v>3172</v>
      </c>
      <c r="D181" t="s">
        <v>241</v>
      </c>
      <c r="E181">
        <v>112967.5169418</v>
      </c>
      <c r="F181">
        <v>389.8</v>
      </c>
      <c r="G181">
        <v>88.291817917454694</v>
      </c>
      <c r="H181">
        <f>(Table2[[#This Row],[1Y Return vs Nifty]]-AVERAGE(Table2[1Y Return vs Nifty]))/_xlfn.STDEV.P(Table2[1Y Return vs Nifty])</f>
        <v>1.0610854305052735</v>
      </c>
      <c r="I181">
        <v>0.44988623153044999</v>
      </c>
      <c r="J181">
        <f>(Table2[[#This Row],[1M Return vs Nifty]]-AVERAGE(Table2[1M Return vs Nifty]))/_xlfn.STDEV.P(Table2[1M Return vs Nifty])</f>
        <v>-2.4848344140009686E-2</v>
      </c>
      <c r="K181">
        <v>47.116663022682197</v>
      </c>
      <c r="L181">
        <f>(Table2[[#This Row],[6M Return vs Nifty]]-AVERAGE(Table2[6M Return vs Nifty]))/_xlfn.STDEV.P(Table2[6M Return vs Nifty])</f>
        <v>0.95891766565468506</v>
      </c>
      <c r="M181">
        <v>-1.1343779749005001</v>
      </c>
      <c r="N181">
        <f>(Table2[[#This Row],[1W Return vs Nifty]]-AVERAGE(Table2[1W Return vs Nifty]))/_xlfn.STDEV.P(Table2[1W Return vs Nifty])</f>
        <v>-0.33128618567978957</v>
      </c>
      <c r="O181">
        <v>426.2</v>
      </c>
      <c r="P181">
        <v>416.02018124638602</v>
      </c>
      <c r="Q181">
        <v>334.462910749419</v>
      </c>
      <c r="R181">
        <v>46.232842989583197</v>
      </c>
      <c r="S181" s="1">
        <f>(Table2[[#This Row],[Close Price]]-Table2[[#This Row],[20D EMA]])/Table2[[#This Row],[20D EMA]]</f>
        <v>-8.540591271703421E-2</v>
      </c>
      <c r="T181" s="1">
        <f>(Table2[[#This Row],[Close Price]]-Table2[[#This Row],[50D EMA]])/Table2[[#This Row],[50D EMA]]</f>
        <v>-6.3026224275541151E-2</v>
      </c>
      <c r="U181" s="1">
        <f>(Table2[[#This Row],[Close Price]]-Table2[[#This Row],[200D EMA]])/Table2[[#This Row],[200D EMA]]</f>
        <v>0.16545059996813755</v>
      </c>
      <c r="V181">
        <v>0.47992446172530701</v>
      </c>
      <c r="W181">
        <v>366.35</v>
      </c>
      <c r="X181">
        <v>430.9</v>
      </c>
      <c r="Y181">
        <v>366.35</v>
      </c>
      <c r="Z181">
        <v>433.6</v>
      </c>
      <c r="AA181">
        <v>366.35</v>
      </c>
      <c r="AB181">
        <v>460</v>
      </c>
      <c r="AC181" s="1">
        <f>(Table2[[#This Row],[Close Price]]/Table2[[#This Row],[Day Low]])-1</f>
        <v>6.4009826668486314E-2</v>
      </c>
      <c r="AD181" s="1">
        <f>(Table2[[#This Row],[Day High]]/Table2[[#This Row],[Close Price]])-1</f>
        <v>0.10543868650590027</v>
      </c>
      <c r="AE181" s="1">
        <f>(Table2[[#This Row],[Close Price]]/Table2[[#This Row],[Current Week Low]])-1</f>
        <v>6.4009826668486314E-2</v>
      </c>
      <c r="AF181" s="1">
        <f>(Table2[[#This Row],[Current Week High]]/Table2[[#This Row],[Close Price]])-1</f>
        <v>0.11236531554643414</v>
      </c>
      <c r="AG181" s="1">
        <f>(Table2[[#This Row],[Close Price]]/Table2[[#This Row],[Current Month Low]])-1</f>
        <v>6.4009826668486314E-2</v>
      </c>
      <c r="AH181" s="1">
        <f>(Table2[[#This Row],[Current Month High]]/Table2[[#This Row],[Close Price]])-1</f>
        <v>0.18009235505387378</v>
      </c>
      <c r="AI181">
        <v>18.099025141098</v>
      </c>
      <c r="AJ181">
        <v>133.83323335332901</v>
      </c>
      <c r="AK181" t="str">
        <f>IF(AND(Table2[[#This Row],[20D EMA]]&gt;Table2[[#This Row],[50D EMA]],Table2[[#This Row],[50D EMA]]&gt;Table2[[#This Row],[200D EMA]]),"Uptrend","Downtrend/NoTrend")</f>
        <v>Uptrend</v>
      </c>
      <c r="AL181">
        <v>-0.05</v>
      </c>
      <c r="AM181" t="s">
        <v>3216</v>
      </c>
      <c r="AN181">
        <v>-11.69</v>
      </c>
      <c r="AO181" t="s">
        <v>3216</v>
      </c>
      <c r="AP181">
        <v>2.0980474095374999E-2</v>
      </c>
      <c r="AQ181">
        <f>(Table2[[#This Row],[Sharpe Ratio]]-AVERAGE(Table2[Sharpe Ratio]))/_xlfn.STDEV.P(Table2[Sharpe Ratio])</f>
        <v>-0.50433688835142576</v>
      </c>
      <c r="AR1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1.1595316779887337</v>
      </c>
      <c r="AS181">
        <f>_xlfn.RANK.AVG(Table2[[#This Row],[1Y Return vs Nifty Z-Score]],Table2[1Y Return vs Nifty Z-Score])</f>
        <v>88</v>
      </c>
      <c r="AT181">
        <f>_xlfn.RANK.AVG(Table2[[#This Row],[6M Return vs Nifty Z-Score]],Table2[6M Return vs Nifty Z-Score])</f>
        <v>108</v>
      </c>
      <c r="AU181">
        <f>_xlfn.RANK.AVG(Table2[[#This Row],[Sharpe Ratio Z-Score]],Table2[Sharpe Ratio Z-Score])</f>
        <v>473</v>
      </c>
      <c r="AV181">
        <f>(Table2[[#This Row],[Rank 1Y]]+Table2[[#This Row],[Rank 6M]]+Table2[[#This Row],[Rank Sharpe]])/3</f>
        <v>223</v>
      </c>
    </row>
    <row r="182" spans="1:48" x14ac:dyDescent="0.3">
      <c r="A182" t="s">
        <v>1138</v>
      </c>
      <c r="B182" t="s">
        <v>1139</v>
      </c>
      <c r="C182" t="s">
        <v>3180</v>
      </c>
      <c r="D182" t="s">
        <v>80</v>
      </c>
      <c r="E182">
        <v>11439.855174914999</v>
      </c>
      <c r="F182">
        <v>367.5</v>
      </c>
      <c r="G182">
        <v>27.592428194838199</v>
      </c>
      <c r="H182">
        <f>(Table2[[#This Row],[1Y Return vs Nifty]]-AVERAGE(Table2[1Y Return vs Nifty]))/_xlfn.STDEV.P(Table2[1Y Return vs Nifty])</f>
        <v>3.3236375387934142E-2</v>
      </c>
      <c r="I182">
        <v>-2.2804112721939802</v>
      </c>
      <c r="J182">
        <f>(Table2[[#This Row],[1M Return vs Nifty]]-AVERAGE(Table2[1M Return vs Nifty]))/_xlfn.STDEV.P(Table2[1M Return vs Nifty])</f>
        <v>-0.27288993594336897</v>
      </c>
      <c r="K182">
        <v>68.226788136507693</v>
      </c>
      <c r="L182">
        <f>(Table2[[#This Row],[6M Return vs Nifty]]-AVERAGE(Table2[6M Return vs Nifty]))/_xlfn.STDEV.P(Table2[6M Return vs Nifty])</f>
        <v>1.5892702006574115</v>
      </c>
      <c r="M182">
        <v>1.2114627603108901</v>
      </c>
      <c r="N182">
        <f>(Table2[[#This Row],[1W Return vs Nifty]]-AVERAGE(Table2[1W Return vs Nifty]))/_xlfn.STDEV.P(Table2[1W Return vs Nifty])</f>
        <v>0.1782028608681781</v>
      </c>
      <c r="O182">
        <v>365.52</v>
      </c>
      <c r="P182">
        <v>346.797915554344</v>
      </c>
      <c r="Q182">
        <v>281.103849205963</v>
      </c>
      <c r="R182">
        <v>59.032785224176401</v>
      </c>
      <c r="S182" s="1">
        <f>(Table2[[#This Row],[Close Price]]-Table2[[#This Row],[20D EMA]])/Table2[[#This Row],[20D EMA]]</f>
        <v>5.4169402495076006E-3</v>
      </c>
      <c r="T182" s="1">
        <f>(Table2[[#This Row],[Close Price]]-Table2[[#This Row],[50D EMA]])/Table2[[#This Row],[50D EMA]]</f>
        <v>5.9694950624384409E-2</v>
      </c>
      <c r="U182" s="1">
        <f>(Table2[[#This Row],[Close Price]]-Table2[[#This Row],[200D EMA]])/Table2[[#This Row],[200D EMA]]</f>
        <v>0.30734602545671685</v>
      </c>
      <c r="V182">
        <v>0.12805088163900799</v>
      </c>
      <c r="W182">
        <v>364.5</v>
      </c>
      <c r="X182">
        <v>372.5</v>
      </c>
      <c r="Y182">
        <v>364.5</v>
      </c>
      <c r="Z182">
        <v>381.65</v>
      </c>
      <c r="AA182">
        <v>361.25</v>
      </c>
      <c r="AB182">
        <v>381.65</v>
      </c>
      <c r="AC182" s="1">
        <f>(Table2[[#This Row],[Close Price]]/Table2[[#This Row],[Day Low]])-1</f>
        <v>8.2304526748970819E-3</v>
      </c>
      <c r="AD182" s="1">
        <f>(Table2[[#This Row],[Day High]]/Table2[[#This Row],[Close Price]])-1</f>
        <v>1.3605442176870763E-2</v>
      </c>
      <c r="AE182" s="1">
        <f>(Table2[[#This Row],[Close Price]]/Table2[[#This Row],[Current Week Low]])-1</f>
        <v>8.2304526748970819E-3</v>
      </c>
      <c r="AF182" s="1">
        <f>(Table2[[#This Row],[Current Week High]]/Table2[[#This Row],[Close Price]])-1</f>
        <v>3.8503401360544087E-2</v>
      </c>
      <c r="AG182" s="1">
        <f>(Table2[[#This Row],[Close Price]]/Table2[[#This Row],[Current Month Low]])-1</f>
        <v>1.730103806228378E-2</v>
      </c>
      <c r="AH182" s="1">
        <f>(Table2[[#This Row],[Current Month High]]/Table2[[#This Row],[Close Price]])-1</f>
        <v>3.8503401360544087E-2</v>
      </c>
      <c r="AI182">
        <v>4.7619047619047601</v>
      </c>
      <c r="AJ182">
        <v>112.981744421906</v>
      </c>
      <c r="AK182" t="str">
        <f>IF(AND(Table2[[#This Row],[20D EMA]]&gt;Table2[[#This Row],[50D EMA]],Table2[[#This Row],[50D EMA]]&gt;Table2[[#This Row],[200D EMA]]),"Uptrend","Downtrend/NoTrend")</f>
        <v>Uptrend</v>
      </c>
      <c r="AL182">
        <v>0.27</v>
      </c>
      <c r="AM182" t="s">
        <v>3217</v>
      </c>
      <c r="AN182">
        <v>0.48</v>
      </c>
      <c r="AO182" t="s">
        <v>3217</v>
      </c>
      <c r="AP182">
        <v>7.0839570602745996E-2</v>
      </c>
      <c r="AQ182">
        <f>(Table2[[#This Row],[Sharpe Ratio]]-AVERAGE(Table2[Sharpe Ratio]))/_xlfn.STDEV.P(Table2[Sharpe Ratio])</f>
        <v>7.4730525082061322E-2</v>
      </c>
      <c r="AR1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1.6025500260522161</v>
      </c>
      <c r="AS182">
        <f>_xlfn.RANK.AVG(Table2[[#This Row],[1Y Return vs Nifty Z-Score]],Table2[1Y Return vs Nifty Z-Score])</f>
        <v>284</v>
      </c>
      <c r="AT182">
        <f>_xlfn.RANK.AVG(Table2[[#This Row],[6M Return vs Nifty Z-Score]],Table2[6M Return vs Nifty Z-Score])</f>
        <v>54</v>
      </c>
      <c r="AU182">
        <f>_xlfn.RANK.AVG(Table2[[#This Row],[Sharpe Ratio Z-Score]],Table2[Sharpe Ratio Z-Score])</f>
        <v>331</v>
      </c>
      <c r="AV182">
        <f>(Table2[[#This Row],[Rank 1Y]]+Table2[[#This Row],[Rank 6M]]+Table2[[#This Row],[Rank Sharpe]])/3</f>
        <v>223</v>
      </c>
    </row>
    <row r="183" spans="1:48" x14ac:dyDescent="0.3">
      <c r="A183" t="s">
        <v>133</v>
      </c>
      <c r="B183" t="s">
        <v>134</v>
      </c>
      <c r="C183" t="s">
        <v>3173</v>
      </c>
      <c r="D183" t="s">
        <v>135</v>
      </c>
      <c r="E183">
        <v>210091.96778134999</v>
      </c>
      <c r="F183">
        <v>652.15</v>
      </c>
      <c r="G183">
        <v>52.477899120056698</v>
      </c>
      <c r="H183">
        <f>(Table2[[#This Row],[1Y Return vs Nifty]]-AVERAGE(Table2[1Y Return vs Nifty]))/_xlfn.STDEV.P(Table2[1Y Return vs Nifty])</f>
        <v>0.4546328324779359</v>
      </c>
      <c r="I183">
        <v>9.9850912886859202</v>
      </c>
      <c r="J183">
        <f>(Table2[[#This Row],[1M Return vs Nifty]]-AVERAGE(Table2[1M Return vs Nifty]))/_xlfn.STDEV.P(Table2[1M Return vs Nifty])</f>
        <v>0.84140430317113013</v>
      </c>
      <c r="K183">
        <v>6.6437358372070293E-2</v>
      </c>
      <c r="L183">
        <f>(Table2[[#This Row],[6M Return vs Nifty]]-AVERAGE(Table2[6M Return vs Nifty]))/_xlfn.STDEV.P(Table2[6M Return vs Nifty])</f>
        <v>-0.44601143164016643</v>
      </c>
      <c r="M183">
        <v>-0.22179087451916499</v>
      </c>
      <c r="N183">
        <f>(Table2[[#This Row],[1W Return vs Nifty]]-AVERAGE(Table2[1W Return vs Nifty]))/_xlfn.STDEV.P(Table2[1W Return vs Nifty])</f>
        <v>-0.13308298940723329</v>
      </c>
      <c r="O183">
        <v>626.03</v>
      </c>
      <c r="P183">
        <v>620.25832591907601</v>
      </c>
      <c r="Q183">
        <v>561.11253547287595</v>
      </c>
      <c r="R183">
        <v>62.2861771782839</v>
      </c>
      <c r="S183" s="1">
        <f>(Table2[[#This Row],[Close Price]]-Table2[[#This Row],[20D EMA]])/Table2[[#This Row],[20D EMA]]</f>
        <v>4.1723240100314689E-2</v>
      </c>
      <c r="T183" s="1">
        <f>(Table2[[#This Row],[Close Price]]-Table2[[#This Row],[50D EMA]])/Table2[[#This Row],[50D EMA]]</f>
        <v>5.1416760965954066E-2</v>
      </c>
      <c r="U183" s="1">
        <f>(Table2[[#This Row],[Close Price]]-Table2[[#This Row],[200D EMA]])/Table2[[#This Row],[200D EMA]]</f>
        <v>0.16224457443354473</v>
      </c>
      <c r="V183">
        <v>1.06521059098786</v>
      </c>
      <c r="W183">
        <v>631.79999999999995</v>
      </c>
      <c r="X183">
        <v>661.45</v>
      </c>
      <c r="Y183">
        <v>616.25</v>
      </c>
      <c r="Z183">
        <v>661.45</v>
      </c>
      <c r="AA183">
        <v>549.22</v>
      </c>
      <c r="AB183">
        <v>668</v>
      </c>
      <c r="AC183" s="1">
        <f>(Table2[[#This Row],[Close Price]]/Table2[[#This Row],[Day Low]])-1</f>
        <v>3.2209559987337766E-2</v>
      </c>
      <c r="AD183" s="1">
        <f>(Table2[[#This Row],[Day High]]/Table2[[#This Row],[Close Price]])-1</f>
        <v>1.4260522885839233E-2</v>
      </c>
      <c r="AE183" s="1">
        <f>(Table2[[#This Row],[Close Price]]/Table2[[#This Row],[Current Week Low]])-1</f>
        <v>5.8255578093306282E-2</v>
      </c>
      <c r="AF183" s="1">
        <f>(Table2[[#This Row],[Current Week High]]/Table2[[#This Row],[Close Price]])-1</f>
        <v>1.4260522885839233E-2</v>
      </c>
      <c r="AG183" s="1">
        <f>(Table2[[#This Row],[Close Price]]/Table2[[#This Row],[Current Month Low]])-1</f>
        <v>0.18741123775536206</v>
      </c>
      <c r="AH183" s="1">
        <f>(Table2[[#This Row],[Current Month High]]/Table2[[#This Row],[Close Price]])-1</f>
        <v>2.4304224488231219E-2</v>
      </c>
      <c r="AI183">
        <v>4.44222954841677</v>
      </c>
      <c r="AJ183">
        <v>96.869528467065095</v>
      </c>
      <c r="AK183" t="str">
        <f>IF(AND(Table2[[#This Row],[20D EMA]]&gt;Table2[[#This Row],[50D EMA]],Table2[[#This Row],[50D EMA]]&gt;Table2[[#This Row],[200D EMA]]),"Uptrend","Downtrend/NoTrend")</f>
        <v>Uptrend</v>
      </c>
      <c r="AL183">
        <v>-0.1</v>
      </c>
      <c r="AM183" t="s">
        <v>3216</v>
      </c>
      <c r="AN183">
        <v>8.6999999999999993</v>
      </c>
      <c r="AO183" t="s">
        <v>3217</v>
      </c>
      <c r="AP183">
        <v>0.21080006629422199</v>
      </c>
      <c r="AQ183">
        <f>(Table2[[#This Row],[Sharpe Ratio]]-AVERAGE(Table2[Sharpe Ratio]))/_xlfn.STDEV.P(Table2[Sharpe Ratio])</f>
        <v>1.7002425760465243</v>
      </c>
      <c r="AR1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2.4171852906481908</v>
      </c>
      <c r="AS183">
        <f>_xlfn.RANK.AVG(Table2[[#This Row],[1Y Return vs Nifty Z-Score]],Table2[1Y Return vs Nifty Z-Score])</f>
        <v>174</v>
      </c>
      <c r="AT183">
        <f>_xlfn.RANK.AVG(Table2[[#This Row],[6M Return vs Nifty Z-Score]],Table2[6M Return vs Nifty Z-Score])</f>
        <v>469</v>
      </c>
      <c r="AU183">
        <f>_xlfn.RANK.AVG(Table2[[#This Row],[Sharpe Ratio Z-Score]],Table2[Sharpe Ratio Z-Score])</f>
        <v>28</v>
      </c>
      <c r="AV183">
        <f>(Table2[[#This Row],[Rank 1Y]]+Table2[[#This Row],[Rank 6M]]+Table2[[#This Row],[Rank Sharpe]])/3</f>
        <v>223.66666666666666</v>
      </c>
    </row>
    <row r="184" spans="1:48" x14ac:dyDescent="0.3">
      <c r="A184" t="s">
        <v>1651</v>
      </c>
      <c r="B184" t="s">
        <v>1652</v>
      </c>
      <c r="C184" t="s">
        <v>3173</v>
      </c>
      <c r="D184" t="s">
        <v>1653</v>
      </c>
      <c r="E184">
        <v>5462.2195907400001</v>
      </c>
      <c r="F184">
        <v>1060</v>
      </c>
      <c r="G184">
        <v>43.457402995125697</v>
      </c>
      <c r="H184">
        <f>(Table2[[#This Row],[1Y Return vs Nifty]]-AVERAGE(Table2[1Y Return vs Nifty]))/_xlfn.STDEV.P(Table2[1Y Return vs Nifty])</f>
        <v>0.30188486481187343</v>
      </c>
      <c r="I184">
        <v>-1.47449348492582</v>
      </c>
      <c r="J184">
        <f>(Table2[[#This Row],[1M Return vs Nifty]]-AVERAGE(Table2[1M Return vs Nifty]))/_xlfn.STDEV.P(Table2[1M Return vs Nifty])</f>
        <v>-0.19967405725471024</v>
      </c>
      <c r="K184">
        <v>48.783379454304203</v>
      </c>
      <c r="L184">
        <f>(Table2[[#This Row],[6M Return vs Nifty]]-AVERAGE(Table2[6M Return vs Nifty]))/_xlfn.STDEV.P(Table2[6M Return vs Nifty])</f>
        <v>1.0086861498365034</v>
      </c>
      <c r="M184">
        <v>-7.1708145620978296</v>
      </c>
      <c r="N184">
        <f>(Table2[[#This Row],[1W Return vs Nifty]]-AVERAGE(Table2[1W Return vs Nifty]))/_xlfn.STDEV.P(Table2[1W Return vs Nifty])</f>
        <v>-1.6423292906931799</v>
      </c>
      <c r="O184">
        <v>1095.43</v>
      </c>
      <c r="P184">
        <v>1060.32287567102</v>
      </c>
      <c r="Q184">
        <v>871.64709509740601</v>
      </c>
      <c r="R184">
        <v>35.834119544263302</v>
      </c>
      <c r="S184" s="1">
        <f>(Table2[[#This Row],[Close Price]]-Table2[[#This Row],[20D EMA]])/Table2[[#This Row],[20D EMA]]</f>
        <v>-3.2343463297517923E-2</v>
      </c>
      <c r="T184" s="1">
        <f>(Table2[[#This Row],[Close Price]]-Table2[[#This Row],[50D EMA]])/Table2[[#This Row],[50D EMA]]</f>
        <v>-3.0450693692305603E-4</v>
      </c>
      <c r="U184" s="1">
        <f>(Table2[[#This Row],[Close Price]]-Table2[[#This Row],[200D EMA]])/Table2[[#This Row],[200D EMA]]</f>
        <v>0.21608849035577371</v>
      </c>
      <c r="V184">
        <v>0.54154425454500199</v>
      </c>
      <c r="W184">
        <v>1026.0999999999999</v>
      </c>
      <c r="X184">
        <v>1087.2</v>
      </c>
      <c r="Y184">
        <v>1026.0999999999999</v>
      </c>
      <c r="Z184">
        <v>1123.4000000000001</v>
      </c>
      <c r="AA184">
        <v>1026.0999999999999</v>
      </c>
      <c r="AB184">
        <v>1201</v>
      </c>
      <c r="AC184" s="1">
        <f>(Table2[[#This Row],[Close Price]]/Table2[[#This Row],[Day Low]])-1</f>
        <v>3.3037715622259212E-2</v>
      </c>
      <c r="AD184" s="1">
        <f>(Table2[[#This Row],[Day High]]/Table2[[#This Row],[Close Price]])-1</f>
        <v>2.5660377358490694E-2</v>
      </c>
      <c r="AE184" s="1">
        <f>(Table2[[#This Row],[Close Price]]/Table2[[#This Row],[Current Week Low]])-1</f>
        <v>3.3037715622259212E-2</v>
      </c>
      <c r="AF184" s="1">
        <f>(Table2[[#This Row],[Current Week High]]/Table2[[#This Row],[Close Price]])-1</f>
        <v>5.9811320754717068E-2</v>
      </c>
      <c r="AG184" s="1">
        <f>(Table2[[#This Row],[Close Price]]/Table2[[#This Row],[Current Month Low]])-1</f>
        <v>3.3037715622259212E-2</v>
      </c>
      <c r="AH184" s="1">
        <f>(Table2[[#This Row],[Current Month High]]/Table2[[#This Row],[Close Price]])-1</f>
        <v>0.13301886792452833</v>
      </c>
      <c r="AI184">
        <v>13.3018867924528</v>
      </c>
      <c r="AJ184">
        <v>83.3910034602076</v>
      </c>
      <c r="AK184" t="str">
        <f>IF(AND(Table2[[#This Row],[20D EMA]]&gt;Table2[[#This Row],[50D EMA]],Table2[[#This Row],[50D EMA]]&gt;Table2[[#This Row],[200D EMA]]),"Uptrend","Downtrend/NoTrend")</f>
        <v>Uptrend</v>
      </c>
      <c r="AL184">
        <v>-0.01</v>
      </c>
      <c r="AM184" t="s">
        <v>3216</v>
      </c>
      <c r="AN184">
        <v>-2.74</v>
      </c>
      <c r="AO184" t="s">
        <v>3216</v>
      </c>
      <c r="AP184">
        <v>6.1838620502059002E-2</v>
      </c>
      <c r="AQ184">
        <f>(Table2[[#This Row],[Sharpe Ratio]]-AVERAGE(Table2[Sharpe Ratio]))/_xlfn.STDEV.P(Table2[Sharpe Ratio])</f>
        <v>-2.9807207415320693E-2</v>
      </c>
      <c r="AR1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-0.56123954071483406</v>
      </c>
      <c r="AS184">
        <f>_xlfn.RANK.AVG(Table2[[#This Row],[1Y Return vs Nifty Z-Score]],Table2[1Y Return vs Nifty Z-Score])</f>
        <v>211</v>
      </c>
      <c r="AT184">
        <f>_xlfn.RANK.AVG(Table2[[#This Row],[6M Return vs Nifty Z-Score]],Table2[6M Return vs Nifty Z-Score])</f>
        <v>102</v>
      </c>
      <c r="AU184">
        <f>_xlfn.RANK.AVG(Table2[[#This Row],[Sharpe Ratio Z-Score]],Table2[Sharpe Ratio Z-Score])</f>
        <v>362</v>
      </c>
      <c r="AV184">
        <f>(Table2[[#This Row],[Rank 1Y]]+Table2[[#This Row],[Rank 6M]]+Table2[[#This Row],[Rank Sharpe]])/3</f>
        <v>225</v>
      </c>
    </row>
    <row r="185" spans="1:48" x14ac:dyDescent="0.3">
      <c r="A185" t="s">
        <v>304</v>
      </c>
      <c r="B185" t="s">
        <v>305</v>
      </c>
      <c r="C185" t="s">
        <v>3175</v>
      </c>
      <c r="D185" t="s">
        <v>271</v>
      </c>
      <c r="E185">
        <v>93611.456043635</v>
      </c>
      <c r="F185">
        <v>984.85</v>
      </c>
      <c r="G185">
        <v>51.485012053599803</v>
      </c>
      <c r="H185">
        <f>(Table2[[#This Row],[1Y Return vs Nifty]]-AVERAGE(Table2[1Y Return vs Nifty]))/_xlfn.STDEV.P(Table2[1Y Return vs Nifty])</f>
        <v>0.43781984576160166</v>
      </c>
      <c r="I185">
        <v>5.8582706046942903</v>
      </c>
      <c r="J185">
        <f>(Table2[[#This Row],[1M Return vs Nifty]]-AVERAGE(Table2[1M Return vs Nifty]))/_xlfn.STDEV.P(Table2[1M Return vs Nifty])</f>
        <v>0.46649161686204627</v>
      </c>
      <c r="K185">
        <v>17.527557708843901</v>
      </c>
      <c r="L185">
        <f>(Table2[[#This Row],[6M Return vs Nifty]]-AVERAGE(Table2[6M Return vs Nifty]))/_xlfn.STDEV.P(Table2[6M Return vs Nifty])</f>
        <v>7.5381095289913366E-2</v>
      </c>
      <c r="M185">
        <v>7.8662408197025302</v>
      </c>
      <c r="N185">
        <f>(Table2[[#This Row],[1W Return vs Nifty]]-AVERAGE(Table2[1W Return vs Nifty]))/_xlfn.STDEV.P(Table2[1W Return vs Nifty])</f>
        <v>1.6235424687858702</v>
      </c>
      <c r="O185">
        <v>910.33</v>
      </c>
      <c r="P185">
        <v>894.22656683969296</v>
      </c>
      <c r="Q185">
        <v>811.09014423969199</v>
      </c>
      <c r="R185">
        <v>79.597123022879401</v>
      </c>
      <c r="S185" s="1">
        <f>(Table2[[#This Row],[Close Price]]-Table2[[#This Row],[20D EMA]])/Table2[[#This Row],[20D EMA]]</f>
        <v>8.1860424241758462E-2</v>
      </c>
      <c r="T185" s="1">
        <f>(Table2[[#This Row],[Close Price]]-Table2[[#This Row],[50D EMA]])/Table2[[#This Row],[50D EMA]]</f>
        <v>0.1013428101119624</v>
      </c>
      <c r="U185" s="1">
        <f>(Table2[[#This Row],[Close Price]]-Table2[[#This Row],[200D EMA]])/Table2[[#This Row],[200D EMA]]</f>
        <v>0.2142300174577868</v>
      </c>
      <c r="V185">
        <v>1.25188138126066</v>
      </c>
      <c r="W185">
        <v>942.05</v>
      </c>
      <c r="X185">
        <v>999</v>
      </c>
      <c r="Y185">
        <v>915</v>
      </c>
      <c r="Z185">
        <v>999</v>
      </c>
      <c r="AA185">
        <v>860.25</v>
      </c>
      <c r="AB185">
        <v>999</v>
      </c>
      <c r="AC185" s="1">
        <f>(Table2[[#This Row],[Close Price]]/Table2[[#This Row],[Day Low]])-1</f>
        <v>4.5432832652194666E-2</v>
      </c>
      <c r="AD185" s="1">
        <f>(Table2[[#This Row],[Day High]]/Table2[[#This Row],[Close Price]])-1</f>
        <v>1.4367670203584204E-2</v>
      </c>
      <c r="AE185" s="1">
        <f>(Table2[[#This Row],[Close Price]]/Table2[[#This Row],[Current Week Low]])-1</f>
        <v>7.6338797814207604E-2</v>
      </c>
      <c r="AF185" s="1">
        <f>(Table2[[#This Row],[Current Week High]]/Table2[[#This Row],[Close Price]])-1</f>
        <v>1.4367670203584204E-2</v>
      </c>
      <c r="AG185" s="1">
        <f>(Table2[[#This Row],[Close Price]]/Table2[[#This Row],[Current Month Low]])-1</f>
        <v>0.14484161580935773</v>
      </c>
      <c r="AH185" s="1">
        <f>(Table2[[#This Row],[Current Month High]]/Table2[[#This Row],[Close Price]])-1</f>
        <v>1.4367670203584204E-2</v>
      </c>
      <c r="AI185">
        <v>1.43676702035842</v>
      </c>
      <c r="AJ185">
        <v>85.453347142453595</v>
      </c>
      <c r="AK185" t="str">
        <f>IF(AND(Table2[[#This Row],[20D EMA]]&gt;Table2[[#This Row],[50D EMA]],Table2[[#This Row],[50D EMA]]&gt;Table2[[#This Row],[200D EMA]]),"Uptrend","Downtrend/NoTrend")</f>
        <v>Uptrend</v>
      </c>
      <c r="AL185">
        <v>-7.0000000000000007E-2</v>
      </c>
      <c r="AM185" t="s">
        <v>3216</v>
      </c>
      <c r="AN185">
        <v>12.97</v>
      </c>
      <c r="AO185" t="s">
        <v>3217</v>
      </c>
      <c r="AP185">
        <v>0.109716313977156</v>
      </c>
      <c r="AQ185">
        <f>(Table2[[#This Row],[Sharpe Ratio]]-AVERAGE(Table2[Sharpe Ratio]))/_xlfn.STDEV.P(Table2[Sharpe Ratio])</f>
        <v>0.52624803754257943</v>
      </c>
      <c r="AR1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3.1294830642420113</v>
      </c>
      <c r="AS185">
        <f>_xlfn.RANK.AVG(Table2[[#This Row],[1Y Return vs Nifty Z-Score]],Table2[1Y Return vs Nifty Z-Score])</f>
        <v>178</v>
      </c>
      <c r="AT185">
        <f>_xlfn.RANK.AVG(Table2[[#This Row],[6M Return vs Nifty Z-Score]],Table2[6M Return vs Nifty Z-Score])</f>
        <v>285</v>
      </c>
      <c r="AU185">
        <f>_xlfn.RANK.AVG(Table2[[#This Row],[Sharpe Ratio Z-Score]],Table2[Sharpe Ratio Z-Score])</f>
        <v>214</v>
      </c>
      <c r="AV185">
        <f>(Table2[[#This Row],[Rank 1Y]]+Table2[[#This Row],[Rank 6M]]+Table2[[#This Row],[Rank Sharpe]])/3</f>
        <v>225.66666666666666</v>
      </c>
    </row>
    <row r="186" spans="1:48" x14ac:dyDescent="0.3">
      <c r="A186" t="s">
        <v>640</v>
      </c>
      <c r="B186" t="s">
        <v>641</v>
      </c>
      <c r="C186" t="s">
        <v>3175</v>
      </c>
      <c r="D186" t="s">
        <v>54</v>
      </c>
      <c r="E186">
        <v>30267.6442100479</v>
      </c>
      <c r="F186">
        <v>223.87</v>
      </c>
      <c r="G186">
        <v>98.193451473000096</v>
      </c>
      <c r="H186">
        <f>(Table2[[#This Row],[1Y Return vs Nifty]]-AVERAGE(Table2[1Y Return vs Nifty]))/_xlfn.STDEV.P(Table2[1Y Return vs Nifty])</f>
        <v>1.2287540799051109</v>
      </c>
      <c r="I186">
        <v>21.508833292599999</v>
      </c>
      <c r="J186">
        <f>(Table2[[#This Row],[1M Return vs Nifty]]-AVERAGE(Table2[1M Return vs Nifty]))/_xlfn.STDEV.P(Table2[1M Return vs Nifty])</f>
        <v>1.8883112084746545</v>
      </c>
      <c r="K186">
        <v>69.522796584682894</v>
      </c>
      <c r="L186">
        <f>(Table2[[#This Row],[6M Return vs Nifty]]-AVERAGE(Table2[6M Return vs Nifty]))/_xlfn.STDEV.P(Table2[6M Return vs Nifty])</f>
        <v>1.627969270714422</v>
      </c>
      <c r="M186">
        <v>-3.3169222777228402</v>
      </c>
      <c r="N186">
        <f>(Table2[[#This Row],[1W Return vs Nifty]]-AVERAGE(Table2[1W Return vs Nifty]))/_xlfn.STDEV.P(Table2[1W Return vs Nifty])</f>
        <v>-0.80530916567269573</v>
      </c>
      <c r="O186">
        <v>214.34</v>
      </c>
      <c r="P186">
        <v>193.55249425225301</v>
      </c>
      <c r="Q186">
        <v>156.30262144976999</v>
      </c>
      <c r="R186">
        <v>65.523113716531</v>
      </c>
      <c r="S186" s="1">
        <f>(Table2[[#This Row],[Close Price]]-Table2[[#This Row],[20D EMA]])/Table2[[#This Row],[20D EMA]]</f>
        <v>4.446206960903238E-2</v>
      </c>
      <c r="T186" s="1">
        <f>(Table2[[#This Row],[Close Price]]-Table2[[#This Row],[50D EMA]])/Table2[[#This Row],[50D EMA]]</f>
        <v>0.15663712247611133</v>
      </c>
      <c r="U186" s="1">
        <f>(Table2[[#This Row],[Close Price]]-Table2[[#This Row],[200D EMA]])/Table2[[#This Row],[200D EMA]]</f>
        <v>0.4322856387405104</v>
      </c>
      <c r="V186">
        <v>2.23542164663957</v>
      </c>
      <c r="W186">
        <v>219.12</v>
      </c>
      <c r="X186">
        <v>232.4</v>
      </c>
      <c r="Y186">
        <v>219.12</v>
      </c>
      <c r="Z186">
        <v>233.7</v>
      </c>
      <c r="AA186">
        <v>186.53</v>
      </c>
      <c r="AB186">
        <v>243.99</v>
      </c>
      <c r="AC186" s="1">
        <f>(Table2[[#This Row],[Close Price]]/Table2[[#This Row],[Day Low]])-1</f>
        <v>2.1677619569185902E-2</v>
      </c>
      <c r="AD186" s="1">
        <f>(Table2[[#This Row],[Day High]]/Table2[[#This Row],[Close Price]])-1</f>
        <v>3.8102470183588588E-2</v>
      </c>
      <c r="AE186" s="1">
        <f>(Table2[[#This Row],[Close Price]]/Table2[[#This Row],[Current Week Low]])-1</f>
        <v>2.1677619569185902E-2</v>
      </c>
      <c r="AF186" s="1">
        <f>(Table2[[#This Row],[Current Week High]]/Table2[[#This Row],[Close Price]])-1</f>
        <v>4.3909411712154345E-2</v>
      </c>
      <c r="AG186" s="1">
        <f>(Table2[[#This Row],[Close Price]]/Table2[[#This Row],[Current Month Low]])-1</f>
        <v>0.20018227630944097</v>
      </c>
      <c r="AH186" s="1">
        <f>(Table2[[#This Row],[Current Month High]]/Table2[[#This Row],[Close Price]])-1</f>
        <v>8.9873587349801332E-2</v>
      </c>
      <c r="AI186">
        <v>8.9873587349801305</v>
      </c>
      <c r="AJ186">
        <v>155.85142857142799</v>
      </c>
      <c r="AK186" t="str">
        <f>IF(AND(Table2[[#This Row],[20D EMA]]&gt;Table2[[#This Row],[50D EMA]],Table2[[#This Row],[50D EMA]]&gt;Table2[[#This Row],[200D EMA]]),"Uptrend","Downtrend/NoTrend")</f>
        <v>Uptrend</v>
      </c>
      <c r="AL186">
        <v>0.2</v>
      </c>
      <c r="AM186" t="s">
        <v>3217</v>
      </c>
      <c r="AN186">
        <v>15.93</v>
      </c>
      <c r="AO186" t="s">
        <v>3217</v>
      </c>
      <c r="AQ186">
        <f>(Table2[[#This Row],[Sharpe Ratio]]-AVERAGE(Table2[Sharpe Ratio]))/_xlfn.STDEV.P(Table2[Sharpe Ratio])</f>
        <v>-0.74800574154095356</v>
      </c>
      <c r="AR1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3.1917196518805375</v>
      </c>
      <c r="AS186">
        <f>_xlfn.RANK.AVG(Table2[[#This Row],[1Y Return vs Nifty Z-Score]],Table2[1Y Return vs Nifty Z-Score])</f>
        <v>77</v>
      </c>
      <c r="AT186">
        <f>_xlfn.RANK.AVG(Table2[[#This Row],[6M Return vs Nifty Z-Score]],Table2[6M Return vs Nifty Z-Score])</f>
        <v>48</v>
      </c>
      <c r="AU186">
        <f>_xlfn.RANK.AVG(Table2[[#This Row],[Sharpe Ratio Z-Score]],Table2[Sharpe Ratio Z-Score])</f>
        <v>557</v>
      </c>
      <c r="AV186">
        <f>(Table2[[#This Row],[Rank 1Y]]+Table2[[#This Row],[Rank 6M]]+Table2[[#This Row],[Rank Sharpe]])/3</f>
        <v>227.33333333333334</v>
      </c>
    </row>
    <row r="187" spans="1:48" x14ac:dyDescent="0.3">
      <c r="A187" t="s">
        <v>136</v>
      </c>
      <c r="B187" t="s">
        <v>137</v>
      </c>
      <c r="C187" t="s">
        <v>3171</v>
      </c>
      <c r="D187" t="s">
        <v>138</v>
      </c>
      <c r="E187">
        <v>207214.23113599999</v>
      </c>
      <c r="F187">
        <v>155.25</v>
      </c>
      <c r="G187">
        <v>74.863410048194595</v>
      </c>
      <c r="H187">
        <f>(Table2[[#This Row],[1Y Return vs Nifty]]-AVERAGE(Table2[1Y Return vs Nifty]))/_xlfn.STDEV.P(Table2[1Y Return vs Nifty])</f>
        <v>0.83369638420310788</v>
      </c>
      <c r="I187">
        <v>-16.055930108397799</v>
      </c>
      <c r="J187">
        <f>(Table2[[#This Row],[1M Return vs Nifty]]-AVERAGE(Table2[1M Return vs Nifty]))/_xlfn.STDEV.P(Table2[1M Return vs Nifty])</f>
        <v>-1.5243658704846119</v>
      </c>
      <c r="K187">
        <v>-1.6631090455917199</v>
      </c>
      <c r="L187">
        <f>(Table2[[#This Row],[6M Return vs Nifty]]-AVERAGE(Table2[6M Return vs Nifty]))/_xlfn.STDEV.P(Table2[6M Return vs Nifty])</f>
        <v>-0.49765603129388492</v>
      </c>
      <c r="M187">
        <v>-4.9090257809269104</v>
      </c>
      <c r="N187">
        <f>(Table2[[#This Row],[1W Return vs Nifty]]-AVERAGE(Table2[1W Return vs Nifty]))/_xlfn.STDEV.P(Table2[1W Return vs Nifty])</f>
        <v>-1.151095341041513</v>
      </c>
      <c r="O187">
        <v>169.6</v>
      </c>
      <c r="P187">
        <v>175.762770482359</v>
      </c>
      <c r="Q187">
        <v>151.701469651922</v>
      </c>
      <c r="R187">
        <v>14.1850640210828</v>
      </c>
      <c r="S187" s="1">
        <f>(Table2[[#This Row],[Close Price]]-Table2[[#This Row],[20D EMA]])/Table2[[#This Row],[20D EMA]]</f>
        <v>-8.4610849056603737E-2</v>
      </c>
      <c r="T187" s="1">
        <f>(Table2[[#This Row],[Close Price]]-Table2[[#This Row],[50D EMA]])/Table2[[#This Row],[50D EMA]]</f>
        <v>-0.11670714125673066</v>
      </c>
      <c r="U187" s="1">
        <f>(Table2[[#This Row],[Close Price]]-Table2[[#This Row],[200D EMA]])/Table2[[#This Row],[200D EMA]]</f>
        <v>2.3391535732778874E-2</v>
      </c>
      <c r="V187">
        <v>0.35412081591721001</v>
      </c>
      <c r="W187">
        <v>151.69999999999999</v>
      </c>
      <c r="X187">
        <v>161</v>
      </c>
      <c r="Y187">
        <v>151.69999999999999</v>
      </c>
      <c r="Z187">
        <v>167.45</v>
      </c>
      <c r="AA187">
        <v>151.69999999999999</v>
      </c>
      <c r="AB187">
        <v>180.25</v>
      </c>
      <c r="AC187" s="1">
        <f>(Table2[[#This Row],[Close Price]]/Table2[[#This Row],[Day Low]])-1</f>
        <v>2.340145023071849E-2</v>
      </c>
      <c r="AD187" s="1">
        <f>(Table2[[#This Row],[Day High]]/Table2[[#This Row],[Close Price]])-1</f>
        <v>3.7037037037036979E-2</v>
      </c>
      <c r="AE187" s="1">
        <f>(Table2[[#This Row],[Close Price]]/Table2[[#This Row],[Current Week Low]])-1</f>
        <v>2.340145023071849E-2</v>
      </c>
      <c r="AF187" s="1">
        <f>(Table2[[#This Row],[Current Week High]]/Table2[[#This Row],[Close Price]])-1</f>
        <v>7.858293075684375E-2</v>
      </c>
      <c r="AG187" s="1">
        <f>(Table2[[#This Row],[Close Price]]/Table2[[#This Row],[Current Month Low]])-1</f>
        <v>2.340145023071849E-2</v>
      </c>
      <c r="AH187" s="1">
        <f>(Table2[[#This Row],[Current Month High]]/Table2[[#This Row],[Close Price]])-1</f>
        <v>0.16103059581320456</v>
      </c>
      <c r="AI187">
        <v>47.504025764895303</v>
      </c>
      <c r="AJ187">
        <v>136.12167300380199</v>
      </c>
      <c r="AK187" t="str">
        <f>IF(AND(Table2[[#This Row],[20D EMA]]&gt;Table2[[#This Row],[50D EMA]],Table2[[#This Row],[50D EMA]]&gt;Table2[[#This Row],[200D EMA]]),"Uptrend","Downtrend/NoTrend")</f>
        <v>Downtrend/NoTrend</v>
      </c>
      <c r="AL187">
        <v>-0.13</v>
      </c>
      <c r="AM187" t="s">
        <v>3216</v>
      </c>
      <c r="AN187">
        <v>-13.01</v>
      </c>
      <c r="AO187" t="s">
        <v>3216</v>
      </c>
      <c r="AP187">
        <v>0.17021139710522201</v>
      </c>
      <c r="AQ187">
        <f>(Table2[[#This Row],[Sharpe Ratio]]-AVERAGE(Table2[Sharpe Ratio]))/_xlfn.STDEV.P(Table2[Sharpe Ratio])</f>
        <v>1.2288426244146891</v>
      </c>
      <c r="AR1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7">
        <f>_xlfn.RANK.AVG(Table2[[#This Row],[1Y Return vs Nifty Z-Score]],Table2[1Y Return vs Nifty Z-Score])</f>
        <v>111</v>
      </c>
      <c r="AT187">
        <f>_xlfn.RANK.AVG(Table2[[#This Row],[6M Return vs Nifty Z-Score]],Table2[6M Return vs Nifty Z-Score])</f>
        <v>488</v>
      </c>
      <c r="AU187">
        <f>_xlfn.RANK.AVG(Table2[[#This Row],[Sharpe Ratio Z-Score]],Table2[Sharpe Ratio Z-Score])</f>
        <v>84</v>
      </c>
      <c r="AV187">
        <f>(Table2[[#This Row],[Rank 1Y]]+Table2[[#This Row],[Rank 6M]]+Table2[[#This Row],[Rank Sharpe]])/3</f>
        <v>227.66666666666666</v>
      </c>
    </row>
    <row r="188" spans="1:48" x14ac:dyDescent="0.3">
      <c r="A188" t="s">
        <v>223</v>
      </c>
      <c r="B188" t="s">
        <v>224</v>
      </c>
      <c r="C188" t="s">
        <v>3177</v>
      </c>
      <c r="D188" t="s">
        <v>86</v>
      </c>
      <c r="E188">
        <v>119283.14088404999</v>
      </c>
      <c r="F188">
        <v>6006.05</v>
      </c>
      <c r="G188">
        <v>69.919925585678598</v>
      </c>
      <c r="H188">
        <f>(Table2[[#This Row],[1Y Return vs Nifty]]-AVERAGE(Table2[1Y Return vs Nifty]))/_xlfn.STDEV.P(Table2[1Y Return vs Nifty])</f>
        <v>0.74998622077306132</v>
      </c>
      <c r="I188">
        <v>12.554667801808201</v>
      </c>
      <c r="J188">
        <f>(Table2[[#This Row],[1M Return vs Nifty]]-AVERAGE(Table2[1M Return vs Nifty]))/_xlfn.STDEV.P(Table2[1M Return vs Nifty])</f>
        <v>1.0748447424294685</v>
      </c>
      <c r="K188">
        <v>15.7478856117996</v>
      </c>
      <c r="L188">
        <f>(Table2[[#This Row],[6M Return vs Nifty]]-AVERAGE(Table2[6M Return vs Nifty]))/_xlfn.STDEV.P(Table2[6M Return vs Nifty])</f>
        <v>2.223973247009816E-2</v>
      </c>
      <c r="M188">
        <v>4.3280847792511796</v>
      </c>
      <c r="N188">
        <f>(Table2[[#This Row],[1W Return vs Nifty]]-AVERAGE(Table2[1W Return vs Nifty]))/_xlfn.STDEV.P(Table2[1W Return vs Nifty])</f>
        <v>0.85509654637969745</v>
      </c>
      <c r="O188">
        <v>5693.79</v>
      </c>
      <c r="P188">
        <v>5522.16241599765</v>
      </c>
      <c r="Q188">
        <v>4858.5504389213702</v>
      </c>
      <c r="R188">
        <v>81.7125120929513</v>
      </c>
      <c r="S188" s="1">
        <f>(Table2[[#This Row],[Close Price]]-Table2[[#This Row],[20D EMA]])/Table2[[#This Row],[20D EMA]]</f>
        <v>5.4842205279787316E-2</v>
      </c>
      <c r="T188" s="1">
        <f>(Table2[[#This Row],[Close Price]]-Table2[[#This Row],[50D EMA]])/Table2[[#This Row],[50D EMA]]</f>
        <v>8.7626467233294814E-2</v>
      </c>
      <c r="U188" s="1">
        <f>(Table2[[#This Row],[Close Price]]-Table2[[#This Row],[200D EMA]])/Table2[[#This Row],[200D EMA]]</f>
        <v>0.2361814651312712</v>
      </c>
      <c r="V188">
        <v>1.1002340560819299</v>
      </c>
      <c r="W188">
        <v>5980.1</v>
      </c>
      <c r="X188">
        <v>6060</v>
      </c>
      <c r="Y188">
        <v>5727</v>
      </c>
      <c r="Z188">
        <v>6145.95</v>
      </c>
      <c r="AA188">
        <v>5517</v>
      </c>
      <c r="AB188">
        <v>6145.95</v>
      </c>
      <c r="AC188" s="1">
        <f>(Table2[[#This Row],[Close Price]]/Table2[[#This Row],[Day Low]])-1</f>
        <v>4.3393923178542959E-3</v>
      </c>
      <c r="AD188" s="1">
        <f>(Table2[[#This Row],[Day High]]/Table2[[#This Row],[Close Price]])-1</f>
        <v>8.9826092023874704E-3</v>
      </c>
      <c r="AE188" s="1">
        <f>(Table2[[#This Row],[Close Price]]/Table2[[#This Row],[Current Week Low]])-1</f>
        <v>4.8725336127117158E-2</v>
      </c>
      <c r="AF188" s="1">
        <f>(Table2[[#This Row],[Current Week High]]/Table2[[#This Row],[Close Price]])-1</f>
        <v>2.3293179377460893E-2</v>
      </c>
      <c r="AG188" s="1">
        <f>(Table2[[#This Row],[Close Price]]/Table2[[#This Row],[Current Month Low]])-1</f>
        <v>8.8644190683342394E-2</v>
      </c>
      <c r="AH188" s="1">
        <f>(Table2[[#This Row],[Current Month High]]/Table2[[#This Row],[Close Price]])-1</f>
        <v>2.3293179377460893E-2</v>
      </c>
      <c r="AI188">
        <v>2.32931793774608</v>
      </c>
      <c r="AJ188">
        <v>105.40877921988999</v>
      </c>
      <c r="AK188" t="str">
        <f>IF(AND(Table2[[#This Row],[20D EMA]]&gt;Table2[[#This Row],[50D EMA]],Table2[[#This Row],[50D EMA]]&gt;Table2[[#This Row],[200D EMA]]),"Uptrend","Downtrend/NoTrend")</f>
        <v>Uptrend</v>
      </c>
      <c r="AL188">
        <v>0.05</v>
      </c>
      <c r="AM188" t="s">
        <v>3217</v>
      </c>
      <c r="AN188">
        <v>6.37</v>
      </c>
      <c r="AO188" t="s">
        <v>3217</v>
      </c>
      <c r="AP188">
        <v>9.5144896880943006E-2</v>
      </c>
      <c r="AQ188">
        <f>(Table2[[#This Row],[Sharpe Ratio]]-AVERAGE(Table2[Sharpe Ratio]))/_xlfn.STDEV.P(Table2[Sharpe Ratio])</f>
        <v>0.35701446936676756</v>
      </c>
      <c r="AR1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3.0591817114190931</v>
      </c>
      <c r="AS188">
        <f>_xlfn.RANK.AVG(Table2[[#This Row],[1Y Return vs Nifty Z-Score]],Table2[1Y Return vs Nifty Z-Score])</f>
        <v>124</v>
      </c>
      <c r="AT188">
        <f>_xlfn.RANK.AVG(Table2[[#This Row],[6M Return vs Nifty Z-Score]],Table2[6M Return vs Nifty Z-Score])</f>
        <v>312</v>
      </c>
      <c r="AU188">
        <f>_xlfn.RANK.AVG(Table2[[#This Row],[Sharpe Ratio Z-Score]],Table2[Sharpe Ratio Z-Score])</f>
        <v>249</v>
      </c>
      <c r="AV188">
        <f>(Table2[[#This Row],[Rank 1Y]]+Table2[[#This Row],[Rank 6M]]+Table2[[#This Row],[Rank Sharpe]])/3</f>
        <v>228.33333333333334</v>
      </c>
    </row>
    <row r="189" spans="1:48" x14ac:dyDescent="0.3">
      <c r="A189" t="s">
        <v>864</v>
      </c>
      <c r="B189" t="s">
        <v>865</v>
      </c>
      <c r="C189" t="s">
        <v>3169</v>
      </c>
      <c r="D189" t="s">
        <v>192</v>
      </c>
      <c r="E189">
        <v>18602.818930739999</v>
      </c>
      <c r="F189">
        <v>1915.25</v>
      </c>
      <c r="G189">
        <v>58.089403276863699</v>
      </c>
      <c r="H189">
        <f>(Table2[[#This Row],[1Y Return vs Nifty]]-AVERAGE(Table2[1Y Return vs Nifty]))/_xlfn.STDEV.P(Table2[1Y Return vs Nifty])</f>
        <v>0.54965486271116626</v>
      </c>
      <c r="I189">
        <v>-0.19430716294877001</v>
      </c>
      <c r="J189">
        <f>(Table2[[#This Row],[1M Return vs Nifty]]-AVERAGE(Table2[1M Return vs Nifty]))/_xlfn.STDEV.P(Table2[1M Return vs Nifty])</f>
        <v>-8.3371913376647136E-2</v>
      </c>
      <c r="K189">
        <v>35.306169161279499</v>
      </c>
      <c r="L189">
        <f>(Table2[[#This Row],[6M Return vs Nifty]]-AVERAGE(Table2[6M Return vs Nifty]))/_xlfn.STDEV.P(Table2[6M Return vs Nifty])</f>
        <v>0.60625396967812362</v>
      </c>
      <c r="M189">
        <v>2.8741444243824299</v>
      </c>
      <c r="N189">
        <f>(Table2[[#This Row],[1W Return vs Nifty]]-AVERAGE(Table2[1W Return vs Nifty]))/_xlfn.STDEV.P(Table2[1W Return vs Nifty])</f>
        <v>0.53931778355889559</v>
      </c>
      <c r="O189">
        <v>1839.36</v>
      </c>
      <c r="P189">
        <v>1774.82493803948</v>
      </c>
      <c r="Q189">
        <v>1509.9545503777899</v>
      </c>
      <c r="R189">
        <v>59.952103513463598</v>
      </c>
      <c r="S189" s="1">
        <f>(Table2[[#This Row],[Close Price]]-Table2[[#This Row],[20D EMA]])/Table2[[#This Row],[20D EMA]]</f>
        <v>4.1258916144746055E-2</v>
      </c>
      <c r="T189" s="1">
        <f>(Table2[[#This Row],[Close Price]]-Table2[[#This Row],[50D EMA]])/Table2[[#This Row],[50D EMA]]</f>
        <v>7.9120514339649381E-2</v>
      </c>
      <c r="U189" s="1">
        <f>(Table2[[#This Row],[Close Price]]-Table2[[#This Row],[200D EMA]])/Table2[[#This Row],[200D EMA]]</f>
        <v>0.26841566159776487</v>
      </c>
      <c r="V189">
        <v>1.18939231762644</v>
      </c>
      <c r="W189">
        <v>1846.1</v>
      </c>
      <c r="X189">
        <v>1932.4</v>
      </c>
      <c r="Y189">
        <v>1793.95</v>
      </c>
      <c r="Z189">
        <v>1943</v>
      </c>
      <c r="AA189">
        <v>1790.05</v>
      </c>
      <c r="AB189">
        <v>1943</v>
      </c>
      <c r="AC189" s="1">
        <f>(Table2[[#This Row],[Close Price]]/Table2[[#This Row],[Day Low]])-1</f>
        <v>3.745734250582311E-2</v>
      </c>
      <c r="AD189" s="1">
        <f>(Table2[[#This Row],[Day High]]/Table2[[#This Row],[Close Price]])-1</f>
        <v>8.954444589479138E-3</v>
      </c>
      <c r="AE189" s="1">
        <f>(Table2[[#This Row],[Close Price]]/Table2[[#This Row],[Current Week Low]])-1</f>
        <v>6.7616154296385123E-2</v>
      </c>
      <c r="AF189" s="1">
        <f>(Table2[[#This Row],[Current Week High]]/Table2[[#This Row],[Close Price]])-1</f>
        <v>1.4488970108341048E-2</v>
      </c>
      <c r="AG189" s="1">
        <f>(Table2[[#This Row],[Close Price]]/Table2[[#This Row],[Current Month Low]])-1</f>
        <v>6.9942180386022734E-2</v>
      </c>
      <c r="AH189" s="1">
        <f>(Table2[[#This Row],[Current Month High]]/Table2[[#This Row],[Close Price]])-1</f>
        <v>1.4488970108341048E-2</v>
      </c>
      <c r="AI189">
        <v>1.4488970108340999</v>
      </c>
      <c r="AJ189">
        <v>95.683269476372899</v>
      </c>
      <c r="AK189" t="str">
        <f>IF(AND(Table2[[#This Row],[20D EMA]]&gt;Table2[[#This Row],[50D EMA]],Table2[[#This Row],[50D EMA]]&gt;Table2[[#This Row],[200D EMA]]),"Uptrend","Downtrend/NoTrend")</f>
        <v>Uptrend</v>
      </c>
      <c r="AL189">
        <v>0.1</v>
      </c>
      <c r="AM189" t="s">
        <v>3217</v>
      </c>
      <c r="AN189">
        <v>4.54</v>
      </c>
      <c r="AO189" t="s">
        <v>3217</v>
      </c>
      <c r="AP189">
        <v>5.6553725334011998E-2</v>
      </c>
      <c r="AQ189">
        <f>(Table2[[#This Row],[Sharpe Ratio]]-AVERAGE(Table2[Sharpe Ratio]))/_xlfn.STDEV.P(Table2[Sharpe Ratio])</f>
        <v>-9.118638974317711E-2</v>
      </c>
      <c r="AR1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1.5206683128283611</v>
      </c>
      <c r="AS189">
        <f>_xlfn.RANK.AVG(Table2[[#This Row],[1Y Return vs Nifty Z-Score]],Table2[1Y Return vs Nifty Z-Score])</f>
        <v>153</v>
      </c>
      <c r="AT189">
        <f>_xlfn.RANK.AVG(Table2[[#This Row],[6M Return vs Nifty Z-Score]],Table2[6M Return vs Nifty Z-Score])</f>
        <v>160</v>
      </c>
      <c r="AU189">
        <f>_xlfn.RANK.AVG(Table2[[#This Row],[Sharpe Ratio Z-Score]],Table2[Sharpe Ratio Z-Score])</f>
        <v>372</v>
      </c>
      <c r="AV189">
        <f>(Table2[[#This Row],[Rank 1Y]]+Table2[[#This Row],[Rank 6M]]+Table2[[#This Row],[Rank Sharpe]])/3</f>
        <v>228.33333333333334</v>
      </c>
    </row>
    <row r="190" spans="1:48" x14ac:dyDescent="0.3">
      <c r="A190" t="s">
        <v>936</v>
      </c>
      <c r="B190" t="s">
        <v>937</v>
      </c>
      <c r="C190" t="s">
        <v>3174</v>
      </c>
      <c r="D190" t="s">
        <v>249</v>
      </c>
      <c r="E190">
        <v>16596.757276060001</v>
      </c>
      <c r="F190">
        <v>688.25</v>
      </c>
      <c r="G190">
        <v>62.6085803914686</v>
      </c>
      <c r="H190">
        <f>(Table2[[#This Row],[1Y Return vs Nifty]]-AVERAGE(Table2[1Y Return vs Nifty]))/_xlfn.STDEV.P(Table2[1Y Return vs Nifty])</f>
        <v>0.6261800460512521</v>
      </c>
      <c r="I190">
        <v>2.1123454045154801</v>
      </c>
      <c r="J190">
        <f>(Table2[[#This Row],[1M Return vs Nifty]]-AVERAGE(Table2[1M Return vs Nifty]))/_xlfn.STDEV.P(Table2[1M Return vs Nifty])</f>
        <v>0.12618245708688935</v>
      </c>
      <c r="K190">
        <v>28.234167325150501</v>
      </c>
      <c r="L190">
        <f>(Table2[[#This Row],[6M Return vs Nifty]]-AVERAGE(Table2[6M Return vs Nifty]))/_xlfn.STDEV.P(Table2[6M Return vs Nifty])</f>
        <v>0.39508258812964092</v>
      </c>
      <c r="M190">
        <v>-1.23220320402163</v>
      </c>
      <c r="N190">
        <f>(Table2[[#This Row],[1W Return vs Nifty]]-AVERAGE(Table2[1W Return vs Nifty]))/_xlfn.STDEV.P(Table2[1W Return vs Nifty])</f>
        <v>-0.35253267610223915</v>
      </c>
      <c r="O190">
        <v>702.7</v>
      </c>
      <c r="P190">
        <v>692.33721206753</v>
      </c>
      <c r="Q190">
        <v>609.12605947544603</v>
      </c>
      <c r="R190">
        <v>50.286924727690597</v>
      </c>
      <c r="S190" s="1">
        <f>(Table2[[#This Row],[Close Price]]-Table2[[#This Row],[20D EMA]])/Table2[[#This Row],[20D EMA]]</f>
        <v>-2.0563540629002484E-2</v>
      </c>
      <c r="T190" s="1">
        <f>(Table2[[#This Row],[Close Price]]-Table2[[#This Row],[50D EMA]])/Table2[[#This Row],[50D EMA]]</f>
        <v>-5.9034990410588252E-3</v>
      </c>
      <c r="U190" s="1">
        <f>(Table2[[#This Row],[Close Price]]-Table2[[#This Row],[200D EMA]])/Table2[[#This Row],[200D EMA]]</f>
        <v>0.12989748065070836</v>
      </c>
      <c r="V190">
        <v>1.30103612324319</v>
      </c>
      <c r="W190">
        <v>675.55</v>
      </c>
      <c r="X190">
        <v>722.7</v>
      </c>
      <c r="Y190">
        <v>675.55</v>
      </c>
      <c r="Z190">
        <v>746.95</v>
      </c>
      <c r="AA190">
        <v>668.35</v>
      </c>
      <c r="AB190">
        <v>758.45</v>
      </c>
      <c r="AC190" s="1">
        <f>(Table2[[#This Row],[Close Price]]/Table2[[#This Row],[Day Low]])-1</f>
        <v>1.8799496706387364E-2</v>
      </c>
      <c r="AD190" s="1">
        <f>(Table2[[#This Row],[Day High]]/Table2[[#This Row],[Close Price]])-1</f>
        <v>5.0054486015256083E-2</v>
      </c>
      <c r="AE190" s="1">
        <f>(Table2[[#This Row],[Close Price]]/Table2[[#This Row],[Current Week Low]])-1</f>
        <v>1.8799496706387364E-2</v>
      </c>
      <c r="AF190" s="1">
        <f>(Table2[[#This Row],[Current Week High]]/Table2[[#This Row],[Close Price]])-1</f>
        <v>8.528877588085737E-2</v>
      </c>
      <c r="AG190" s="1">
        <f>(Table2[[#This Row],[Close Price]]/Table2[[#This Row],[Current Month Low]])-1</f>
        <v>2.9774818583077733E-2</v>
      </c>
      <c r="AH190" s="1">
        <f>(Table2[[#This Row],[Current Month High]]/Table2[[#This Row],[Close Price]])-1</f>
        <v>0.10199782055938988</v>
      </c>
      <c r="AI190">
        <v>20.305121685433999</v>
      </c>
      <c r="AJ190">
        <v>172.035573122529</v>
      </c>
      <c r="AK190" t="str">
        <f>IF(AND(Table2[[#This Row],[20D EMA]]&gt;Table2[[#This Row],[50D EMA]],Table2[[#This Row],[50D EMA]]&gt;Table2[[#This Row],[200D EMA]]),"Uptrend","Downtrend/NoTrend")</f>
        <v>Uptrend</v>
      </c>
      <c r="AL190">
        <v>-0.02</v>
      </c>
      <c r="AM190" t="s">
        <v>3216</v>
      </c>
      <c r="AN190">
        <v>1.1200000000000001</v>
      </c>
      <c r="AO190" t="s">
        <v>3217</v>
      </c>
      <c r="AP190">
        <v>6.7423472333184006E-2</v>
      </c>
      <c r="AQ190">
        <f>(Table2[[#This Row],[Sharpe Ratio]]-AVERAGE(Table2[Sharpe Ratio]))/_xlfn.STDEV.P(Table2[Sharpe Ratio])</f>
        <v>3.5055694859306881E-2</v>
      </c>
      <c r="AR1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0.82996811002485016</v>
      </c>
      <c r="AS190">
        <f>_xlfn.RANK.AVG(Table2[[#This Row],[1Y Return vs Nifty Z-Score]],Table2[1Y Return vs Nifty Z-Score])</f>
        <v>143</v>
      </c>
      <c r="AT190">
        <f>_xlfn.RANK.AVG(Table2[[#This Row],[6M Return vs Nifty Z-Score]],Table2[6M Return vs Nifty Z-Score])</f>
        <v>204</v>
      </c>
      <c r="AU190">
        <f>_xlfn.RANK.AVG(Table2[[#This Row],[Sharpe Ratio Z-Score]],Table2[Sharpe Ratio Z-Score])</f>
        <v>341</v>
      </c>
      <c r="AV190">
        <f>(Table2[[#This Row],[Rank 1Y]]+Table2[[#This Row],[Rank 6M]]+Table2[[#This Row],[Rank Sharpe]])/3</f>
        <v>229.33333333333334</v>
      </c>
    </row>
    <row r="191" spans="1:48" x14ac:dyDescent="0.3">
      <c r="A191" t="s">
        <v>681</v>
      </c>
      <c r="B191" t="s">
        <v>682</v>
      </c>
      <c r="C191" t="s">
        <v>3175</v>
      </c>
      <c r="D191" t="s">
        <v>54</v>
      </c>
      <c r="E191">
        <v>27637.54849035</v>
      </c>
      <c r="F191">
        <v>1515.05</v>
      </c>
      <c r="G191">
        <v>48.126512344767498</v>
      </c>
      <c r="H191">
        <f>(Table2[[#This Row],[1Y Return vs Nifty]]-AVERAGE(Table2[1Y Return vs Nifty]))/_xlfn.STDEV.P(Table2[1Y Return vs Nifty])</f>
        <v>0.3809489156235854</v>
      </c>
      <c r="I191">
        <v>1.58814313839529</v>
      </c>
      <c r="J191">
        <f>(Table2[[#This Row],[1M Return vs Nifty]]-AVERAGE(Table2[1M Return vs Nifty]))/_xlfn.STDEV.P(Table2[1M Return vs Nifty])</f>
        <v>7.8559820968293143E-2</v>
      </c>
      <c r="K191">
        <v>42.784763713078704</v>
      </c>
      <c r="L191">
        <f>(Table2[[#This Row],[6M Return vs Nifty]]-AVERAGE(Table2[6M Return vs Nifty]))/_xlfn.STDEV.P(Table2[6M Return vs Nifty])</f>
        <v>0.82956629059358822</v>
      </c>
      <c r="M191">
        <v>-3.9807376724883001</v>
      </c>
      <c r="N191">
        <f>(Table2[[#This Row],[1W Return vs Nifty]]-AVERAGE(Table2[1W Return vs Nifty]))/_xlfn.STDEV.P(Table2[1W Return vs Nifty])</f>
        <v>-0.94948207028910403</v>
      </c>
      <c r="O191">
        <v>1535.63</v>
      </c>
      <c r="P191">
        <v>1440.3229731311301</v>
      </c>
      <c r="Q191">
        <v>1147.1416820869199</v>
      </c>
      <c r="R191">
        <v>44.551526529974801</v>
      </c>
      <c r="S191" s="1">
        <f>(Table2[[#This Row],[Close Price]]-Table2[[#This Row],[20D EMA]])/Table2[[#This Row],[20D EMA]]</f>
        <v>-1.3401665765842131E-2</v>
      </c>
      <c r="T191" s="1">
        <f>(Table2[[#This Row],[Close Price]]-Table2[[#This Row],[50D EMA]])/Table2[[#This Row],[50D EMA]]</f>
        <v>5.1882132176521607E-2</v>
      </c>
      <c r="U191" s="1">
        <f>(Table2[[#This Row],[Close Price]]-Table2[[#This Row],[200D EMA]])/Table2[[#This Row],[200D EMA]]</f>
        <v>0.3207174176111956</v>
      </c>
      <c r="V191">
        <v>0.81700903721144302</v>
      </c>
      <c r="W191">
        <v>1490</v>
      </c>
      <c r="X191">
        <v>1559.3</v>
      </c>
      <c r="Y191">
        <v>1490</v>
      </c>
      <c r="Z191">
        <v>1594</v>
      </c>
      <c r="AA191">
        <v>1490</v>
      </c>
      <c r="AB191">
        <v>1639</v>
      </c>
      <c r="AC191" s="1">
        <f>(Table2[[#This Row],[Close Price]]/Table2[[#This Row],[Day Low]])-1</f>
        <v>1.6812080536912744E-2</v>
      </c>
      <c r="AD191" s="1">
        <f>(Table2[[#This Row],[Day High]]/Table2[[#This Row],[Close Price]])-1</f>
        <v>2.9206956866109968E-2</v>
      </c>
      <c r="AE191" s="1">
        <f>(Table2[[#This Row],[Close Price]]/Table2[[#This Row],[Current Week Low]])-1</f>
        <v>1.6812080536912744E-2</v>
      </c>
      <c r="AF191" s="1">
        <f>(Table2[[#This Row],[Current Week High]]/Table2[[#This Row],[Close Price]])-1</f>
        <v>5.2110491402924008E-2</v>
      </c>
      <c r="AG191" s="1">
        <f>(Table2[[#This Row],[Close Price]]/Table2[[#This Row],[Current Month Low]])-1</f>
        <v>1.6812080536912744E-2</v>
      </c>
      <c r="AH191" s="1">
        <f>(Table2[[#This Row],[Current Month High]]/Table2[[#This Row],[Close Price]])-1</f>
        <v>8.181248143625619E-2</v>
      </c>
      <c r="AI191">
        <v>8.1812481436256199</v>
      </c>
      <c r="AJ191">
        <v>109.203258768296</v>
      </c>
      <c r="AK191" t="str">
        <f>IF(AND(Table2[[#This Row],[20D EMA]]&gt;Table2[[#This Row],[50D EMA]],Table2[[#This Row],[50D EMA]]&gt;Table2[[#This Row],[200D EMA]]),"Uptrend","Downtrend/NoTrend")</f>
        <v>Uptrend</v>
      </c>
      <c r="AL191">
        <v>0.1</v>
      </c>
      <c r="AM191" t="s">
        <v>3217</v>
      </c>
      <c r="AN191">
        <v>-1.02</v>
      </c>
      <c r="AO191" t="s">
        <v>3216</v>
      </c>
      <c r="AP191">
        <v>5.3565850523378998E-2</v>
      </c>
      <c r="AQ191">
        <f>(Table2[[#This Row],[Sharpe Ratio]]-AVERAGE(Table2[Sharpe Ratio]))/_xlfn.STDEV.P(Table2[Sharpe Ratio])</f>
        <v>-0.12588779950499535</v>
      </c>
      <c r="AR1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0.21370515739136753</v>
      </c>
      <c r="AS191">
        <f>_xlfn.RANK.AVG(Table2[[#This Row],[1Y Return vs Nifty Z-Score]],Table2[1Y Return vs Nifty Z-Score])</f>
        <v>188</v>
      </c>
      <c r="AT191">
        <f>_xlfn.RANK.AVG(Table2[[#This Row],[6M Return vs Nifty Z-Score]],Table2[6M Return vs Nifty Z-Score])</f>
        <v>125</v>
      </c>
      <c r="AU191">
        <f>_xlfn.RANK.AVG(Table2[[#This Row],[Sharpe Ratio Z-Score]],Table2[Sharpe Ratio Z-Score])</f>
        <v>376</v>
      </c>
      <c r="AV191">
        <f>(Table2[[#This Row],[Rank 1Y]]+Table2[[#This Row],[Rank 6M]]+Table2[[#This Row],[Rank Sharpe]])/3</f>
        <v>229.66666666666666</v>
      </c>
    </row>
    <row r="192" spans="1:48" x14ac:dyDescent="0.3">
      <c r="A192" t="s">
        <v>624</v>
      </c>
      <c r="B192" t="s">
        <v>625</v>
      </c>
      <c r="C192" t="s">
        <v>3179</v>
      </c>
      <c r="D192" t="s">
        <v>626</v>
      </c>
      <c r="E192">
        <v>30968.944240500001</v>
      </c>
      <c r="F192">
        <v>324.10000000000002</v>
      </c>
      <c r="G192">
        <v>77.470733301077502</v>
      </c>
      <c r="H192">
        <f>(Table2[[#This Row],[1Y Return vs Nifty]]-AVERAGE(Table2[1Y Return vs Nifty]))/_xlfn.STDEV.P(Table2[1Y Return vs Nifty])</f>
        <v>0.87784731807753247</v>
      </c>
      <c r="I192">
        <v>-2.21443969407744</v>
      </c>
      <c r="J192">
        <f>(Table2[[#This Row],[1M Return vs Nifty]]-AVERAGE(Table2[1M Return vs Nifty]))/_xlfn.STDEV.P(Table2[1M Return vs Nifty])</f>
        <v>-0.26689656151165064</v>
      </c>
      <c r="K192">
        <v>7.8977212530823202</v>
      </c>
      <c r="L192">
        <f>(Table2[[#This Row],[6M Return vs Nifty]]-AVERAGE(Table2[6M Return vs Nifty]))/_xlfn.STDEV.P(Table2[6M Return vs Nifty])</f>
        <v>-0.21216773679045539</v>
      </c>
      <c r="M192">
        <v>3.05075619092176</v>
      </c>
      <c r="N192">
        <f>(Table2[[#This Row],[1W Return vs Nifty]]-AVERAGE(Table2[1W Return vs Nifty]))/_xlfn.STDEV.P(Table2[1W Return vs Nifty])</f>
        <v>0.57767578425034793</v>
      </c>
      <c r="O192">
        <v>317.55</v>
      </c>
      <c r="P192">
        <v>319.28422635835301</v>
      </c>
      <c r="Q192">
        <v>291.908310175427</v>
      </c>
      <c r="R192">
        <v>55.667014788050601</v>
      </c>
      <c r="S192" s="1">
        <f>(Table2[[#This Row],[Close Price]]-Table2[[#This Row],[20D EMA]])/Table2[[#This Row],[20D EMA]]</f>
        <v>2.0626672964887453E-2</v>
      </c>
      <c r="T192" s="1">
        <f>(Table2[[#This Row],[Close Price]]-Table2[[#This Row],[50D EMA]])/Table2[[#This Row],[50D EMA]]</f>
        <v>1.5083030241030334E-2</v>
      </c>
      <c r="U192" s="1">
        <f>(Table2[[#This Row],[Close Price]]-Table2[[#This Row],[200D EMA]])/Table2[[#This Row],[200D EMA]]</f>
        <v>0.11028014175145237</v>
      </c>
      <c r="V192">
        <v>0.63219375403503397</v>
      </c>
      <c r="W192">
        <v>311.39999999999998</v>
      </c>
      <c r="X192">
        <v>327</v>
      </c>
      <c r="Y192">
        <v>311.39999999999998</v>
      </c>
      <c r="Z192">
        <v>327.5</v>
      </c>
      <c r="AA192">
        <v>301.05</v>
      </c>
      <c r="AB192">
        <v>331</v>
      </c>
      <c r="AC192" s="1">
        <f>(Table2[[#This Row],[Close Price]]/Table2[[#This Row],[Day Low]])-1</f>
        <v>4.0783558124598773E-2</v>
      </c>
      <c r="AD192" s="1">
        <f>(Table2[[#This Row],[Day High]]/Table2[[#This Row],[Close Price]])-1</f>
        <v>8.9478556001234555E-3</v>
      </c>
      <c r="AE192" s="1">
        <f>(Table2[[#This Row],[Close Price]]/Table2[[#This Row],[Current Week Low]])-1</f>
        <v>4.0783558124598773E-2</v>
      </c>
      <c r="AF192" s="1">
        <f>(Table2[[#This Row],[Current Week High]]/Table2[[#This Row],[Close Price]])-1</f>
        <v>1.0490589324282595E-2</v>
      </c>
      <c r="AG192" s="1">
        <f>(Table2[[#This Row],[Close Price]]/Table2[[#This Row],[Current Month Low]])-1</f>
        <v>7.6565354592260437E-2</v>
      </c>
      <c r="AH192" s="1">
        <f>(Table2[[#This Row],[Current Month High]]/Table2[[#This Row],[Close Price]])-1</f>
        <v>2.1289725393397019E-2</v>
      </c>
      <c r="AI192">
        <v>28.293736501079898</v>
      </c>
      <c r="AJ192">
        <v>138.92370070033101</v>
      </c>
      <c r="AK192" t="str">
        <f>IF(AND(Table2[[#This Row],[20D EMA]]&gt;Table2[[#This Row],[50D EMA]],Table2[[#This Row],[50D EMA]]&gt;Table2[[#This Row],[200D EMA]]),"Uptrend","Downtrend/NoTrend")</f>
        <v>Downtrend/NoTrend</v>
      </c>
      <c r="AL192">
        <v>0.09</v>
      </c>
      <c r="AM192" t="s">
        <v>3217</v>
      </c>
      <c r="AN192">
        <v>1.76</v>
      </c>
      <c r="AO192" t="s">
        <v>3217</v>
      </c>
      <c r="AP192">
        <v>0.114221857757725</v>
      </c>
      <c r="AQ192">
        <f>(Table2[[#This Row],[Sharpe Ratio]]-AVERAGE(Table2[Sharpe Ratio]))/_xlfn.STDEV.P(Table2[Sharpe Ratio])</f>
        <v>0.57857577241719194</v>
      </c>
      <c r="AR1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2">
        <f>_xlfn.RANK.AVG(Table2[[#This Row],[1Y Return vs Nifty Z-Score]],Table2[1Y Return vs Nifty Z-Score])</f>
        <v>107</v>
      </c>
      <c r="AT192">
        <f>_xlfn.RANK.AVG(Table2[[#This Row],[6M Return vs Nifty Z-Score]],Table2[6M Return vs Nifty Z-Score])</f>
        <v>386</v>
      </c>
      <c r="AU192">
        <f>_xlfn.RANK.AVG(Table2[[#This Row],[Sharpe Ratio Z-Score]],Table2[Sharpe Ratio Z-Score])</f>
        <v>199</v>
      </c>
      <c r="AV192">
        <f>(Table2[[#This Row],[Rank 1Y]]+Table2[[#This Row],[Rank 6M]]+Table2[[#This Row],[Rank Sharpe]])/3</f>
        <v>230.66666666666666</v>
      </c>
    </row>
    <row r="193" spans="1:48" x14ac:dyDescent="0.3">
      <c r="A193" t="s">
        <v>1925</v>
      </c>
      <c r="B193" t="s">
        <v>1926</v>
      </c>
      <c r="C193" t="s">
        <v>3185</v>
      </c>
      <c r="D193" t="s">
        <v>285</v>
      </c>
      <c r="E193">
        <v>3780.0895350000001</v>
      </c>
      <c r="F193">
        <v>1216.1500000000001</v>
      </c>
      <c r="G193">
        <v>45.595648240085602</v>
      </c>
      <c r="H193">
        <f>(Table2[[#This Row],[1Y Return vs Nifty]]-AVERAGE(Table2[1Y Return vs Nifty]))/_xlfn.STDEV.P(Table2[1Y Return vs Nifty])</f>
        <v>0.33809269762015431</v>
      </c>
      <c r="I193">
        <v>-7.4862636765521904</v>
      </c>
      <c r="J193">
        <f>(Table2[[#This Row],[1M Return vs Nifty]]-AVERAGE(Table2[1M Return vs Nifty]))/_xlfn.STDEV.P(Table2[1M Return vs Nifty])</f>
        <v>-0.74583030793906613</v>
      </c>
      <c r="K193">
        <v>42.418547256573802</v>
      </c>
      <c r="L193">
        <f>(Table2[[#This Row],[6M Return vs Nifty]]-AVERAGE(Table2[6M Return vs Nifty]))/_xlfn.STDEV.P(Table2[6M Return vs Nifty])</f>
        <v>0.81863099435669406</v>
      </c>
      <c r="M193">
        <v>-1.96286499686755</v>
      </c>
      <c r="N193">
        <f>(Table2[[#This Row],[1W Return vs Nifty]]-AVERAGE(Table2[1W Return vs Nifty]))/_xlfn.STDEV.P(Table2[1W Return vs Nifty])</f>
        <v>-0.5112238330074631</v>
      </c>
      <c r="O193">
        <v>1252.98</v>
      </c>
      <c r="P193">
        <v>1189.82862401647</v>
      </c>
      <c r="Q193">
        <v>966.664293210491</v>
      </c>
      <c r="R193">
        <v>33.631615915254798</v>
      </c>
      <c r="S193" s="1">
        <f>(Table2[[#This Row],[Close Price]]-Table2[[#This Row],[20D EMA]])/Table2[[#This Row],[20D EMA]]</f>
        <v>-2.9393924883078681E-2</v>
      </c>
      <c r="T193" s="1">
        <f>(Table2[[#This Row],[Close Price]]-Table2[[#This Row],[50D EMA]])/Table2[[#This Row],[50D EMA]]</f>
        <v>2.2121989211082983E-2</v>
      </c>
      <c r="U193" s="1">
        <f>(Table2[[#This Row],[Close Price]]-Table2[[#This Row],[200D EMA]])/Table2[[#This Row],[200D EMA]]</f>
        <v>0.25808929588256097</v>
      </c>
      <c r="V193">
        <v>0.27422580779169903</v>
      </c>
      <c r="W193">
        <v>1191.05</v>
      </c>
      <c r="X193">
        <v>1239.9000000000001</v>
      </c>
      <c r="Y193">
        <v>1191.05</v>
      </c>
      <c r="Z193">
        <v>1257.95</v>
      </c>
      <c r="AA193">
        <v>1191.05</v>
      </c>
      <c r="AB193">
        <v>1399.9</v>
      </c>
      <c r="AC193" s="1">
        <f>(Table2[[#This Row],[Close Price]]/Table2[[#This Row],[Day Low]])-1</f>
        <v>2.1073842407959509E-2</v>
      </c>
      <c r="AD193" s="1">
        <f>(Table2[[#This Row],[Day High]]/Table2[[#This Row],[Close Price]])-1</f>
        <v>1.9528841014677445E-2</v>
      </c>
      <c r="AE193" s="1">
        <f>(Table2[[#This Row],[Close Price]]/Table2[[#This Row],[Current Week Low]])-1</f>
        <v>2.1073842407959509E-2</v>
      </c>
      <c r="AF193" s="1">
        <f>(Table2[[#This Row],[Current Week High]]/Table2[[#This Row],[Close Price]])-1</f>
        <v>3.4370760185832294E-2</v>
      </c>
      <c r="AG193" s="1">
        <f>(Table2[[#This Row],[Close Price]]/Table2[[#This Row],[Current Month Low]])-1</f>
        <v>2.1073842407959509E-2</v>
      </c>
      <c r="AH193" s="1">
        <f>(Table2[[#This Row],[Current Month High]]/Table2[[#This Row],[Close Price]])-1</f>
        <v>0.15109155942934671</v>
      </c>
      <c r="AI193">
        <v>15.109155942934599</v>
      </c>
      <c r="AJ193">
        <v>95.6955507281358</v>
      </c>
      <c r="AK193" t="str">
        <f>IF(AND(Table2[[#This Row],[20D EMA]]&gt;Table2[[#This Row],[50D EMA]],Table2[[#This Row],[50D EMA]]&gt;Table2[[#This Row],[200D EMA]]),"Uptrend","Downtrend/NoTrend")</f>
        <v>Uptrend</v>
      </c>
      <c r="AL193">
        <v>0.32</v>
      </c>
      <c r="AM193" t="s">
        <v>3217</v>
      </c>
      <c r="AN193">
        <v>-10.18</v>
      </c>
      <c r="AO193" t="s">
        <v>3216</v>
      </c>
      <c r="AP193">
        <v>5.6888296251769999E-2</v>
      </c>
      <c r="AQ193">
        <f>(Table2[[#This Row],[Sharpe Ratio]]-AVERAGE(Table2[Sharpe Ratio]))/_xlfn.STDEV.P(Table2[Sharpe Ratio])</f>
        <v>-8.7300657158200318E-2</v>
      </c>
      <c r="AR1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-0.18763110612788114</v>
      </c>
      <c r="AS193">
        <f>_xlfn.RANK.AVG(Table2[[#This Row],[1Y Return vs Nifty Z-Score]],Table2[1Y Return vs Nifty Z-Score])</f>
        <v>199</v>
      </c>
      <c r="AT193">
        <f>_xlfn.RANK.AVG(Table2[[#This Row],[6M Return vs Nifty Z-Score]],Table2[6M Return vs Nifty Z-Score])</f>
        <v>127</v>
      </c>
      <c r="AU193">
        <f>_xlfn.RANK.AVG(Table2[[#This Row],[Sharpe Ratio Z-Score]],Table2[Sharpe Ratio Z-Score])</f>
        <v>370</v>
      </c>
      <c r="AV193">
        <f>(Table2[[#This Row],[Rank 1Y]]+Table2[[#This Row],[Rank 6M]]+Table2[[#This Row],[Rank Sharpe]])/3</f>
        <v>232</v>
      </c>
    </row>
    <row r="194" spans="1:48" x14ac:dyDescent="0.3">
      <c r="A194" t="s">
        <v>983</v>
      </c>
      <c r="B194" t="s">
        <v>984</v>
      </c>
      <c r="C194" t="s">
        <v>3177</v>
      </c>
      <c r="D194" t="s">
        <v>262</v>
      </c>
      <c r="E194">
        <v>15266.380340850001</v>
      </c>
      <c r="F194">
        <v>6138</v>
      </c>
      <c r="G194">
        <v>1.0302001902597</v>
      </c>
      <c r="H194">
        <f>(Table2[[#This Row],[1Y Return vs Nifty]]-AVERAGE(Table2[1Y Return vs Nifty]))/_xlfn.STDEV.P(Table2[1Y Return vs Nifty])</f>
        <v>-0.41655333553142748</v>
      </c>
      <c r="I194">
        <v>13.7982499889445</v>
      </c>
      <c r="J194">
        <f>(Table2[[#This Row],[1M Return vs Nifty]]-AVERAGE(Table2[1M Return vs Nifty]))/_xlfn.STDEV.P(Table2[1M Return vs Nifty])</f>
        <v>1.1878214802446028</v>
      </c>
      <c r="K194">
        <v>43.471565863760198</v>
      </c>
      <c r="L194">
        <f>(Table2[[#This Row],[6M Return vs Nifty]]-AVERAGE(Table2[6M Return vs Nifty]))/_xlfn.STDEV.P(Table2[6M Return vs Nifty])</f>
        <v>0.85007433942764599</v>
      </c>
      <c r="M194">
        <v>5.8293729283815701</v>
      </c>
      <c r="N194">
        <f>(Table2[[#This Row],[1W Return vs Nifty]]-AVERAGE(Table2[1W Return vs Nifty]))/_xlfn.STDEV.P(Table2[1W Return vs Nifty])</f>
        <v>1.1811586938277763</v>
      </c>
      <c r="O194">
        <v>6076.42</v>
      </c>
      <c r="P194">
        <v>5729.4801776427503</v>
      </c>
      <c r="Q194">
        <v>4991.86748413637</v>
      </c>
      <c r="R194">
        <v>68.165485217447198</v>
      </c>
      <c r="S194" s="1">
        <f>(Table2[[#This Row],[Close Price]]-Table2[[#This Row],[20D EMA]])/Table2[[#This Row],[20D EMA]]</f>
        <v>1.0134256684034337E-2</v>
      </c>
      <c r="T194" s="1">
        <f>(Table2[[#This Row],[Close Price]]-Table2[[#This Row],[50D EMA]])/Table2[[#This Row],[50D EMA]]</f>
        <v>7.130137633626038E-2</v>
      </c>
      <c r="U194" s="1">
        <f>(Table2[[#This Row],[Close Price]]-Table2[[#This Row],[200D EMA]])/Table2[[#This Row],[200D EMA]]</f>
        <v>0.22959994821695862</v>
      </c>
      <c r="V194">
        <v>0.73886718788436501</v>
      </c>
      <c r="W194">
        <v>6103</v>
      </c>
      <c r="X194">
        <v>6445</v>
      </c>
      <c r="Y194">
        <v>6103</v>
      </c>
      <c r="Z194">
        <v>6677.85</v>
      </c>
      <c r="AA194">
        <v>5785</v>
      </c>
      <c r="AB194">
        <v>6677.85</v>
      </c>
      <c r="AC194" s="1">
        <f>(Table2[[#This Row],[Close Price]]/Table2[[#This Row],[Day Low]])-1</f>
        <v>5.7348844830411583E-3</v>
      </c>
      <c r="AD194" s="1">
        <f>(Table2[[#This Row],[Day High]]/Table2[[#This Row],[Close Price]])-1</f>
        <v>5.0016291951775926E-2</v>
      </c>
      <c r="AE194" s="1">
        <f>(Table2[[#This Row],[Close Price]]/Table2[[#This Row],[Current Week Low]])-1</f>
        <v>5.7348844830411583E-3</v>
      </c>
      <c r="AF194" s="1">
        <f>(Table2[[#This Row],[Current Week High]]/Table2[[#This Row],[Close Price]])-1</f>
        <v>8.7952101661779247E-2</v>
      </c>
      <c r="AG194" s="1">
        <f>(Table2[[#This Row],[Close Price]]/Table2[[#This Row],[Current Month Low]])-1</f>
        <v>6.1019878997407018E-2</v>
      </c>
      <c r="AH194" s="1">
        <f>(Table2[[#This Row],[Current Month High]]/Table2[[#This Row],[Close Price]])-1</f>
        <v>8.7952101661779247E-2</v>
      </c>
      <c r="AI194">
        <v>8.8245356793743692</v>
      </c>
      <c r="AJ194">
        <v>62.292936370486899</v>
      </c>
      <c r="AK194" t="str">
        <f>IF(AND(Table2[[#This Row],[20D EMA]]&gt;Table2[[#This Row],[50D EMA]],Table2[[#This Row],[50D EMA]]&gt;Table2[[#This Row],[200D EMA]]),"Uptrend","Downtrend/NoTrend")</f>
        <v>Uptrend</v>
      </c>
      <c r="AL194">
        <v>0.05</v>
      </c>
      <c r="AM194" t="s">
        <v>3217</v>
      </c>
      <c r="AN194">
        <v>5.2</v>
      </c>
      <c r="AO194" t="s">
        <v>3217</v>
      </c>
      <c r="AP194">
        <v>0.14369039659376101</v>
      </c>
      <c r="AQ194">
        <f>(Table2[[#This Row],[Sharpe Ratio]]-AVERAGE(Table2[Sharpe Ratio]))/_xlfn.STDEV.P(Table2[Sharpe Ratio])</f>
        <v>0.92082566775825392</v>
      </c>
      <c r="AR1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3.7233268457268514</v>
      </c>
      <c r="AS194">
        <f>_xlfn.RANK.AVG(Table2[[#This Row],[1Y Return vs Nifty Z-Score]],Table2[1Y Return vs Nifty Z-Score])</f>
        <v>448</v>
      </c>
      <c r="AT194">
        <f>_xlfn.RANK.AVG(Table2[[#This Row],[6M Return vs Nifty Z-Score]],Table2[6M Return vs Nifty Z-Score])</f>
        <v>121</v>
      </c>
      <c r="AU194">
        <f>_xlfn.RANK.AVG(Table2[[#This Row],[Sharpe Ratio Z-Score]],Table2[Sharpe Ratio Z-Score])</f>
        <v>129</v>
      </c>
      <c r="AV194">
        <f>(Table2[[#This Row],[Rank 1Y]]+Table2[[#This Row],[Rank 6M]]+Table2[[#This Row],[Rank Sharpe]])/3</f>
        <v>232.66666666666666</v>
      </c>
    </row>
    <row r="195" spans="1:48" x14ac:dyDescent="0.3">
      <c r="A195" t="s">
        <v>200</v>
      </c>
      <c r="B195" t="s">
        <v>201</v>
      </c>
      <c r="C195" t="s">
        <v>3171</v>
      </c>
      <c r="D195" t="s">
        <v>51</v>
      </c>
      <c r="E195">
        <v>133640.062908825</v>
      </c>
      <c r="F195">
        <v>1596.3</v>
      </c>
      <c r="G195">
        <v>6.8983204009496699</v>
      </c>
      <c r="H195">
        <f>(Table2[[#This Row],[1Y Return vs Nifty]]-AVERAGE(Table2[1Y Return vs Nifty]))/_xlfn.STDEV.P(Table2[1Y Return vs Nifty])</f>
        <v>-0.31718591451722067</v>
      </c>
      <c r="I195">
        <v>12.048048978874499</v>
      </c>
      <c r="J195">
        <f>(Table2[[#This Row],[1M Return vs Nifty]]-AVERAGE(Table2[1M Return vs Nifty]))/_xlfn.STDEV.P(Table2[1M Return vs Nifty])</f>
        <v>1.0288195238931728</v>
      </c>
      <c r="K195">
        <v>36.007606383822697</v>
      </c>
      <c r="L195">
        <f>(Table2[[#This Row],[6M Return vs Nifty]]-AVERAGE(Table2[6M Return vs Nifty]))/_xlfn.STDEV.P(Table2[6M Return vs Nifty])</f>
        <v>0.62719902466909572</v>
      </c>
      <c r="M195">
        <v>2.8130475715453498</v>
      </c>
      <c r="N195">
        <f>(Table2[[#This Row],[1W Return vs Nifty]]-AVERAGE(Table2[1W Return vs Nifty]))/_xlfn.STDEV.P(Table2[1W Return vs Nifty])</f>
        <v>0.52604826494588519</v>
      </c>
      <c r="O195">
        <v>1515.48</v>
      </c>
      <c r="P195">
        <v>1450.6102599999001</v>
      </c>
      <c r="Q195">
        <v>1297.34570626807</v>
      </c>
      <c r="R195">
        <v>73.878088482186499</v>
      </c>
      <c r="S195" s="1">
        <f>(Table2[[#This Row],[Close Price]]-Table2[[#This Row],[20D EMA]])/Table2[[#This Row],[20D EMA]]</f>
        <v>5.3329638134452406E-2</v>
      </c>
      <c r="T195" s="1">
        <f>(Table2[[#This Row],[Close Price]]-Table2[[#This Row],[50D EMA]])/Table2[[#This Row],[50D EMA]]</f>
        <v>0.10043341345187361</v>
      </c>
      <c r="U195" s="1">
        <f>(Table2[[#This Row],[Close Price]]-Table2[[#This Row],[200D EMA]])/Table2[[#This Row],[200D EMA]]</f>
        <v>0.23043533599991517</v>
      </c>
      <c r="V195">
        <v>1.23791654220002</v>
      </c>
      <c r="W195">
        <v>1574</v>
      </c>
      <c r="X195">
        <v>1614</v>
      </c>
      <c r="Y195">
        <v>1557.4</v>
      </c>
      <c r="Z195">
        <v>1614</v>
      </c>
      <c r="AA195">
        <v>1452.55</v>
      </c>
      <c r="AB195">
        <v>1614</v>
      </c>
      <c r="AC195" s="1">
        <f>(Table2[[#This Row],[Close Price]]/Table2[[#This Row],[Day Low]])-1</f>
        <v>1.4167725540025433E-2</v>
      </c>
      <c r="AD195" s="1">
        <f>(Table2[[#This Row],[Day High]]/Table2[[#This Row],[Close Price]])-1</f>
        <v>1.1088141326818235E-2</v>
      </c>
      <c r="AE195" s="1">
        <f>(Table2[[#This Row],[Close Price]]/Table2[[#This Row],[Current Week Low]])-1</f>
        <v>2.4977526646975612E-2</v>
      </c>
      <c r="AF195" s="1">
        <f>(Table2[[#This Row],[Current Week High]]/Table2[[#This Row],[Close Price]])-1</f>
        <v>1.1088141326818235E-2</v>
      </c>
      <c r="AG195" s="1">
        <f>(Table2[[#This Row],[Close Price]]/Table2[[#This Row],[Current Month Low]])-1</f>
        <v>9.8963891088086564E-2</v>
      </c>
      <c r="AH195" s="1">
        <f>(Table2[[#This Row],[Current Month High]]/Table2[[#This Row],[Close Price]])-1</f>
        <v>1.1088141326818235E-2</v>
      </c>
      <c r="AI195">
        <v>1.1088141326818199</v>
      </c>
      <c r="AJ195">
        <v>57.861946202531598</v>
      </c>
      <c r="AK195" t="str">
        <f>IF(AND(Table2[[#This Row],[20D EMA]]&gt;Table2[[#This Row],[50D EMA]],Table2[[#This Row],[50D EMA]]&gt;Table2[[#This Row],[200D EMA]]),"Uptrend","Downtrend/NoTrend")</f>
        <v>Uptrend</v>
      </c>
      <c r="AL195">
        <v>0.1</v>
      </c>
      <c r="AM195" t="s">
        <v>3217</v>
      </c>
      <c r="AN195">
        <v>6.42</v>
      </c>
      <c r="AO195" t="s">
        <v>3217</v>
      </c>
      <c r="AP195">
        <v>0.13543097389904801</v>
      </c>
      <c r="AQ195">
        <f>(Table2[[#This Row],[Sharpe Ratio]]-AVERAGE(Table2[Sharpe Ratio]))/_xlfn.STDEV.P(Table2[Sharpe Ratio])</f>
        <v>0.82490009205966031</v>
      </c>
      <c r="AR1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2.6897809910505934</v>
      </c>
      <c r="AS195">
        <f>_xlfn.RANK.AVG(Table2[[#This Row],[1Y Return vs Nifty Z-Score]],Table2[1Y Return vs Nifty Z-Score])</f>
        <v>401</v>
      </c>
      <c r="AT195">
        <f>_xlfn.RANK.AVG(Table2[[#This Row],[6M Return vs Nifty Z-Score]],Table2[6M Return vs Nifty Z-Score])</f>
        <v>157</v>
      </c>
      <c r="AU195">
        <f>_xlfn.RANK.AVG(Table2[[#This Row],[Sharpe Ratio Z-Score]],Table2[Sharpe Ratio Z-Score])</f>
        <v>141</v>
      </c>
      <c r="AV195">
        <f>(Table2[[#This Row],[Rank 1Y]]+Table2[[#This Row],[Rank 6M]]+Table2[[#This Row],[Rank Sharpe]])/3</f>
        <v>233</v>
      </c>
    </row>
    <row r="196" spans="1:48" x14ac:dyDescent="0.3">
      <c r="A196" t="s">
        <v>235</v>
      </c>
      <c r="B196" t="s">
        <v>236</v>
      </c>
      <c r="C196" t="s">
        <v>3175</v>
      </c>
      <c r="D196" t="s">
        <v>54</v>
      </c>
      <c r="E196">
        <v>113704.1300224</v>
      </c>
      <c r="F196">
        <v>3351.9</v>
      </c>
      <c r="G196">
        <v>51.662222516922299</v>
      </c>
      <c r="H196">
        <f>(Table2[[#This Row],[1Y Return vs Nifty]]-AVERAGE(Table2[1Y Return vs Nifty]))/_xlfn.STDEV.P(Table2[1Y Return vs Nifty])</f>
        <v>0.44082062728700577</v>
      </c>
      <c r="I196">
        <v>-3.1132437307937502</v>
      </c>
      <c r="J196">
        <f>(Table2[[#This Row],[1M Return vs Nifty]]-AVERAGE(Table2[1M Return vs Nifty]))/_xlfn.STDEV.P(Table2[1M Return vs Nifty])</f>
        <v>-0.34855095400268227</v>
      </c>
      <c r="K196">
        <v>17.502611936020401</v>
      </c>
      <c r="L196">
        <f>(Table2[[#This Row],[6M Return vs Nifty]]-AVERAGE(Table2[6M Return vs Nifty]))/_xlfn.STDEV.P(Table2[6M Return vs Nifty])</f>
        <v>7.4636209551334917E-2</v>
      </c>
      <c r="M196">
        <v>-2.8023922804688</v>
      </c>
      <c r="N196">
        <f>(Table2[[#This Row],[1W Return vs Nifty]]-AVERAGE(Table2[1W Return vs Nifty]))/_xlfn.STDEV.P(Table2[1W Return vs Nifty])</f>
        <v>-0.69355929545072315</v>
      </c>
      <c r="O196">
        <v>3399.25</v>
      </c>
      <c r="P196">
        <v>3272.3164758062098</v>
      </c>
      <c r="Q196">
        <v>2790.0965402800098</v>
      </c>
      <c r="R196">
        <v>31.601362263203299</v>
      </c>
      <c r="S196" s="1">
        <f>(Table2[[#This Row],[Close Price]]-Table2[[#This Row],[20D EMA]])/Table2[[#This Row],[20D EMA]]</f>
        <v>-1.392954328160621E-2</v>
      </c>
      <c r="T196" s="1">
        <f>(Table2[[#This Row],[Close Price]]-Table2[[#This Row],[50D EMA]])/Table2[[#This Row],[50D EMA]]</f>
        <v>2.4320240655874532E-2</v>
      </c>
      <c r="U196" s="1">
        <f>(Table2[[#This Row],[Close Price]]-Table2[[#This Row],[200D EMA]])/Table2[[#This Row],[200D EMA]]</f>
        <v>0.20135627983095114</v>
      </c>
      <c r="V196">
        <v>0.70113780774469903</v>
      </c>
      <c r="W196">
        <v>3320.95</v>
      </c>
      <c r="X196">
        <v>3394.85</v>
      </c>
      <c r="Y196">
        <v>3320.95</v>
      </c>
      <c r="Z196">
        <v>3483.05</v>
      </c>
      <c r="AA196">
        <v>3320.95</v>
      </c>
      <c r="AB196">
        <v>3525</v>
      </c>
      <c r="AC196" s="1">
        <f>(Table2[[#This Row],[Close Price]]/Table2[[#This Row],[Day Low]])-1</f>
        <v>9.3196223972056291E-3</v>
      </c>
      <c r="AD196" s="1">
        <f>(Table2[[#This Row],[Day High]]/Table2[[#This Row],[Close Price]])-1</f>
        <v>1.2813628091530083E-2</v>
      </c>
      <c r="AE196" s="1">
        <f>(Table2[[#This Row],[Close Price]]/Table2[[#This Row],[Current Week Low]])-1</f>
        <v>9.3196223972056291E-3</v>
      </c>
      <c r="AF196" s="1">
        <f>(Table2[[#This Row],[Current Week High]]/Table2[[#This Row],[Close Price]])-1</f>
        <v>3.9127062263194068E-2</v>
      </c>
      <c r="AG196" s="1">
        <f>(Table2[[#This Row],[Close Price]]/Table2[[#This Row],[Current Month Low]])-1</f>
        <v>9.3196223972056291E-3</v>
      </c>
      <c r="AH196" s="1">
        <f>(Table2[[#This Row],[Current Month High]]/Table2[[#This Row],[Close Price]])-1</f>
        <v>5.164235209880963E-2</v>
      </c>
      <c r="AI196">
        <v>6.6260926638622903</v>
      </c>
      <c r="AJ196">
        <v>84.023717368030901</v>
      </c>
      <c r="AK196" t="str">
        <f>IF(AND(Table2[[#This Row],[20D EMA]]&gt;Table2[[#This Row],[50D EMA]],Table2[[#This Row],[50D EMA]]&gt;Table2[[#This Row],[200D EMA]]),"Uptrend","Downtrend/NoTrend")</f>
        <v>Uptrend</v>
      </c>
      <c r="AL196">
        <v>0.03</v>
      </c>
      <c r="AM196" t="s">
        <v>3217</v>
      </c>
      <c r="AN196">
        <v>-2.17</v>
      </c>
      <c r="AO196" t="s">
        <v>3216</v>
      </c>
      <c r="AP196">
        <v>0.100814673564674</v>
      </c>
      <c r="AQ196">
        <f>(Table2[[#This Row],[Sharpe Ratio]]-AVERAGE(Table2[Sharpe Ratio]))/_xlfn.STDEV.P(Table2[Sharpe Ratio])</f>
        <v>0.42286369546552416</v>
      </c>
      <c r="AR1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-0.10378971714954066</v>
      </c>
      <c r="AS196">
        <f>_xlfn.RANK.AVG(Table2[[#This Row],[1Y Return vs Nifty Z-Score]],Table2[1Y Return vs Nifty Z-Score])</f>
        <v>177</v>
      </c>
      <c r="AT196">
        <f>_xlfn.RANK.AVG(Table2[[#This Row],[6M Return vs Nifty Z-Score]],Table2[6M Return vs Nifty Z-Score])</f>
        <v>286</v>
      </c>
      <c r="AU196">
        <f>_xlfn.RANK.AVG(Table2[[#This Row],[Sharpe Ratio Z-Score]],Table2[Sharpe Ratio Z-Score])</f>
        <v>237</v>
      </c>
      <c r="AV196">
        <f>(Table2[[#This Row],[Rank 1Y]]+Table2[[#This Row],[Rank 6M]]+Table2[[#This Row],[Rank Sharpe]])/3</f>
        <v>233.33333333333334</v>
      </c>
    </row>
    <row r="197" spans="1:48" x14ac:dyDescent="0.3">
      <c r="A197" t="s">
        <v>830</v>
      </c>
      <c r="B197" t="s">
        <v>831</v>
      </c>
      <c r="C197" t="s">
        <v>3173</v>
      </c>
      <c r="D197" t="s">
        <v>37</v>
      </c>
      <c r="E197">
        <v>19856.807424300001</v>
      </c>
      <c r="F197">
        <v>543.70000000000005</v>
      </c>
      <c r="G197">
        <v>27.4367660908052</v>
      </c>
      <c r="H197">
        <f>(Table2[[#This Row],[1Y Return vs Nifty]]-AVERAGE(Table2[1Y Return vs Nifty]))/_xlfn.STDEV.P(Table2[1Y Return vs Nifty])</f>
        <v>3.0600481562987166E-2</v>
      </c>
      <c r="I197">
        <v>-7.3406274650976098</v>
      </c>
      <c r="J197">
        <f>(Table2[[#This Row],[1M Return vs Nifty]]-AVERAGE(Table2[1M Return vs Nifty]))/_xlfn.STDEV.P(Table2[1M Return vs Nifty])</f>
        <v>-0.73259957478118576</v>
      </c>
      <c r="K197">
        <v>17.803662378991699</v>
      </c>
      <c r="L197">
        <f>(Table2[[#This Row],[6M Return vs Nifty]]-AVERAGE(Table2[6M Return vs Nifty]))/_xlfn.STDEV.P(Table2[6M Return vs Nifty])</f>
        <v>8.3625635661669459E-2</v>
      </c>
      <c r="M197">
        <v>-7.2892679824858604</v>
      </c>
      <c r="N197">
        <f>(Table2[[#This Row],[1W Return vs Nifty]]-AVERAGE(Table2[1W Return vs Nifty]))/_xlfn.STDEV.P(Table2[1W Return vs Nifty])</f>
        <v>-1.6680559818994374</v>
      </c>
      <c r="O197">
        <v>549.76</v>
      </c>
      <c r="P197">
        <v>532.18620278162405</v>
      </c>
      <c r="Q197">
        <v>465.28853877494799</v>
      </c>
      <c r="R197">
        <v>38.570120136334303</v>
      </c>
      <c r="S197" s="1">
        <f>(Table2[[#This Row],[Close Price]]-Table2[[#This Row],[20D EMA]])/Table2[[#This Row],[20D EMA]]</f>
        <v>-1.1022991850989424E-2</v>
      </c>
      <c r="T197" s="1">
        <f>(Table2[[#This Row],[Close Price]]-Table2[[#This Row],[50D EMA]])/Table2[[#This Row],[50D EMA]]</f>
        <v>2.163490364499461E-2</v>
      </c>
      <c r="U197" s="1">
        <f>(Table2[[#This Row],[Close Price]]-Table2[[#This Row],[200D EMA]])/Table2[[#This Row],[200D EMA]]</f>
        <v>0.16852222801683564</v>
      </c>
      <c r="V197">
        <v>0.75627042907521502</v>
      </c>
      <c r="W197">
        <v>533.1</v>
      </c>
      <c r="X197">
        <v>548</v>
      </c>
      <c r="Y197">
        <v>533.1</v>
      </c>
      <c r="Z197">
        <v>558.45000000000005</v>
      </c>
      <c r="AA197">
        <v>532.15</v>
      </c>
      <c r="AB197">
        <v>595.85</v>
      </c>
      <c r="AC197" s="1">
        <f>(Table2[[#This Row],[Close Price]]/Table2[[#This Row],[Day Low]])-1</f>
        <v>1.9883699118364406E-2</v>
      </c>
      <c r="AD197" s="1">
        <f>(Table2[[#This Row],[Day High]]/Table2[[#This Row],[Close Price]])-1</f>
        <v>7.9087732205258554E-3</v>
      </c>
      <c r="AE197" s="1">
        <f>(Table2[[#This Row],[Close Price]]/Table2[[#This Row],[Current Week Low]])-1</f>
        <v>1.9883699118364406E-2</v>
      </c>
      <c r="AF197" s="1">
        <f>(Table2[[#This Row],[Current Week High]]/Table2[[#This Row],[Close Price]])-1</f>
        <v>2.7128931395990374E-2</v>
      </c>
      <c r="AG197" s="1">
        <f>(Table2[[#This Row],[Close Price]]/Table2[[#This Row],[Current Month Low]])-1</f>
        <v>2.1704406652259811E-2</v>
      </c>
      <c r="AH197" s="1">
        <f>(Table2[[#This Row],[Current Month High]]/Table2[[#This Row],[Close Price]])-1</f>
        <v>9.5916865918705074E-2</v>
      </c>
      <c r="AI197">
        <v>9.5916865918705003</v>
      </c>
      <c r="AJ197">
        <v>63.273273273273198</v>
      </c>
      <c r="AK197" t="str">
        <f>IF(AND(Table2[[#This Row],[20D EMA]]&gt;Table2[[#This Row],[50D EMA]],Table2[[#This Row],[50D EMA]]&gt;Table2[[#This Row],[200D EMA]]),"Uptrend","Downtrend/NoTrend")</f>
        <v>Uptrend</v>
      </c>
      <c r="AL197">
        <v>-0.01</v>
      </c>
      <c r="AM197" t="s">
        <v>3216</v>
      </c>
      <c r="AN197">
        <v>-1.53</v>
      </c>
      <c r="AO197" t="s">
        <v>3216</v>
      </c>
      <c r="AP197">
        <v>0.14119445996893801</v>
      </c>
      <c r="AQ197">
        <f>(Table2[[#This Row],[Sharpe Ratio]]-AVERAGE(Table2[Sharpe Ratio]))/_xlfn.STDEV.P(Table2[Sharpe Ratio])</f>
        <v>0.89183766623647553</v>
      </c>
      <c r="AR1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-1.394591773219491</v>
      </c>
      <c r="AS197">
        <f>_xlfn.RANK.AVG(Table2[[#This Row],[1Y Return vs Nifty Z-Score]],Table2[1Y Return vs Nifty Z-Score])</f>
        <v>285</v>
      </c>
      <c r="AT197">
        <f>_xlfn.RANK.AVG(Table2[[#This Row],[6M Return vs Nifty Z-Score]],Table2[6M Return vs Nifty Z-Score])</f>
        <v>282</v>
      </c>
      <c r="AU197">
        <f>_xlfn.RANK.AVG(Table2[[#This Row],[Sharpe Ratio Z-Score]],Table2[Sharpe Ratio Z-Score])</f>
        <v>134</v>
      </c>
      <c r="AV197">
        <f>(Table2[[#This Row],[Rank 1Y]]+Table2[[#This Row],[Rank 6M]]+Table2[[#This Row],[Rank Sharpe]])/3</f>
        <v>233.66666666666666</v>
      </c>
    </row>
    <row r="198" spans="1:48" x14ac:dyDescent="0.3">
      <c r="A198" t="s">
        <v>642</v>
      </c>
      <c r="B198" t="s">
        <v>643</v>
      </c>
      <c r="C198" t="s">
        <v>3173</v>
      </c>
      <c r="D198" t="s">
        <v>244</v>
      </c>
      <c r="E198">
        <v>30167.548190179899</v>
      </c>
      <c r="F198">
        <v>2115.9499999999998</v>
      </c>
      <c r="G198">
        <v>48.858571387271198</v>
      </c>
      <c r="H198">
        <f>(Table2[[#This Row],[1Y Return vs Nifty]]-AVERAGE(Table2[1Y Return vs Nifty]))/_xlfn.STDEV.P(Table2[1Y Return vs Nifty])</f>
        <v>0.39334518844553723</v>
      </c>
      <c r="I198">
        <v>30.689051816994098</v>
      </c>
      <c r="J198">
        <f>(Table2[[#This Row],[1M Return vs Nifty]]-AVERAGE(Table2[1M Return vs Nifty]))/_xlfn.STDEV.P(Table2[1M Return vs Nifty])</f>
        <v>2.7223141011217793</v>
      </c>
      <c r="K198">
        <v>13.5832372437521</v>
      </c>
      <c r="L198">
        <f>(Table2[[#This Row],[6M Return vs Nifty]]-AVERAGE(Table2[6M Return vs Nifty]))/_xlfn.STDEV.P(Table2[6M Return vs Nifty])</f>
        <v>-4.2397098379124046E-2</v>
      </c>
      <c r="M198">
        <v>10.924202032566001</v>
      </c>
      <c r="N198">
        <f>(Table2[[#This Row],[1W Return vs Nifty]]-AVERAGE(Table2[1W Return vs Nifty]))/_xlfn.STDEV.P(Table2[1W Return vs Nifty])</f>
        <v>2.2876957164197429</v>
      </c>
      <c r="O198">
        <v>2003.14</v>
      </c>
      <c r="P198">
        <v>1875.10386573611</v>
      </c>
      <c r="Q198">
        <v>1683.67743028378</v>
      </c>
      <c r="R198">
        <v>92.9695057169439</v>
      </c>
      <c r="S198" s="1">
        <f>(Table2[[#This Row],[Close Price]]-Table2[[#This Row],[20D EMA]])/Table2[[#This Row],[20D EMA]]</f>
        <v>5.6316582964745204E-2</v>
      </c>
      <c r="T198" s="1">
        <f>(Table2[[#This Row],[Close Price]]-Table2[[#This Row],[50D EMA]])/Table2[[#This Row],[50D EMA]]</f>
        <v>0.12844415643575069</v>
      </c>
      <c r="U198" s="1">
        <f>(Table2[[#This Row],[Close Price]]-Table2[[#This Row],[200D EMA]])/Table2[[#This Row],[200D EMA]]</f>
        <v>0.25674310407746048</v>
      </c>
      <c r="V198">
        <v>1.53225521743159</v>
      </c>
      <c r="W198">
        <v>2091.65</v>
      </c>
      <c r="X198">
        <v>2332.6999999999998</v>
      </c>
      <c r="Y198">
        <v>2061.4</v>
      </c>
      <c r="Z198">
        <v>2332.6999999999998</v>
      </c>
      <c r="AA198">
        <v>1940.2</v>
      </c>
      <c r="AB198">
        <v>2332.6999999999998</v>
      </c>
      <c r="AC198" s="1">
        <f>(Table2[[#This Row],[Close Price]]/Table2[[#This Row],[Day Low]])-1</f>
        <v>1.1617622451174814E-2</v>
      </c>
      <c r="AD198" s="1">
        <f>(Table2[[#This Row],[Day High]]/Table2[[#This Row],[Close Price]])-1</f>
        <v>0.10243625794560374</v>
      </c>
      <c r="AE198" s="1">
        <f>(Table2[[#This Row],[Close Price]]/Table2[[#This Row],[Current Week Low]])-1</f>
        <v>2.6462598234209711E-2</v>
      </c>
      <c r="AF198" s="1">
        <f>(Table2[[#This Row],[Current Week High]]/Table2[[#This Row],[Close Price]])-1</f>
        <v>0.10243625794560374</v>
      </c>
      <c r="AG198" s="1">
        <f>(Table2[[#This Row],[Close Price]]/Table2[[#This Row],[Current Month Low]])-1</f>
        <v>9.0583445005669505E-2</v>
      </c>
      <c r="AH198" s="1">
        <f>(Table2[[#This Row],[Current Month High]]/Table2[[#This Row],[Close Price]])-1</f>
        <v>0.10243625794560374</v>
      </c>
      <c r="AI198">
        <v>10.2436257945603</v>
      </c>
      <c r="AJ198">
        <v>85.406352683461094</v>
      </c>
      <c r="AK198" t="str">
        <f>IF(AND(Table2[[#This Row],[20D EMA]]&gt;Table2[[#This Row],[50D EMA]],Table2[[#This Row],[50D EMA]]&gt;Table2[[#This Row],[200D EMA]]),"Uptrend","Downtrend/NoTrend")</f>
        <v>Uptrend</v>
      </c>
      <c r="AL198">
        <v>7.0000000000000007E-2</v>
      </c>
      <c r="AM198" t="s">
        <v>3217</v>
      </c>
      <c r="AN198">
        <v>6.09</v>
      </c>
      <c r="AO198" t="s">
        <v>3217</v>
      </c>
      <c r="AP198">
        <v>0.115826003801035</v>
      </c>
      <c r="AQ198">
        <f>(Table2[[#This Row],[Sharpe Ratio]]-AVERAGE(Table2[Sharpe Ratio]))/_xlfn.STDEV.P(Table2[Sharpe Ratio])</f>
        <v>0.59720644896649033</v>
      </c>
      <c r="AR1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5.9581643565744251</v>
      </c>
      <c r="AS198">
        <f>_xlfn.RANK.AVG(Table2[[#This Row],[1Y Return vs Nifty Z-Score]],Table2[1Y Return vs Nifty Z-Score])</f>
        <v>187</v>
      </c>
      <c r="AT198">
        <f>_xlfn.RANK.AVG(Table2[[#This Row],[6M Return vs Nifty Z-Score]],Table2[6M Return vs Nifty Z-Score])</f>
        <v>330</v>
      </c>
      <c r="AU198">
        <f>_xlfn.RANK.AVG(Table2[[#This Row],[Sharpe Ratio Z-Score]],Table2[Sharpe Ratio Z-Score])</f>
        <v>194</v>
      </c>
      <c r="AV198">
        <f>(Table2[[#This Row],[Rank 1Y]]+Table2[[#This Row],[Rank 6M]]+Table2[[#This Row],[Rank Sharpe]])/3</f>
        <v>237</v>
      </c>
    </row>
    <row r="199" spans="1:48" x14ac:dyDescent="0.3">
      <c r="A199" t="s">
        <v>882</v>
      </c>
      <c r="B199" t="s">
        <v>883</v>
      </c>
      <c r="C199" t="s">
        <v>3171</v>
      </c>
      <c r="D199" t="s">
        <v>513</v>
      </c>
      <c r="E199">
        <v>17941.255554849999</v>
      </c>
      <c r="F199">
        <v>1010.1</v>
      </c>
      <c r="G199">
        <v>97.433764389924804</v>
      </c>
      <c r="H199">
        <f>(Table2[[#This Row],[1Y Return vs Nifty]]-AVERAGE(Table2[1Y Return vs Nifty]))/_xlfn.STDEV.P(Table2[1Y Return vs Nifty])</f>
        <v>1.2158899695064387</v>
      </c>
      <c r="I199">
        <v>-1.0749769663925399</v>
      </c>
      <c r="J199">
        <f>(Table2[[#This Row],[1M Return vs Nifty]]-AVERAGE(Table2[1M Return vs Nifty]))/_xlfn.STDEV.P(Table2[1M Return vs Nifty])</f>
        <v>-0.16337885020362805</v>
      </c>
      <c r="K199">
        <v>56.262268404837997</v>
      </c>
      <c r="L199">
        <f>(Table2[[#This Row],[6M Return vs Nifty]]-AVERAGE(Table2[6M Return vs Nifty]))/_xlfn.STDEV.P(Table2[6M Return vs Nifty])</f>
        <v>1.232007261556743</v>
      </c>
      <c r="M199">
        <v>5.3061208843933603</v>
      </c>
      <c r="N199">
        <f>(Table2[[#This Row],[1W Return vs Nifty]]-AVERAGE(Table2[1W Return vs Nifty]))/_xlfn.STDEV.P(Table2[1W Return vs Nifty])</f>
        <v>1.067514497529938</v>
      </c>
      <c r="O199">
        <v>1006.06</v>
      </c>
      <c r="P199">
        <v>940.04030116527304</v>
      </c>
      <c r="Q199">
        <v>737.52902960986796</v>
      </c>
      <c r="R199">
        <v>65.881596022725205</v>
      </c>
      <c r="S199" s="1">
        <f>(Table2[[#This Row],[Close Price]]-Table2[[#This Row],[20D EMA]])/Table2[[#This Row],[20D EMA]]</f>
        <v>4.0156650696778302E-3</v>
      </c>
      <c r="T199" s="1">
        <f>(Table2[[#This Row],[Close Price]]-Table2[[#This Row],[50D EMA]])/Table2[[#This Row],[50D EMA]]</f>
        <v>7.4528399205737297E-2</v>
      </c>
      <c r="U199" s="1">
        <f>(Table2[[#This Row],[Close Price]]-Table2[[#This Row],[200D EMA]])/Table2[[#This Row],[200D EMA]]</f>
        <v>0.3695732092529489</v>
      </c>
      <c r="V199">
        <v>0.51537282346386903</v>
      </c>
      <c r="W199">
        <v>992.75</v>
      </c>
      <c r="X199">
        <v>1065</v>
      </c>
      <c r="Y199">
        <v>992.75</v>
      </c>
      <c r="Z199">
        <v>1074</v>
      </c>
      <c r="AA199">
        <v>974.1</v>
      </c>
      <c r="AB199">
        <v>1074</v>
      </c>
      <c r="AC199" s="1">
        <f>(Table2[[#This Row],[Close Price]]/Table2[[#This Row],[Day Low]])-1</f>
        <v>1.747670611936547E-2</v>
      </c>
      <c r="AD199" s="1">
        <f>(Table2[[#This Row],[Day High]]/Table2[[#This Row],[Close Price]])-1</f>
        <v>5.4351054351054362E-2</v>
      </c>
      <c r="AE199" s="1">
        <f>(Table2[[#This Row],[Close Price]]/Table2[[#This Row],[Current Week Low]])-1</f>
        <v>1.747670611936547E-2</v>
      </c>
      <c r="AF199" s="1">
        <f>(Table2[[#This Row],[Current Week High]]/Table2[[#This Row],[Close Price]])-1</f>
        <v>6.3261063261063288E-2</v>
      </c>
      <c r="AG199" s="1">
        <f>(Table2[[#This Row],[Close Price]]/Table2[[#This Row],[Current Month Low]])-1</f>
        <v>3.695719125346475E-2</v>
      </c>
      <c r="AH199" s="1">
        <f>(Table2[[#This Row],[Current Month High]]/Table2[[#This Row],[Close Price]])-1</f>
        <v>6.3261063261063288E-2</v>
      </c>
      <c r="AI199">
        <v>17.711117711117701</v>
      </c>
      <c r="AJ199">
        <v>137.36341205498701</v>
      </c>
      <c r="AK199" t="str">
        <f>IF(AND(Table2[[#This Row],[20D EMA]]&gt;Table2[[#This Row],[50D EMA]],Table2[[#This Row],[50D EMA]]&gt;Table2[[#This Row],[200D EMA]]),"Uptrend","Downtrend/NoTrend")</f>
        <v>Uptrend</v>
      </c>
      <c r="AL199">
        <v>0.28000000000000003</v>
      </c>
      <c r="AM199" t="s">
        <v>3217</v>
      </c>
      <c r="AN199">
        <v>-0.33</v>
      </c>
      <c r="AO199" t="s">
        <v>3216</v>
      </c>
      <c r="AQ199">
        <f>(Table2[[#This Row],[Sharpe Ratio]]-AVERAGE(Table2[Sharpe Ratio]))/_xlfn.STDEV.P(Table2[Sharpe Ratio])</f>
        <v>-0.74800574154095356</v>
      </c>
      <c r="AR1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2.6040271368485381</v>
      </c>
      <c r="AS199">
        <f>_xlfn.RANK.AVG(Table2[[#This Row],[1Y Return vs Nifty Z-Score]],Table2[1Y Return vs Nifty Z-Score])</f>
        <v>78</v>
      </c>
      <c r="AT199">
        <f>_xlfn.RANK.AVG(Table2[[#This Row],[6M Return vs Nifty Z-Score]],Table2[6M Return vs Nifty Z-Score])</f>
        <v>78</v>
      </c>
      <c r="AU199">
        <f>_xlfn.RANK.AVG(Table2[[#This Row],[Sharpe Ratio Z-Score]],Table2[Sharpe Ratio Z-Score])</f>
        <v>557</v>
      </c>
      <c r="AV199">
        <f>(Table2[[#This Row],[Rank 1Y]]+Table2[[#This Row],[Rank 6M]]+Table2[[#This Row],[Rank Sharpe]])/3</f>
        <v>237.66666666666666</v>
      </c>
    </row>
    <row r="200" spans="1:48" x14ac:dyDescent="0.3">
      <c r="A200" t="s">
        <v>516</v>
      </c>
      <c r="B200" t="s">
        <v>517</v>
      </c>
      <c r="C200" t="s">
        <v>3171</v>
      </c>
      <c r="D200" t="s">
        <v>220</v>
      </c>
      <c r="E200">
        <v>42343.420463820003</v>
      </c>
      <c r="F200">
        <v>652.29999999999995</v>
      </c>
      <c r="G200">
        <v>72.846762608308197</v>
      </c>
      <c r="H200">
        <f>(Table2[[#This Row],[1Y Return vs Nifty]]-AVERAGE(Table2[1Y Return vs Nifty]))/_xlfn.STDEV.P(Table2[1Y Return vs Nifty])</f>
        <v>0.79954761969222332</v>
      </c>
      <c r="I200">
        <v>-7.3605692761120904</v>
      </c>
      <c r="J200">
        <f>(Table2[[#This Row],[1M Return vs Nifty]]-AVERAGE(Table2[1M Return vs Nifty]))/_xlfn.STDEV.P(Table2[1M Return vs Nifty])</f>
        <v>-0.73441124495292576</v>
      </c>
      <c r="K200">
        <v>33.547262316579904</v>
      </c>
      <c r="L200">
        <f>(Table2[[#This Row],[6M Return vs Nifty]]-AVERAGE(Table2[6M Return vs Nifty]))/_xlfn.STDEV.P(Table2[6M Return vs Nifty])</f>
        <v>0.55373266142382505</v>
      </c>
      <c r="M200">
        <v>-1.86162653627935</v>
      </c>
      <c r="N200">
        <f>(Table2[[#This Row],[1W Return vs Nifty]]-AVERAGE(Table2[1W Return vs Nifty]))/_xlfn.STDEV.P(Table2[1W Return vs Nifty])</f>
        <v>-0.48923602881221451</v>
      </c>
      <c r="O200">
        <v>673.71</v>
      </c>
      <c r="P200">
        <v>664.32603891051895</v>
      </c>
      <c r="Q200">
        <v>569.33578044049796</v>
      </c>
      <c r="R200">
        <v>44.002383411485603</v>
      </c>
      <c r="S200" s="1">
        <f>(Table2[[#This Row],[Close Price]]-Table2[[#This Row],[20D EMA]])/Table2[[#This Row],[20D EMA]]</f>
        <v>-3.1779252200501817E-2</v>
      </c>
      <c r="T200" s="1">
        <f>(Table2[[#This Row],[Close Price]]-Table2[[#This Row],[50D EMA]])/Table2[[#This Row],[50D EMA]]</f>
        <v>-1.8102615592550681E-2</v>
      </c>
      <c r="U200" s="1">
        <f>(Table2[[#This Row],[Close Price]]-Table2[[#This Row],[200D EMA]])/Table2[[#This Row],[200D EMA]]</f>
        <v>0.14572107078060711</v>
      </c>
      <c r="V200">
        <v>0.622127103684746</v>
      </c>
      <c r="W200">
        <v>639.75</v>
      </c>
      <c r="X200">
        <v>677.3</v>
      </c>
      <c r="Y200">
        <v>639.75</v>
      </c>
      <c r="Z200">
        <v>678.65</v>
      </c>
      <c r="AA200">
        <v>639.75</v>
      </c>
      <c r="AB200">
        <v>714</v>
      </c>
      <c r="AC200" s="1">
        <f>(Table2[[#This Row],[Close Price]]/Table2[[#This Row],[Day Low]])-1</f>
        <v>1.9617037905431678E-2</v>
      </c>
      <c r="AD200" s="1">
        <f>(Table2[[#This Row],[Day High]]/Table2[[#This Row],[Close Price]])-1</f>
        <v>3.8325923654760174E-2</v>
      </c>
      <c r="AE200" s="1">
        <f>(Table2[[#This Row],[Close Price]]/Table2[[#This Row],[Current Week Low]])-1</f>
        <v>1.9617037905431678E-2</v>
      </c>
      <c r="AF200" s="1">
        <f>(Table2[[#This Row],[Current Week High]]/Table2[[#This Row],[Close Price]])-1</f>
        <v>4.0395523532117172E-2</v>
      </c>
      <c r="AG200" s="1">
        <f>(Table2[[#This Row],[Close Price]]/Table2[[#This Row],[Current Month Low]])-1</f>
        <v>1.9617037905431678E-2</v>
      </c>
      <c r="AH200" s="1">
        <f>(Table2[[#This Row],[Current Month High]]/Table2[[#This Row],[Close Price]])-1</f>
        <v>9.4588379579948034E-2</v>
      </c>
      <c r="AI200">
        <v>13.3604169860493</v>
      </c>
      <c r="AJ200">
        <v>105.12578616352199</v>
      </c>
      <c r="AK200" t="str">
        <f>IF(AND(Table2[[#This Row],[20D EMA]]&gt;Table2[[#This Row],[50D EMA]],Table2[[#This Row],[50D EMA]]&gt;Table2[[#This Row],[200D EMA]]),"Uptrend","Downtrend/NoTrend")</f>
        <v>Uptrend</v>
      </c>
      <c r="AL200">
        <v>-0.03</v>
      </c>
      <c r="AM200" t="s">
        <v>3216</v>
      </c>
      <c r="AN200">
        <v>-5.58</v>
      </c>
      <c r="AO200" t="s">
        <v>3216</v>
      </c>
      <c r="AP200">
        <v>3.5631574480745998E-2</v>
      </c>
      <c r="AQ200">
        <f>(Table2[[#This Row],[Sharpe Ratio]]-AVERAGE(Table2[Sharpe Ratio]))/_xlfn.STDEV.P(Table2[Sharpe Ratio])</f>
        <v>-0.33417787227585555</v>
      </c>
      <c r="AR2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-0.20454486492494744</v>
      </c>
      <c r="AS200">
        <f>_xlfn.RANK.AVG(Table2[[#This Row],[1Y Return vs Nifty Z-Score]],Table2[1Y Return vs Nifty Z-Score])</f>
        <v>117</v>
      </c>
      <c r="AT200">
        <f>_xlfn.RANK.AVG(Table2[[#This Row],[6M Return vs Nifty Z-Score]],Table2[6M Return vs Nifty Z-Score])</f>
        <v>173</v>
      </c>
      <c r="AU200">
        <f>_xlfn.RANK.AVG(Table2[[#This Row],[Sharpe Ratio Z-Score]],Table2[Sharpe Ratio Z-Score])</f>
        <v>425</v>
      </c>
      <c r="AV200">
        <f>(Table2[[#This Row],[Rank 1Y]]+Table2[[#This Row],[Rank 6M]]+Table2[[#This Row],[Rank Sharpe]])/3</f>
        <v>238.33333333333334</v>
      </c>
    </row>
    <row r="201" spans="1:48" x14ac:dyDescent="0.3">
      <c r="A201" t="s">
        <v>730</v>
      </c>
      <c r="B201" t="s">
        <v>731</v>
      </c>
      <c r="C201" t="s">
        <v>3171</v>
      </c>
      <c r="D201" t="s">
        <v>398</v>
      </c>
      <c r="E201">
        <v>23787.0046134</v>
      </c>
      <c r="F201">
        <v>6572.15</v>
      </c>
      <c r="G201">
        <v>125.327924017998</v>
      </c>
      <c r="H201">
        <f>(Table2[[#This Row],[1Y Return vs Nifty]]-AVERAGE(Table2[1Y Return vs Nifty]))/_xlfn.STDEV.P(Table2[1Y Return vs Nifty])</f>
        <v>1.6882338554668688</v>
      </c>
      <c r="I201">
        <v>3.93122715562561</v>
      </c>
      <c r="J201">
        <f>(Table2[[#This Row],[1M Return vs Nifty]]-AVERAGE(Table2[1M Return vs Nifty]))/_xlfn.STDEV.P(Table2[1M Return vs Nifty])</f>
        <v>0.29142390943118801</v>
      </c>
      <c r="K201">
        <v>47.769693626521203</v>
      </c>
      <c r="L201">
        <f>(Table2[[#This Row],[6M Return vs Nifty]]-AVERAGE(Table2[6M Return vs Nifty]))/_xlfn.STDEV.P(Table2[6M Return vs Nifty])</f>
        <v>0.97841728938238559</v>
      </c>
      <c r="M201">
        <v>-2.6595779627195801</v>
      </c>
      <c r="N201">
        <f>(Table2[[#This Row],[1W Return vs Nifty]]-AVERAGE(Table2[1W Return vs Nifty]))/_xlfn.STDEV.P(Table2[1W Return vs Nifty])</f>
        <v>-0.66254170355231512</v>
      </c>
      <c r="O201">
        <v>6584.37</v>
      </c>
      <c r="P201">
        <v>6180.8892093484601</v>
      </c>
      <c r="Q201">
        <v>4812.88585886482</v>
      </c>
      <c r="R201">
        <v>51.230562159090397</v>
      </c>
      <c r="S201" s="1">
        <f>(Table2[[#This Row],[Close Price]]-Table2[[#This Row],[20D EMA]])/Table2[[#This Row],[20D EMA]]</f>
        <v>-1.8559102845071365E-3</v>
      </c>
      <c r="T201" s="1">
        <f>(Table2[[#This Row],[Close Price]]-Table2[[#This Row],[50D EMA]])/Table2[[#This Row],[50D EMA]]</f>
        <v>6.330169938328066E-2</v>
      </c>
      <c r="U201" s="1">
        <f>(Table2[[#This Row],[Close Price]]-Table2[[#This Row],[200D EMA]])/Table2[[#This Row],[200D EMA]]</f>
        <v>0.36553207217553346</v>
      </c>
      <c r="V201">
        <v>0.66134817984417205</v>
      </c>
      <c r="W201">
        <v>6485</v>
      </c>
      <c r="X201">
        <v>6775</v>
      </c>
      <c r="Y201">
        <v>6485</v>
      </c>
      <c r="Z201">
        <v>7023.9</v>
      </c>
      <c r="AA201">
        <v>6418.4</v>
      </c>
      <c r="AB201">
        <v>7052</v>
      </c>
      <c r="AC201" s="1">
        <f>(Table2[[#This Row],[Close Price]]/Table2[[#This Row],[Day Low]])-1</f>
        <v>1.3438704703160997E-2</v>
      </c>
      <c r="AD201" s="1">
        <f>(Table2[[#This Row],[Day High]]/Table2[[#This Row],[Close Price]])-1</f>
        <v>3.0865089810792501E-2</v>
      </c>
      <c r="AE201" s="1">
        <f>(Table2[[#This Row],[Close Price]]/Table2[[#This Row],[Current Week Low]])-1</f>
        <v>1.3438704703160997E-2</v>
      </c>
      <c r="AF201" s="1">
        <f>(Table2[[#This Row],[Current Week High]]/Table2[[#This Row],[Close Price]])-1</f>
        <v>6.8737019088121798E-2</v>
      </c>
      <c r="AG201" s="1">
        <f>(Table2[[#This Row],[Close Price]]/Table2[[#This Row],[Current Month Low]])-1</f>
        <v>2.3954568116664632E-2</v>
      </c>
      <c r="AH201" s="1">
        <f>(Table2[[#This Row],[Current Month High]]/Table2[[#This Row],[Close Price]])-1</f>
        <v>7.3012636656193175E-2</v>
      </c>
      <c r="AI201">
        <v>7.3012636656193104</v>
      </c>
      <c r="AJ201">
        <v>212.95952380952301</v>
      </c>
      <c r="AK201" t="str">
        <f>IF(AND(Table2[[#This Row],[20D EMA]]&gt;Table2[[#This Row],[50D EMA]],Table2[[#This Row],[50D EMA]]&gt;Table2[[#This Row],[200D EMA]]),"Uptrend","Downtrend/NoTrend")</f>
        <v>Uptrend</v>
      </c>
      <c r="AL201">
        <v>0.25</v>
      </c>
      <c r="AM201" t="s">
        <v>3217</v>
      </c>
      <c r="AN201">
        <v>-2.95</v>
      </c>
      <c r="AO201" t="s">
        <v>3216</v>
      </c>
      <c r="AQ201">
        <f>(Table2[[#This Row],[Sharpe Ratio]]-AVERAGE(Table2[Sharpe Ratio]))/_xlfn.STDEV.P(Table2[Sharpe Ratio])</f>
        <v>-0.74800574154095356</v>
      </c>
      <c r="AR2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1.5475276091871737</v>
      </c>
      <c r="AS201">
        <f>_xlfn.RANK.AVG(Table2[[#This Row],[1Y Return vs Nifty Z-Score]],Table2[1Y Return vs Nifty Z-Score])</f>
        <v>54</v>
      </c>
      <c r="AT201">
        <f>_xlfn.RANK.AVG(Table2[[#This Row],[6M Return vs Nifty Z-Score]],Table2[6M Return vs Nifty Z-Score])</f>
        <v>105</v>
      </c>
      <c r="AU201">
        <f>_xlfn.RANK.AVG(Table2[[#This Row],[Sharpe Ratio Z-Score]],Table2[Sharpe Ratio Z-Score])</f>
        <v>557</v>
      </c>
      <c r="AV201">
        <f>(Table2[[#This Row],[Rank 1Y]]+Table2[[#This Row],[Rank 6M]]+Table2[[#This Row],[Rank Sharpe]])/3</f>
        <v>238.66666666666666</v>
      </c>
    </row>
    <row r="202" spans="1:48" x14ac:dyDescent="0.3">
      <c r="A202" t="s">
        <v>1086</v>
      </c>
      <c r="B202" t="s">
        <v>1087</v>
      </c>
      <c r="C202" t="s">
        <v>3183</v>
      </c>
      <c r="D202" t="s">
        <v>127</v>
      </c>
      <c r="E202">
        <v>12380.71921458</v>
      </c>
      <c r="F202">
        <v>935.45</v>
      </c>
      <c r="G202">
        <v>25.559534022172201</v>
      </c>
      <c r="H202">
        <f>(Table2[[#This Row],[1Y Return vs Nifty]]-AVERAGE(Table2[1Y Return vs Nifty]))/_xlfn.STDEV.P(Table2[1Y Return vs Nifty])</f>
        <v>-1.1875020855776522E-3</v>
      </c>
      <c r="I202">
        <v>-10.747960584138699</v>
      </c>
      <c r="J202">
        <f>(Table2[[#This Row],[1M Return vs Nifty]]-AVERAGE(Table2[1M Return vs Nifty]))/_xlfn.STDEV.P(Table2[1M Return vs Nifty])</f>
        <v>-1.0421483801763354</v>
      </c>
      <c r="K202">
        <v>23.975512939018</v>
      </c>
      <c r="L202">
        <f>(Table2[[#This Row],[6M Return vs Nifty]]-AVERAGE(Table2[6M Return vs Nifty]))/_xlfn.STDEV.P(Table2[6M Return vs Nifty])</f>
        <v>0.26791832105284402</v>
      </c>
      <c r="M202">
        <v>0.81012867062614802</v>
      </c>
      <c r="N202">
        <f>(Table2[[#This Row],[1W Return vs Nifty]]-AVERAGE(Table2[1W Return vs Nifty]))/_xlfn.STDEV.P(Table2[1W Return vs Nifty])</f>
        <v>9.1037811838432292E-2</v>
      </c>
      <c r="O202">
        <v>946.8</v>
      </c>
      <c r="P202">
        <v>982.37871984041203</v>
      </c>
      <c r="Q202">
        <v>883.43443259802996</v>
      </c>
      <c r="R202">
        <v>42.839219217009997</v>
      </c>
      <c r="S202" s="1">
        <f>(Table2[[#This Row],[Close Price]]-Table2[[#This Row],[20D EMA]])/Table2[[#This Row],[20D EMA]]</f>
        <v>-1.1987748204478147E-2</v>
      </c>
      <c r="T202" s="1">
        <f>(Table2[[#This Row],[Close Price]]-Table2[[#This Row],[50D EMA]])/Table2[[#This Row],[50D EMA]]</f>
        <v>-4.7770497154127671E-2</v>
      </c>
      <c r="U202" s="1">
        <f>(Table2[[#This Row],[Close Price]]-Table2[[#This Row],[200D EMA]])/Table2[[#This Row],[200D EMA]]</f>
        <v>5.8878809204890484E-2</v>
      </c>
      <c r="V202">
        <v>0.62766125169938702</v>
      </c>
      <c r="W202">
        <v>904.85</v>
      </c>
      <c r="X202">
        <v>940</v>
      </c>
      <c r="Y202">
        <v>904.85</v>
      </c>
      <c r="Z202">
        <v>959.2</v>
      </c>
      <c r="AA202">
        <v>903.15</v>
      </c>
      <c r="AB202">
        <v>961.8</v>
      </c>
      <c r="AC202" s="1">
        <f>(Table2[[#This Row],[Close Price]]/Table2[[#This Row],[Day Low]])-1</f>
        <v>3.3817759849698925E-2</v>
      </c>
      <c r="AD202" s="1">
        <f>(Table2[[#This Row],[Day High]]/Table2[[#This Row],[Close Price]])-1</f>
        <v>4.8639692126783984E-3</v>
      </c>
      <c r="AE202" s="1">
        <f>(Table2[[#This Row],[Close Price]]/Table2[[#This Row],[Current Week Low]])-1</f>
        <v>3.3817759849698925E-2</v>
      </c>
      <c r="AF202" s="1">
        <f>(Table2[[#This Row],[Current Week High]]/Table2[[#This Row],[Close Price]])-1</f>
        <v>2.538885028595872E-2</v>
      </c>
      <c r="AG202" s="1">
        <f>(Table2[[#This Row],[Close Price]]/Table2[[#This Row],[Current Month Low]])-1</f>
        <v>3.576371588329752E-2</v>
      </c>
      <c r="AH202" s="1">
        <f>(Table2[[#This Row],[Current Month High]]/Table2[[#This Row],[Close Price]])-1</f>
        <v>2.81682612646319E-2</v>
      </c>
      <c r="AI202">
        <v>30.840771821048602</v>
      </c>
      <c r="AJ202">
        <v>63.2975473509644</v>
      </c>
      <c r="AK202" t="str">
        <f>IF(AND(Table2[[#This Row],[20D EMA]]&gt;Table2[[#This Row],[50D EMA]],Table2[[#This Row],[50D EMA]]&gt;Table2[[#This Row],[200D EMA]]),"Uptrend","Downtrend/NoTrend")</f>
        <v>Downtrend/NoTrend</v>
      </c>
      <c r="AL202">
        <v>-0.09</v>
      </c>
      <c r="AM202" t="s">
        <v>3216</v>
      </c>
      <c r="AN202">
        <v>1.32</v>
      </c>
      <c r="AO202" t="s">
        <v>3217</v>
      </c>
      <c r="AP202">
        <v>0.118092518032582</v>
      </c>
      <c r="AQ202">
        <f>(Table2[[#This Row],[Sharpe Ratio]]-AVERAGE(Table2[Sharpe Ratio]))/_xlfn.STDEV.P(Table2[Sharpe Ratio])</f>
        <v>0.6235299210209444</v>
      </c>
      <c r="AR2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2">
        <f>_xlfn.RANK.AVG(Table2[[#This Row],[1Y Return vs Nifty Z-Score]],Table2[1Y Return vs Nifty Z-Score])</f>
        <v>293</v>
      </c>
      <c r="AT202">
        <f>_xlfn.RANK.AVG(Table2[[#This Row],[6M Return vs Nifty Z-Score]],Table2[6M Return vs Nifty Z-Score])</f>
        <v>230</v>
      </c>
      <c r="AU202">
        <f>_xlfn.RANK.AVG(Table2[[#This Row],[Sharpe Ratio Z-Score]],Table2[Sharpe Ratio Z-Score])</f>
        <v>193</v>
      </c>
      <c r="AV202">
        <f>(Table2[[#This Row],[Rank 1Y]]+Table2[[#This Row],[Rank 6M]]+Table2[[#This Row],[Rank Sharpe]])/3</f>
        <v>238.66666666666666</v>
      </c>
    </row>
    <row r="203" spans="1:48" x14ac:dyDescent="0.3">
      <c r="A203" t="s">
        <v>592</v>
      </c>
      <c r="B203" t="s">
        <v>593</v>
      </c>
      <c r="C203" t="s">
        <v>3179</v>
      </c>
      <c r="D203" t="s">
        <v>171</v>
      </c>
      <c r="E203">
        <v>34007.074168091996</v>
      </c>
      <c r="F203">
        <v>182.2</v>
      </c>
      <c r="G203">
        <v>65.450958734051198</v>
      </c>
      <c r="H203">
        <f>(Table2[[#This Row],[1Y Return vs Nifty]]-AVERAGE(Table2[1Y Return vs Nifty]))/_xlfn.STDEV.P(Table2[1Y Return vs Nifty])</f>
        <v>0.67431126956207033</v>
      </c>
      <c r="I203">
        <v>7.5094291903692696</v>
      </c>
      <c r="J203">
        <f>(Table2[[#This Row],[1M Return vs Nifty]]-AVERAGE(Table2[1M Return vs Nifty]))/_xlfn.STDEV.P(Table2[1M Return vs Nifty])</f>
        <v>0.61649578430238017</v>
      </c>
      <c r="K203">
        <v>16.402705869448798</v>
      </c>
      <c r="L203">
        <f>(Table2[[#This Row],[6M Return vs Nifty]]-AVERAGE(Table2[6M Return vs Nifty]))/_xlfn.STDEV.P(Table2[6M Return vs Nifty])</f>
        <v>4.1792795616558631E-2</v>
      </c>
      <c r="M203">
        <v>5.6997624721264604</v>
      </c>
      <c r="N203">
        <f>(Table2[[#This Row],[1W Return vs Nifty]]-AVERAGE(Table2[1W Return vs Nifty]))/_xlfn.STDEV.P(Table2[1W Return vs Nifty])</f>
        <v>1.1530088255145241</v>
      </c>
      <c r="O203">
        <v>180.12</v>
      </c>
      <c r="P203">
        <v>180.928017056816</v>
      </c>
      <c r="Q203">
        <v>163.65672240402</v>
      </c>
      <c r="R203">
        <v>60.087748126490602</v>
      </c>
      <c r="S203" s="1">
        <f>(Table2[[#This Row],[Close Price]]-Table2[[#This Row],[20D EMA]])/Table2[[#This Row],[20D EMA]]</f>
        <v>1.1547856984232645E-2</v>
      </c>
      <c r="T203" s="1">
        <f>(Table2[[#This Row],[Close Price]]-Table2[[#This Row],[50D EMA]])/Table2[[#This Row],[50D EMA]]</f>
        <v>7.0303260040955988E-3</v>
      </c>
      <c r="U203" s="1">
        <f>(Table2[[#This Row],[Close Price]]-Table2[[#This Row],[200D EMA]])/Table2[[#This Row],[200D EMA]]</f>
        <v>0.11330593283056301</v>
      </c>
      <c r="V203">
        <v>0.73749911857791095</v>
      </c>
      <c r="W203">
        <v>176.26</v>
      </c>
      <c r="X203">
        <v>187.45</v>
      </c>
      <c r="Y203">
        <v>176.26</v>
      </c>
      <c r="Z203">
        <v>191.49</v>
      </c>
      <c r="AA203">
        <v>168.02</v>
      </c>
      <c r="AB203">
        <v>191.49</v>
      </c>
      <c r="AC203" s="1">
        <f>(Table2[[#This Row],[Close Price]]/Table2[[#This Row],[Day Low]])-1</f>
        <v>3.3700215590604765E-2</v>
      </c>
      <c r="AD203" s="1">
        <f>(Table2[[#This Row],[Day High]]/Table2[[#This Row],[Close Price]])-1</f>
        <v>2.8814489571898916E-2</v>
      </c>
      <c r="AE203" s="1">
        <f>(Table2[[#This Row],[Close Price]]/Table2[[#This Row],[Current Week Low]])-1</f>
        <v>3.3700215590604765E-2</v>
      </c>
      <c r="AF203" s="1">
        <f>(Table2[[#This Row],[Current Week High]]/Table2[[#This Row],[Close Price]])-1</f>
        <v>5.0987925356750896E-2</v>
      </c>
      <c r="AG203" s="1">
        <f>(Table2[[#This Row],[Close Price]]/Table2[[#This Row],[Current Month Low]])-1</f>
        <v>8.4394714914890923E-2</v>
      </c>
      <c r="AH203" s="1">
        <f>(Table2[[#This Row],[Current Month High]]/Table2[[#This Row],[Close Price]])-1</f>
        <v>5.0987925356750896E-2</v>
      </c>
      <c r="AI203">
        <v>14.7091108671789</v>
      </c>
      <c r="AJ203">
        <v>105.643340857787</v>
      </c>
      <c r="AK203" t="str">
        <f>IF(AND(Table2[[#This Row],[20D EMA]]&gt;Table2[[#This Row],[50D EMA]],Table2[[#This Row],[50D EMA]]&gt;Table2[[#This Row],[200D EMA]]),"Uptrend","Downtrend/NoTrend")</f>
        <v>Downtrend/NoTrend</v>
      </c>
      <c r="AL203">
        <v>0.01</v>
      </c>
      <c r="AM203" t="s">
        <v>3217</v>
      </c>
      <c r="AN203">
        <v>1.98</v>
      </c>
      <c r="AO203" t="s">
        <v>3217</v>
      </c>
      <c r="AP203">
        <v>8.2065412831416995E-2</v>
      </c>
      <c r="AQ203">
        <f>(Table2[[#This Row],[Sharpe Ratio]]-AVERAGE(Table2[Sharpe Ratio]))/_xlfn.STDEV.P(Table2[Sharpe Ratio])</f>
        <v>0.20510832729530265</v>
      </c>
      <c r="AR2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3">
        <f>_xlfn.RANK.AVG(Table2[[#This Row],[1Y Return vs Nifty Z-Score]],Table2[1Y Return vs Nifty Z-Score])</f>
        <v>136</v>
      </c>
      <c r="AT203">
        <f>_xlfn.RANK.AVG(Table2[[#This Row],[6M Return vs Nifty Z-Score]],Table2[6M Return vs Nifty Z-Score])</f>
        <v>301</v>
      </c>
      <c r="AU203">
        <f>_xlfn.RANK.AVG(Table2[[#This Row],[Sharpe Ratio Z-Score]],Table2[Sharpe Ratio Z-Score])</f>
        <v>296</v>
      </c>
      <c r="AV203">
        <f>(Table2[[#This Row],[Rank 1Y]]+Table2[[#This Row],[Rank 6M]]+Table2[[#This Row],[Rank Sharpe]])/3</f>
        <v>244.33333333333334</v>
      </c>
    </row>
    <row r="204" spans="1:48" x14ac:dyDescent="0.3">
      <c r="A204" t="s">
        <v>752</v>
      </c>
      <c r="B204" t="s">
        <v>753</v>
      </c>
      <c r="C204" t="s">
        <v>3173</v>
      </c>
      <c r="D204" t="s">
        <v>116</v>
      </c>
      <c r="E204">
        <v>23013.878074699998</v>
      </c>
      <c r="F204">
        <v>932.65</v>
      </c>
      <c r="G204">
        <v>65.271614025171104</v>
      </c>
      <c r="H204">
        <f>(Table2[[#This Row],[1Y Return vs Nifty]]-AVERAGE(Table2[1Y Return vs Nifty]))/_xlfn.STDEV.P(Table2[1Y Return vs Nifty])</f>
        <v>0.67127434793229623</v>
      </c>
      <c r="I204">
        <v>4.0779572116050602</v>
      </c>
      <c r="J204">
        <f>(Table2[[#This Row],[1M Return vs Nifty]]-AVERAGE(Table2[1M Return vs Nifty]))/_xlfn.STDEV.P(Table2[1M Return vs Nifty])</f>
        <v>0.30475401598583707</v>
      </c>
      <c r="K204">
        <v>75.805978369768397</v>
      </c>
      <c r="L204">
        <f>(Table2[[#This Row],[6M Return vs Nifty]]-AVERAGE(Table2[6M Return vs Nifty]))/_xlfn.STDEV.P(Table2[6M Return vs Nifty])</f>
        <v>1.8155863286312273</v>
      </c>
      <c r="M204">
        <v>7.04606497354205</v>
      </c>
      <c r="N204">
        <f>(Table2[[#This Row],[1W Return vs Nifty]]-AVERAGE(Table2[1W Return vs Nifty]))/_xlfn.STDEV.P(Table2[1W Return vs Nifty])</f>
        <v>1.4454099111958851</v>
      </c>
      <c r="O204">
        <v>863.44</v>
      </c>
      <c r="P204">
        <v>809.11349736002796</v>
      </c>
      <c r="Q204">
        <v>654.35106211814298</v>
      </c>
      <c r="R204">
        <v>69.044171212498</v>
      </c>
      <c r="S204" s="1">
        <f>(Table2[[#This Row],[Close Price]]-Table2[[#This Row],[20D EMA]])/Table2[[#This Row],[20D EMA]]</f>
        <v>8.0156119707217546E-2</v>
      </c>
      <c r="T204" s="1">
        <f>(Table2[[#This Row],[Close Price]]-Table2[[#This Row],[50D EMA]])/Table2[[#This Row],[50D EMA]]</f>
        <v>0.1526813024909934</v>
      </c>
      <c r="U204" s="1">
        <f>(Table2[[#This Row],[Close Price]]-Table2[[#This Row],[200D EMA]])/Table2[[#This Row],[200D EMA]]</f>
        <v>0.42530524361189187</v>
      </c>
      <c r="V204">
        <v>1.2244678669187199</v>
      </c>
      <c r="W204">
        <v>895.5</v>
      </c>
      <c r="X204">
        <v>942.9</v>
      </c>
      <c r="Y204">
        <v>841.95</v>
      </c>
      <c r="Z204">
        <v>942.9</v>
      </c>
      <c r="AA204">
        <v>820</v>
      </c>
      <c r="AB204">
        <v>942.9</v>
      </c>
      <c r="AC204" s="1">
        <f>(Table2[[#This Row],[Close Price]]/Table2[[#This Row],[Day Low]])-1</f>
        <v>4.1485203796761461E-2</v>
      </c>
      <c r="AD204" s="1">
        <f>(Table2[[#This Row],[Day High]]/Table2[[#This Row],[Close Price]])-1</f>
        <v>1.0990189245697835E-2</v>
      </c>
      <c r="AE204" s="1">
        <f>(Table2[[#This Row],[Close Price]]/Table2[[#This Row],[Current Week Low]])-1</f>
        <v>0.10772611200190019</v>
      </c>
      <c r="AF204" s="1">
        <f>(Table2[[#This Row],[Current Week High]]/Table2[[#This Row],[Close Price]])-1</f>
        <v>1.0990189245697835E-2</v>
      </c>
      <c r="AG204" s="1">
        <f>(Table2[[#This Row],[Close Price]]/Table2[[#This Row],[Current Month Low]])-1</f>
        <v>0.13737804878048787</v>
      </c>
      <c r="AH204" s="1">
        <f>(Table2[[#This Row],[Current Month High]]/Table2[[#This Row],[Close Price]])-1</f>
        <v>1.0990189245697835E-2</v>
      </c>
      <c r="AI204">
        <v>1.0990189245697799</v>
      </c>
      <c r="AJ204">
        <v>107.16348289649</v>
      </c>
      <c r="AK204" t="str">
        <f>IF(AND(Table2[[#This Row],[20D EMA]]&gt;Table2[[#This Row],[50D EMA]],Table2[[#This Row],[50D EMA]]&gt;Table2[[#This Row],[200D EMA]]),"Uptrend","Downtrend/NoTrend")</f>
        <v>Uptrend</v>
      </c>
      <c r="AL204">
        <v>0.12</v>
      </c>
      <c r="AM204" t="s">
        <v>3217</v>
      </c>
      <c r="AN204">
        <v>7.04</v>
      </c>
      <c r="AO204" t="s">
        <v>3217</v>
      </c>
      <c r="AQ204">
        <f>(Table2[[#This Row],[Sharpe Ratio]]-AVERAGE(Table2[Sharpe Ratio]))/_xlfn.STDEV.P(Table2[Sharpe Ratio])</f>
        <v>-0.74800574154095356</v>
      </c>
      <c r="AR2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3.4890188622042921</v>
      </c>
      <c r="AS204">
        <f>_xlfn.RANK.AVG(Table2[[#This Row],[1Y Return vs Nifty Z-Score]],Table2[1Y Return vs Nifty Z-Score])</f>
        <v>138</v>
      </c>
      <c r="AT204">
        <f>_xlfn.RANK.AVG(Table2[[#This Row],[6M Return vs Nifty Z-Score]],Table2[6M Return vs Nifty Z-Score])</f>
        <v>40</v>
      </c>
      <c r="AU204">
        <f>_xlfn.RANK.AVG(Table2[[#This Row],[Sharpe Ratio Z-Score]],Table2[Sharpe Ratio Z-Score])</f>
        <v>557</v>
      </c>
      <c r="AV204">
        <f>(Table2[[#This Row],[Rank 1Y]]+Table2[[#This Row],[Rank 6M]]+Table2[[#This Row],[Rank Sharpe]])/3</f>
        <v>245</v>
      </c>
    </row>
    <row r="205" spans="1:48" x14ac:dyDescent="0.3">
      <c r="A205" t="s">
        <v>1427</v>
      </c>
      <c r="B205" t="s">
        <v>1428</v>
      </c>
      <c r="C205" t="s">
        <v>3179</v>
      </c>
      <c r="D205" t="s">
        <v>1408</v>
      </c>
      <c r="E205">
        <v>7838.2503277199903</v>
      </c>
      <c r="F205">
        <v>374.15</v>
      </c>
      <c r="G205">
        <v>41.4298620153766</v>
      </c>
      <c r="H205">
        <f>(Table2[[#This Row],[1Y Return vs Nifty]]-AVERAGE(Table2[1Y Return vs Nifty]))/_xlfn.STDEV.P(Table2[1Y Return vs Nifty])</f>
        <v>0.26755163527249476</v>
      </c>
      <c r="I205">
        <v>-7.9665698384996002</v>
      </c>
      <c r="J205">
        <f>(Table2[[#This Row],[1M Return vs Nifty]]-AVERAGE(Table2[1M Return vs Nifty]))/_xlfn.STDEV.P(Table2[1M Return vs Nifty])</f>
        <v>-0.78946507843564495</v>
      </c>
      <c r="K205">
        <v>22.106749990324399</v>
      </c>
      <c r="L205">
        <f>(Table2[[#This Row],[6M Return vs Nifty]]-AVERAGE(Table2[6M Return vs Nifty]))/_xlfn.STDEV.P(Table2[6M Return vs Nifty])</f>
        <v>0.21211668768134423</v>
      </c>
      <c r="M205">
        <v>-3.0415698052723399</v>
      </c>
      <c r="N205">
        <f>(Table2[[#This Row],[1W Return vs Nifty]]-AVERAGE(Table2[1W Return vs Nifty]))/_xlfn.STDEV.P(Table2[1W Return vs Nifty])</f>
        <v>-0.74550584375587803</v>
      </c>
      <c r="O205">
        <v>398.61</v>
      </c>
      <c r="P205">
        <v>424.46689200163797</v>
      </c>
      <c r="Q205">
        <v>389.01552599668901</v>
      </c>
      <c r="R205">
        <v>35.192369155261702</v>
      </c>
      <c r="S205" s="1">
        <f>(Table2[[#This Row],[Close Price]]-Table2[[#This Row],[20D EMA]])/Table2[[#This Row],[20D EMA]]</f>
        <v>-6.1363237249441899E-2</v>
      </c>
      <c r="T205" s="1">
        <f>(Table2[[#This Row],[Close Price]]-Table2[[#This Row],[50D EMA]])/Table2[[#This Row],[50D EMA]]</f>
        <v>-0.11854138202478187</v>
      </c>
      <c r="U205" s="1">
        <f>(Table2[[#This Row],[Close Price]]-Table2[[#This Row],[200D EMA]])/Table2[[#This Row],[200D EMA]]</f>
        <v>-3.8213194598345039E-2</v>
      </c>
      <c r="V205">
        <v>0.46744039178603802</v>
      </c>
      <c r="W205">
        <v>367.2</v>
      </c>
      <c r="X205">
        <v>391.55</v>
      </c>
      <c r="Y205">
        <v>367.2</v>
      </c>
      <c r="Z205">
        <v>402</v>
      </c>
      <c r="AA205">
        <v>367.2</v>
      </c>
      <c r="AB205">
        <v>408.45</v>
      </c>
      <c r="AC205" s="1">
        <f>(Table2[[#This Row],[Close Price]]/Table2[[#This Row],[Day Low]])-1</f>
        <v>1.8927015250544521E-2</v>
      </c>
      <c r="AD205" s="1">
        <f>(Table2[[#This Row],[Day High]]/Table2[[#This Row],[Close Price]])-1</f>
        <v>4.6505412267807023E-2</v>
      </c>
      <c r="AE205" s="1">
        <f>(Table2[[#This Row],[Close Price]]/Table2[[#This Row],[Current Week Low]])-1</f>
        <v>1.8927015250544521E-2</v>
      </c>
      <c r="AF205" s="1">
        <f>(Table2[[#This Row],[Current Week High]]/Table2[[#This Row],[Close Price]])-1</f>
        <v>7.4435386876921195E-2</v>
      </c>
      <c r="AG205" s="1">
        <f>(Table2[[#This Row],[Close Price]]/Table2[[#This Row],[Current Month Low]])-1</f>
        <v>1.8927015250544521E-2</v>
      </c>
      <c r="AH205" s="1">
        <f>(Table2[[#This Row],[Current Month High]]/Table2[[#This Row],[Close Price]])-1</f>
        <v>9.1674462114125443E-2</v>
      </c>
      <c r="AI205">
        <v>57.156220767072</v>
      </c>
      <c r="AJ205">
        <v>80.705143685100197</v>
      </c>
      <c r="AK205" t="str">
        <f>IF(AND(Table2[[#This Row],[20D EMA]]&gt;Table2[[#This Row],[50D EMA]],Table2[[#This Row],[50D EMA]]&gt;Table2[[#This Row],[200D EMA]]),"Uptrend","Downtrend/NoTrend")</f>
        <v>Downtrend/NoTrend</v>
      </c>
      <c r="AL205">
        <v>-0.19</v>
      </c>
      <c r="AM205" t="s">
        <v>3216</v>
      </c>
      <c r="AN205">
        <v>-3.53</v>
      </c>
      <c r="AO205" t="s">
        <v>3216</v>
      </c>
      <c r="AP205">
        <v>8.8165112558216005E-2</v>
      </c>
      <c r="AQ205">
        <f>(Table2[[#This Row],[Sharpe Ratio]]-AVERAGE(Table2[Sharpe Ratio]))/_xlfn.STDEV.P(Table2[Sharpe Ratio])</f>
        <v>0.2759507129569897</v>
      </c>
      <c r="AR2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5">
        <f>_xlfn.RANK.AVG(Table2[[#This Row],[1Y Return vs Nifty Z-Score]],Table2[1Y Return vs Nifty Z-Score])</f>
        <v>222</v>
      </c>
      <c r="AT205">
        <f>_xlfn.RANK.AVG(Table2[[#This Row],[6M Return vs Nifty Z-Score]],Table2[6M Return vs Nifty Z-Score])</f>
        <v>242</v>
      </c>
      <c r="AU205">
        <f>_xlfn.RANK.AVG(Table2[[#This Row],[Sharpe Ratio Z-Score]],Table2[Sharpe Ratio Z-Score])</f>
        <v>272</v>
      </c>
      <c r="AV205">
        <f>(Table2[[#This Row],[Rank 1Y]]+Table2[[#This Row],[Rank 6M]]+Table2[[#This Row],[Rank Sharpe]])/3</f>
        <v>245.33333333333334</v>
      </c>
    </row>
    <row r="206" spans="1:48" x14ac:dyDescent="0.3">
      <c r="A206" t="s">
        <v>1890</v>
      </c>
      <c r="B206" t="s">
        <v>1891</v>
      </c>
      <c r="C206" t="s">
        <v>3185</v>
      </c>
      <c r="D206" t="s">
        <v>285</v>
      </c>
      <c r="E206">
        <v>3876.71708988</v>
      </c>
      <c r="F206">
        <v>151.51</v>
      </c>
      <c r="G206">
        <v>42.013345461163098</v>
      </c>
      <c r="H206">
        <f>(Table2[[#This Row],[1Y Return vs Nifty]]-AVERAGE(Table2[1Y Return vs Nifty]))/_xlfn.STDEV.P(Table2[1Y Return vs Nifty])</f>
        <v>0.2774320131670488</v>
      </c>
      <c r="I206">
        <v>4.4197569469628304</v>
      </c>
      <c r="J206">
        <f>(Table2[[#This Row],[1M Return vs Nifty]]-AVERAGE(Table2[1M Return vs Nifty]))/_xlfn.STDEV.P(Table2[1M Return vs Nifty])</f>
        <v>0.33580577877742224</v>
      </c>
      <c r="K206">
        <v>59.783914475032198</v>
      </c>
      <c r="L206">
        <f>(Table2[[#This Row],[6M Return vs Nifty]]-AVERAGE(Table2[6M Return vs Nifty]))/_xlfn.STDEV.P(Table2[6M Return vs Nifty])</f>
        <v>1.3371643137181939</v>
      </c>
      <c r="M206">
        <v>-1.60452911361943</v>
      </c>
      <c r="N206">
        <f>(Table2[[#This Row],[1W Return vs Nifty]]-AVERAGE(Table2[1W Return vs Nifty]))/_xlfn.STDEV.P(Table2[1W Return vs Nifty])</f>
        <v>-0.43339748923244253</v>
      </c>
      <c r="O206">
        <v>159.07</v>
      </c>
      <c r="P206">
        <v>151.14193601605001</v>
      </c>
      <c r="Q206">
        <v>122.08350438204</v>
      </c>
      <c r="R206">
        <v>37.500942331736503</v>
      </c>
      <c r="S206" s="1">
        <f>(Table2[[#This Row],[Close Price]]-Table2[[#This Row],[20D EMA]])/Table2[[#This Row],[20D EMA]]</f>
        <v>-4.7526246306657464E-2</v>
      </c>
      <c r="T206" s="1">
        <f>(Table2[[#This Row],[Close Price]]-Table2[[#This Row],[50D EMA]])/Table2[[#This Row],[50D EMA]]</f>
        <v>2.4352207841964861E-3</v>
      </c>
      <c r="U206" s="1">
        <f>(Table2[[#This Row],[Close Price]]-Table2[[#This Row],[200D EMA]])/Table2[[#This Row],[200D EMA]]</f>
        <v>0.24103580386974038</v>
      </c>
      <c r="V206">
        <v>0.60986774550832301</v>
      </c>
      <c r="W206">
        <v>148.19999999999999</v>
      </c>
      <c r="X206">
        <v>158.86000000000001</v>
      </c>
      <c r="Y206">
        <v>148.19999999999999</v>
      </c>
      <c r="Z206">
        <v>165.7</v>
      </c>
      <c r="AA206">
        <v>148.19999999999999</v>
      </c>
      <c r="AB206">
        <v>177</v>
      </c>
      <c r="AC206" s="1">
        <f>(Table2[[#This Row],[Close Price]]/Table2[[#This Row],[Day Low]])-1</f>
        <v>2.2334682860998711E-2</v>
      </c>
      <c r="AD206" s="1">
        <f>(Table2[[#This Row],[Day High]]/Table2[[#This Row],[Close Price]])-1</f>
        <v>4.8511649396079548E-2</v>
      </c>
      <c r="AE206" s="1">
        <f>(Table2[[#This Row],[Close Price]]/Table2[[#This Row],[Current Week Low]])-1</f>
        <v>2.2334682860998711E-2</v>
      </c>
      <c r="AF206" s="1">
        <f>(Table2[[#This Row],[Current Week High]]/Table2[[#This Row],[Close Price]])-1</f>
        <v>9.365718434426773E-2</v>
      </c>
      <c r="AG206" s="1">
        <f>(Table2[[#This Row],[Close Price]]/Table2[[#This Row],[Current Month Low]])-1</f>
        <v>2.2334682860998711E-2</v>
      </c>
      <c r="AH206" s="1">
        <f>(Table2[[#This Row],[Current Month High]]/Table2[[#This Row],[Close Price]])-1</f>
        <v>0.16823972015048527</v>
      </c>
      <c r="AI206">
        <v>16.823972015048501</v>
      </c>
      <c r="AJ206">
        <v>85.674019607843107</v>
      </c>
      <c r="AK206" t="str">
        <f>IF(AND(Table2[[#This Row],[20D EMA]]&gt;Table2[[#This Row],[50D EMA]],Table2[[#This Row],[50D EMA]]&gt;Table2[[#This Row],[200D EMA]]),"Uptrend","Downtrend/NoTrend")</f>
        <v>Uptrend</v>
      </c>
      <c r="AL206">
        <v>0.16</v>
      </c>
      <c r="AM206" t="s">
        <v>3217</v>
      </c>
      <c r="AN206">
        <v>-9.18</v>
      </c>
      <c r="AO206" t="s">
        <v>3216</v>
      </c>
      <c r="AP206">
        <v>2.9162520154244E-2</v>
      </c>
      <c r="AQ206">
        <f>(Table2[[#This Row],[Sharpe Ratio]]-AVERAGE(Table2[Sharpe Ratio]))/_xlfn.STDEV.P(Table2[Sharpe Ratio])</f>
        <v>-0.40930997090211968</v>
      </c>
      <c r="AR2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1.1076946455281027</v>
      </c>
      <c r="AS206">
        <f>_xlfn.RANK.AVG(Table2[[#This Row],[1Y Return vs Nifty Z-Score]],Table2[1Y Return vs Nifty Z-Score])</f>
        <v>218</v>
      </c>
      <c r="AT206">
        <f>_xlfn.RANK.AVG(Table2[[#This Row],[6M Return vs Nifty Z-Score]],Table2[6M Return vs Nifty Z-Score])</f>
        <v>74</v>
      </c>
      <c r="AU206">
        <f>_xlfn.RANK.AVG(Table2[[#This Row],[Sharpe Ratio Z-Score]],Table2[Sharpe Ratio Z-Score])</f>
        <v>448</v>
      </c>
      <c r="AV206">
        <f>(Table2[[#This Row],[Rank 1Y]]+Table2[[#This Row],[Rank 6M]]+Table2[[#This Row],[Rank Sharpe]])/3</f>
        <v>246.66666666666666</v>
      </c>
    </row>
    <row r="207" spans="1:48" x14ac:dyDescent="0.3">
      <c r="A207" t="s">
        <v>1423</v>
      </c>
      <c r="B207" t="s">
        <v>1424</v>
      </c>
      <c r="C207" t="s">
        <v>3181</v>
      </c>
      <c r="D207" t="s">
        <v>197</v>
      </c>
      <c r="E207">
        <v>7876.2461604600003</v>
      </c>
      <c r="F207">
        <v>1851.85</v>
      </c>
      <c r="G207">
        <v>71.641307368549207</v>
      </c>
      <c r="H207">
        <f>(Table2[[#This Row],[1Y Return vs Nifty]]-AVERAGE(Table2[1Y Return vs Nifty]))/_xlfn.STDEV.P(Table2[1Y Return vs Nifty])</f>
        <v>0.7791351240339538</v>
      </c>
      <c r="I207">
        <v>-8.0696957685971196</v>
      </c>
      <c r="J207">
        <f>(Table2[[#This Row],[1M Return vs Nifty]]-AVERAGE(Table2[1M Return vs Nifty]))/_xlfn.STDEV.P(Table2[1M Return vs Nifty])</f>
        <v>-0.79883384496115994</v>
      </c>
      <c r="K207">
        <v>26.203984832182599</v>
      </c>
      <c r="L207">
        <f>(Table2[[#This Row],[6M Return vs Nifty]]-AVERAGE(Table2[6M Return vs Nifty]))/_xlfn.STDEV.P(Table2[6M Return vs Nifty])</f>
        <v>0.33446093505746899</v>
      </c>
      <c r="M207">
        <v>0.986177057618983</v>
      </c>
      <c r="N207">
        <f>(Table2[[#This Row],[1W Return vs Nifty]]-AVERAGE(Table2[1W Return vs Nifty]))/_xlfn.STDEV.P(Table2[1W Return vs Nifty])</f>
        <v>0.12927345311149788</v>
      </c>
      <c r="O207">
        <v>1931.93</v>
      </c>
      <c r="P207">
        <v>1871.0146223491199</v>
      </c>
      <c r="Q207">
        <v>1528.0086988933199</v>
      </c>
      <c r="R207">
        <v>52.181169274570102</v>
      </c>
      <c r="S207" s="1">
        <f>(Table2[[#This Row],[Close Price]]-Table2[[#This Row],[20D EMA]])/Table2[[#This Row],[20D EMA]]</f>
        <v>-4.1450777202072617E-2</v>
      </c>
      <c r="T207" s="1">
        <f>(Table2[[#This Row],[Close Price]]-Table2[[#This Row],[50D EMA]])/Table2[[#This Row],[50D EMA]]</f>
        <v>-1.0242903566973839E-2</v>
      </c>
      <c r="U207" s="1">
        <f>(Table2[[#This Row],[Close Price]]-Table2[[#This Row],[200D EMA]])/Table2[[#This Row],[200D EMA]]</f>
        <v>0.21193681772965448</v>
      </c>
      <c r="V207">
        <v>0.448259413922662</v>
      </c>
      <c r="W207">
        <v>1830.05</v>
      </c>
      <c r="X207">
        <v>1954</v>
      </c>
      <c r="Y207">
        <v>1830.05</v>
      </c>
      <c r="Z207">
        <v>2015</v>
      </c>
      <c r="AA207">
        <v>1830.05</v>
      </c>
      <c r="AB207">
        <v>2015</v>
      </c>
      <c r="AC207" s="1">
        <f>(Table2[[#This Row],[Close Price]]/Table2[[#This Row],[Day Low]])-1</f>
        <v>1.1912242834895226E-2</v>
      </c>
      <c r="AD207" s="1">
        <f>(Table2[[#This Row],[Day High]]/Table2[[#This Row],[Close Price]])-1</f>
        <v>5.5161055161055295E-2</v>
      </c>
      <c r="AE207" s="1">
        <f>(Table2[[#This Row],[Close Price]]/Table2[[#This Row],[Current Week Low]])-1</f>
        <v>1.1912242834895226E-2</v>
      </c>
      <c r="AF207" s="1">
        <f>(Table2[[#This Row],[Current Week High]]/Table2[[#This Row],[Close Price]])-1</f>
        <v>8.8101088101088187E-2</v>
      </c>
      <c r="AG207" s="1">
        <f>(Table2[[#This Row],[Close Price]]/Table2[[#This Row],[Current Month Low]])-1</f>
        <v>1.1912242834895226E-2</v>
      </c>
      <c r="AH207" s="1">
        <f>(Table2[[#This Row],[Current Month High]]/Table2[[#This Row],[Close Price]])-1</f>
        <v>8.8101088101088187E-2</v>
      </c>
      <c r="AI207">
        <v>17.288117288117299</v>
      </c>
      <c r="AJ207">
        <v>117.864705882352</v>
      </c>
      <c r="AK207" t="str">
        <f>IF(AND(Table2[[#This Row],[20D EMA]]&gt;Table2[[#This Row],[50D EMA]],Table2[[#This Row],[50D EMA]]&gt;Table2[[#This Row],[200D EMA]]),"Uptrend","Downtrend/NoTrend")</f>
        <v>Uptrend</v>
      </c>
      <c r="AL207">
        <v>-0.02</v>
      </c>
      <c r="AM207" t="s">
        <v>3216</v>
      </c>
      <c r="AN207">
        <v>-3.43</v>
      </c>
      <c r="AO207" t="s">
        <v>3216</v>
      </c>
      <c r="AP207">
        <v>4.0628642670221003E-2</v>
      </c>
      <c r="AQ207">
        <f>(Table2[[#This Row],[Sharpe Ratio]]-AVERAGE(Table2[Sharpe Ratio]))/_xlfn.STDEV.P(Table2[Sharpe Ratio])</f>
        <v>-0.27614153479825476</v>
      </c>
      <c r="AR2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0.16789413244350596</v>
      </c>
      <c r="AS207">
        <f>_xlfn.RANK.AVG(Table2[[#This Row],[1Y Return vs Nifty Z-Score]],Table2[1Y Return vs Nifty Z-Score])</f>
        <v>121</v>
      </c>
      <c r="AT207">
        <f>_xlfn.RANK.AVG(Table2[[#This Row],[6M Return vs Nifty Z-Score]],Table2[6M Return vs Nifty Z-Score])</f>
        <v>214</v>
      </c>
      <c r="AU207">
        <f>_xlfn.RANK.AVG(Table2[[#This Row],[Sharpe Ratio Z-Score]],Table2[Sharpe Ratio Z-Score])</f>
        <v>408</v>
      </c>
      <c r="AV207">
        <f>(Table2[[#This Row],[Rank 1Y]]+Table2[[#This Row],[Rank 6M]]+Table2[[#This Row],[Rank Sharpe]])/3</f>
        <v>247.66666666666666</v>
      </c>
    </row>
    <row r="208" spans="1:48" x14ac:dyDescent="0.3">
      <c r="A208" t="s">
        <v>913</v>
      </c>
      <c r="B208" t="s">
        <v>914</v>
      </c>
      <c r="C208" t="s">
        <v>3171</v>
      </c>
      <c r="D208" t="s">
        <v>24</v>
      </c>
      <c r="E208">
        <v>17012.268732339999</v>
      </c>
      <c r="F208">
        <v>210.87</v>
      </c>
      <c r="G208">
        <v>31.363270639751001</v>
      </c>
      <c r="H208">
        <f>(Table2[[#This Row],[1Y Return vs Nifty]]-AVERAGE(Table2[1Y Return vs Nifty]))/_xlfn.STDEV.P(Table2[1Y Return vs Nifty])</f>
        <v>9.7089683661902557E-2</v>
      </c>
      <c r="I208">
        <v>-6.4587767891493</v>
      </c>
      <c r="J208">
        <f>(Table2[[#This Row],[1M Return vs Nifty]]-AVERAGE(Table2[1M Return vs Nifty]))/_xlfn.STDEV.P(Table2[1M Return vs Nifty])</f>
        <v>-0.65248535825470566</v>
      </c>
      <c r="K208">
        <v>4.2110734075062304</v>
      </c>
      <c r="L208">
        <f>(Table2[[#This Row],[6M Return vs Nifty]]-AVERAGE(Table2[6M Return vs Nifty]))/_xlfn.STDEV.P(Table2[6M Return vs Nifty])</f>
        <v>-0.32225177478600769</v>
      </c>
      <c r="M208">
        <v>-4.7948607405490398</v>
      </c>
      <c r="N208">
        <f>(Table2[[#This Row],[1W Return vs Nifty]]-AVERAGE(Table2[1W Return vs Nifty]))/_xlfn.STDEV.P(Table2[1W Return vs Nifty])</f>
        <v>-1.1263000355895467</v>
      </c>
      <c r="O208">
        <v>217.81</v>
      </c>
      <c r="P208">
        <v>215.59155686265299</v>
      </c>
      <c r="Q208">
        <v>191.96523644594899</v>
      </c>
      <c r="R208">
        <v>28.178345915421701</v>
      </c>
      <c r="S208" s="1">
        <f>(Table2[[#This Row],[Close Price]]-Table2[[#This Row],[20D EMA]])/Table2[[#This Row],[20D EMA]]</f>
        <v>-3.1862632569670805E-2</v>
      </c>
      <c r="T208" s="1">
        <f>(Table2[[#This Row],[Close Price]]-Table2[[#This Row],[50D EMA]])/Table2[[#This Row],[50D EMA]]</f>
        <v>-2.1900472037784637E-2</v>
      </c>
      <c r="U208" s="1">
        <f>(Table2[[#This Row],[Close Price]]-Table2[[#This Row],[200D EMA]])/Table2[[#This Row],[200D EMA]]</f>
        <v>9.8480141009145511E-2</v>
      </c>
      <c r="V208">
        <v>0.53118126193374504</v>
      </c>
      <c r="W208">
        <v>206.1</v>
      </c>
      <c r="X208">
        <v>213.29</v>
      </c>
      <c r="Y208">
        <v>206.1</v>
      </c>
      <c r="Z208">
        <v>219.22</v>
      </c>
      <c r="AA208">
        <v>206.1</v>
      </c>
      <c r="AB208">
        <v>226</v>
      </c>
      <c r="AC208" s="1">
        <f>(Table2[[#This Row],[Close Price]]/Table2[[#This Row],[Day Low]])-1</f>
        <v>2.3144104803493493E-2</v>
      </c>
      <c r="AD208" s="1">
        <f>(Table2[[#This Row],[Day High]]/Table2[[#This Row],[Close Price]])-1</f>
        <v>1.1476264997391628E-2</v>
      </c>
      <c r="AE208" s="1">
        <f>(Table2[[#This Row],[Close Price]]/Table2[[#This Row],[Current Week Low]])-1</f>
        <v>2.3144104803493493E-2</v>
      </c>
      <c r="AF208" s="1">
        <f>(Table2[[#This Row],[Current Week High]]/Table2[[#This Row],[Close Price]])-1</f>
        <v>3.959785649926495E-2</v>
      </c>
      <c r="AG208" s="1">
        <f>(Table2[[#This Row],[Close Price]]/Table2[[#This Row],[Current Month Low]])-1</f>
        <v>2.3144104803493493E-2</v>
      </c>
      <c r="AH208" s="1">
        <f>(Table2[[#This Row],[Current Month High]]/Table2[[#This Row],[Close Price]])-1</f>
        <v>7.1750367525015291E-2</v>
      </c>
      <c r="AI208">
        <v>10.3760610802864</v>
      </c>
      <c r="AJ208">
        <v>65.388235294117607</v>
      </c>
      <c r="AK208" t="str">
        <f>IF(AND(Table2[[#This Row],[20D EMA]]&gt;Table2[[#This Row],[50D EMA]],Table2[[#This Row],[50D EMA]]&gt;Table2[[#This Row],[200D EMA]]),"Uptrend","Downtrend/NoTrend")</f>
        <v>Uptrend</v>
      </c>
      <c r="AL208">
        <v>0.01</v>
      </c>
      <c r="AM208" t="s">
        <v>3217</v>
      </c>
      <c r="AN208">
        <v>-6.18</v>
      </c>
      <c r="AO208" t="s">
        <v>3216</v>
      </c>
      <c r="AP208">
        <v>0.18366498000856199</v>
      </c>
      <c r="AQ208">
        <f>(Table2[[#This Row],[Sharpe Ratio]]-AVERAGE(Table2[Sharpe Ratio]))/_xlfn.STDEV.P(Table2[Sharpe Ratio])</f>
        <v>1.3850935795858952</v>
      </c>
      <c r="AR2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-0.61885390538246221</v>
      </c>
      <c r="AS208">
        <f>_xlfn.RANK.AVG(Table2[[#This Row],[1Y Return vs Nifty Z-Score]],Table2[1Y Return vs Nifty Z-Score])</f>
        <v>271</v>
      </c>
      <c r="AT208">
        <f>_xlfn.RANK.AVG(Table2[[#This Row],[6M Return vs Nifty Z-Score]],Table2[6M Return vs Nifty Z-Score])</f>
        <v>417</v>
      </c>
      <c r="AU208">
        <f>_xlfn.RANK.AVG(Table2[[#This Row],[Sharpe Ratio Z-Score]],Table2[Sharpe Ratio Z-Score])</f>
        <v>61</v>
      </c>
      <c r="AV208">
        <f>(Table2[[#This Row],[Rank 1Y]]+Table2[[#This Row],[Rank 6M]]+Table2[[#This Row],[Rank Sharpe]])/3</f>
        <v>249.66666666666666</v>
      </c>
    </row>
    <row r="209" spans="1:48" x14ac:dyDescent="0.3">
      <c r="A209" t="s">
        <v>1411</v>
      </c>
      <c r="B209" t="s">
        <v>1412</v>
      </c>
      <c r="C209" t="s">
        <v>3190</v>
      </c>
      <c r="D209" t="s">
        <v>1413</v>
      </c>
      <c r="E209">
        <v>7955.4440717500001</v>
      </c>
      <c r="F209">
        <v>666.55</v>
      </c>
      <c r="G209">
        <v>3.0891102940924302</v>
      </c>
      <c r="H209">
        <f>(Table2[[#This Row],[1Y Return vs Nifty]]-AVERAGE(Table2[1Y Return vs Nifty]))/_xlfn.STDEV.P(Table2[1Y Return vs Nifty])</f>
        <v>-0.3816889190279531</v>
      </c>
      <c r="I209">
        <v>-6.7479043351802002</v>
      </c>
      <c r="J209">
        <f>(Table2[[#This Row],[1M Return vs Nifty]]-AVERAGE(Table2[1M Return vs Nifty]))/_xlfn.STDEV.P(Table2[1M Return vs Nifty])</f>
        <v>-0.67875196716962261</v>
      </c>
      <c r="K209">
        <v>32.991198577711103</v>
      </c>
      <c r="L209">
        <f>(Table2[[#This Row],[6M Return vs Nifty]]-AVERAGE(Table2[6M Return vs Nifty]))/_xlfn.STDEV.P(Table2[6M Return vs Nifty])</f>
        <v>0.53712848757222242</v>
      </c>
      <c r="M209">
        <v>-3.9469622147765202</v>
      </c>
      <c r="N209">
        <f>(Table2[[#This Row],[1W Return vs Nifty]]-AVERAGE(Table2[1W Return vs Nifty]))/_xlfn.STDEV.P(Table2[1W Return vs Nifty])</f>
        <v>-0.94214643769990125</v>
      </c>
      <c r="O209">
        <v>667.6</v>
      </c>
      <c r="P209">
        <v>656.50916128225401</v>
      </c>
      <c r="Q209">
        <v>579.81449289040199</v>
      </c>
      <c r="R209">
        <v>35.505376859688702</v>
      </c>
      <c r="S209" s="1">
        <f>(Table2[[#This Row],[Close Price]]-Table2[[#This Row],[20D EMA]])/Table2[[#This Row],[20D EMA]]</f>
        <v>-1.5727980826843442E-3</v>
      </c>
      <c r="T209" s="1">
        <f>(Table2[[#This Row],[Close Price]]-Table2[[#This Row],[50D EMA]])/Table2[[#This Row],[50D EMA]]</f>
        <v>1.5294285761579903E-2</v>
      </c>
      <c r="U209" s="1">
        <f>(Table2[[#This Row],[Close Price]]-Table2[[#This Row],[200D EMA]])/Table2[[#This Row],[200D EMA]]</f>
        <v>0.14959182320058517</v>
      </c>
      <c r="V209">
        <v>1.11005908255591</v>
      </c>
      <c r="W209">
        <v>656.45</v>
      </c>
      <c r="X209">
        <v>709.15</v>
      </c>
      <c r="Y209">
        <v>644.35</v>
      </c>
      <c r="Z209">
        <v>709.15</v>
      </c>
      <c r="AA209">
        <v>644.35</v>
      </c>
      <c r="AB209">
        <v>709.15</v>
      </c>
      <c r="AC209" s="1">
        <f>(Table2[[#This Row],[Close Price]]/Table2[[#This Row],[Day Low]])-1</f>
        <v>1.5385787188666233E-2</v>
      </c>
      <c r="AD209" s="1">
        <f>(Table2[[#This Row],[Day High]]/Table2[[#This Row],[Close Price]])-1</f>
        <v>6.3911184457280168E-2</v>
      </c>
      <c r="AE209" s="1">
        <f>(Table2[[#This Row],[Close Price]]/Table2[[#This Row],[Current Week Low]])-1</f>
        <v>3.4453325056258199E-2</v>
      </c>
      <c r="AF209" s="1">
        <f>(Table2[[#This Row],[Current Week High]]/Table2[[#This Row],[Close Price]])-1</f>
        <v>6.3911184457280168E-2</v>
      </c>
      <c r="AG209" s="1">
        <f>(Table2[[#This Row],[Close Price]]/Table2[[#This Row],[Current Month Low]])-1</f>
        <v>3.4453325056258199E-2</v>
      </c>
      <c r="AH209" s="1">
        <f>(Table2[[#This Row],[Current Month High]]/Table2[[#This Row],[Close Price]])-1</f>
        <v>6.3911184457280168E-2</v>
      </c>
      <c r="AI209">
        <v>15.280174030455299</v>
      </c>
      <c r="AJ209">
        <v>63.7916205922103</v>
      </c>
      <c r="AK209" t="str">
        <f>IF(AND(Table2[[#This Row],[20D EMA]]&gt;Table2[[#This Row],[50D EMA]],Table2[[#This Row],[50D EMA]]&gt;Table2[[#This Row],[200D EMA]]),"Uptrend","Downtrend/NoTrend")</f>
        <v>Uptrend</v>
      </c>
      <c r="AL209">
        <v>0.03</v>
      </c>
      <c r="AM209" t="s">
        <v>3217</v>
      </c>
      <c r="AN209">
        <v>2.2400000000000002</v>
      </c>
      <c r="AO209" t="s">
        <v>3217</v>
      </c>
      <c r="AP209">
        <v>0.133319828073407</v>
      </c>
      <c r="AQ209">
        <f>(Table2[[#This Row],[Sharpe Ratio]]-AVERAGE(Table2[Sharpe Ratio]))/_xlfn.STDEV.P(Table2[Sharpe Ratio])</f>
        <v>0.80038108072029301</v>
      </c>
      <c r="AR2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-0.66507775560496152</v>
      </c>
      <c r="AS209">
        <f>_xlfn.RANK.AVG(Table2[[#This Row],[1Y Return vs Nifty Z-Score]],Table2[1Y Return vs Nifty Z-Score])</f>
        <v>425</v>
      </c>
      <c r="AT209">
        <f>_xlfn.RANK.AVG(Table2[[#This Row],[6M Return vs Nifty Z-Score]],Table2[6M Return vs Nifty Z-Score])</f>
        <v>178</v>
      </c>
      <c r="AU209">
        <f>_xlfn.RANK.AVG(Table2[[#This Row],[Sharpe Ratio Z-Score]],Table2[Sharpe Ratio Z-Score])</f>
        <v>146</v>
      </c>
      <c r="AV209">
        <f>(Table2[[#This Row],[Rank 1Y]]+Table2[[#This Row],[Rank 6M]]+Table2[[#This Row],[Rank Sharpe]])/3</f>
        <v>249.66666666666666</v>
      </c>
    </row>
    <row r="210" spans="1:48" x14ac:dyDescent="0.3">
      <c r="A210" t="s">
        <v>788</v>
      </c>
      <c r="B210" t="s">
        <v>789</v>
      </c>
      <c r="C210" t="s">
        <v>3183</v>
      </c>
      <c r="D210" t="s">
        <v>527</v>
      </c>
      <c r="E210">
        <v>21471.154644549999</v>
      </c>
      <c r="F210">
        <v>1398.55</v>
      </c>
      <c r="G210">
        <v>1.9697350108312699</v>
      </c>
      <c r="H210">
        <f>(Table2[[#This Row],[1Y Return vs Nifty]]-AVERAGE(Table2[1Y Return vs Nifty]))/_xlfn.STDEV.P(Table2[1Y Return vs Nifty])</f>
        <v>-0.40064378550156104</v>
      </c>
      <c r="I210">
        <v>-7.4380914602070902</v>
      </c>
      <c r="J210">
        <f>(Table2[[#This Row],[1M Return vs Nifty]]-AVERAGE(Table2[1M Return vs Nifty]))/_xlfn.STDEV.P(Table2[1M Return vs Nifty])</f>
        <v>-0.7414539668236253</v>
      </c>
      <c r="K210">
        <v>41.714022872264103</v>
      </c>
      <c r="L210">
        <f>(Table2[[#This Row],[6M Return vs Nifty]]-AVERAGE(Table2[6M Return vs Nifty]))/_xlfn.STDEV.P(Table2[6M Return vs Nifty])</f>
        <v>0.79759375610129379</v>
      </c>
      <c r="M210">
        <v>0.74893324388345095</v>
      </c>
      <c r="N210">
        <f>(Table2[[#This Row],[1W Return vs Nifty]]-AVERAGE(Table2[1W Return vs Nifty]))/_xlfn.STDEV.P(Table2[1W Return vs Nifty])</f>
        <v>7.7746884131260741E-2</v>
      </c>
      <c r="O210">
        <v>1426.08</v>
      </c>
      <c r="P210">
        <v>1448.11496051837</v>
      </c>
      <c r="Q210">
        <v>1267.99359064481</v>
      </c>
      <c r="R210">
        <v>41.707275306691599</v>
      </c>
      <c r="S210" s="1">
        <f>(Table2[[#This Row],[Close Price]]-Table2[[#This Row],[20D EMA]])/Table2[[#This Row],[20D EMA]]</f>
        <v>-1.9304667339840664E-2</v>
      </c>
      <c r="T210" s="1">
        <f>(Table2[[#This Row],[Close Price]]-Table2[[#This Row],[50D EMA]])/Table2[[#This Row],[50D EMA]]</f>
        <v>-3.4227227719978603E-2</v>
      </c>
      <c r="U210" s="1">
        <f>(Table2[[#This Row],[Close Price]]-Table2[[#This Row],[200D EMA]])/Table2[[#This Row],[200D EMA]]</f>
        <v>0.10296298839239278</v>
      </c>
      <c r="V210">
        <v>0.61002200609550605</v>
      </c>
      <c r="W210">
        <v>1382.05</v>
      </c>
      <c r="X210">
        <v>1415.55</v>
      </c>
      <c r="Y210">
        <v>1382.05</v>
      </c>
      <c r="Z210">
        <v>1433</v>
      </c>
      <c r="AA210">
        <v>1369.15</v>
      </c>
      <c r="AB210">
        <v>1469.9</v>
      </c>
      <c r="AC210" s="1">
        <f>(Table2[[#This Row],[Close Price]]/Table2[[#This Row],[Day Low]])-1</f>
        <v>1.1938786585145245E-2</v>
      </c>
      <c r="AD210" s="1">
        <f>(Table2[[#This Row],[Day High]]/Table2[[#This Row],[Close Price]])-1</f>
        <v>1.2155446712666773E-2</v>
      </c>
      <c r="AE210" s="1">
        <f>(Table2[[#This Row],[Close Price]]/Table2[[#This Row],[Current Week Low]])-1</f>
        <v>1.1938786585145245E-2</v>
      </c>
      <c r="AF210" s="1">
        <f>(Table2[[#This Row],[Current Week High]]/Table2[[#This Row],[Close Price]])-1</f>
        <v>2.4632655250080404E-2</v>
      </c>
      <c r="AG210" s="1">
        <f>(Table2[[#This Row],[Close Price]]/Table2[[#This Row],[Current Month Low]])-1</f>
        <v>2.1473176788518344E-2</v>
      </c>
      <c r="AH210" s="1">
        <f>(Table2[[#This Row],[Current Month High]]/Table2[[#This Row],[Close Price]])-1</f>
        <v>5.1017124879339404E-2</v>
      </c>
      <c r="AI210">
        <v>21.5544671266669</v>
      </c>
      <c r="AJ210">
        <v>68.246616541353305</v>
      </c>
      <c r="AK210" t="str">
        <f>IF(AND(Table2[[#This Row],[20D EMA]]&gt;Table2[[#This Row],[50D EMA]],Table2[[#This Row],[50D EMA]]&gt;Table2[[#This Row],[200D EMA]]),"Uptrend","Downtrend/NoTrend")</f>
        <v>Downtrend/NoTrend</v>
      </c>
      <c r="AL210">
        <v>-0.25</v>
      </c>
      <c r="AM210" t="s">
        <v>3216</v>
      </c>
      <c r="AN210">
        <v>-3.11</v>
      </c>
      <c r="AO210" t="s">
        <v>3216</v>
      </c>
      <c r="AP210">
        <v>0.120460671760905</v>
      </c>
      <c r="AQ210">
        <f>(Table2[[#This Row],[Sharpe Ratio]]-AVERAGE(Table2[Sharpe Ratio]))/_xlfn.STDEV.P(Table2[Sharpe Ratio])</f>
        <v>0.65103384207314663</v>
      </c>
      <c r="AR2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0">
        <f>_xlfn.RANK.AVG(Table2[[#This Row],[1Y Return vs Nifty Z-Score]],Table2[1Y Return vs Nifty Z-Score])</f>
        <v>434</v>
      </c>
      <c r="AT210">
        <f>_xlfn.RANK.AVG(Table2[[#This Row],[6M Return vs Nifty Z-Score]],Table2[6M Return vs Nifty Z-Score])</f>
        <v>130</v>
      </c>
      <c r="AU210">
        <f>_xlfn.RANK.AVG(Table2[[#This Row],[Sharpe Ratio Z-Score]],Table2[Sharpe Ratio Z-Score])</f>
        <v>186</v>
      </c>
      <c r="AV210">
        <f>(Table2[[#This Row],[Rank 1Y]]+Table2[[#This Row],[Rank 6M]]+Table2[[#This Row],[Rank Sharpe]])/3</f>
        <v>250</v>
      </c>
    </row>
    <row r="211" spans="1:48" x14ac:dyDescent="0.3">
      <c r="A211" t="s">
        <v>1284</v>
      </c>
      <c r="B211" t="s">
        <v>1285</v>
      </c>
      <c r="C211" t="s">
        <v>3175</v>
      </c>
      <c r="D211" t="s">
        <v>271</v>
      </c>
      <c r="E211">
        <v>9269.8696490999992</v>
      </c>
      <c r="F211">
        <v>901.95</v>
      </c>
      <c r="G211">
        <v>62.850424093229897</v>
      </c>
      <c r="H211">
        <f>(Table2[[#This Row],[1Y Return vs Nifty]]-AVERAGE(Table2[1Y Return vs Nifty]))/_xlfn.STDEV.P(Table2[1Y Return vs Nifty])</f>
        <v>0.63027529019583717</v>
      </c>
      <c r="I211">
        <v>5.0081218969306196</v>
      </c>
      <c r="J211">
        <f>(Table2[[#This Row],[1M Return vs Nifty]]-AVERAGE(Table2[1M Return vs Nifty]))/_xlfn.STDEV.P(Table2[1M Return vs Nifty])</f>
        <v>0.38925745521643201</v>
      </c>
      <c r="K211">
        <v>31.4646864629578</v>
      </c>
      <c r="L211">
        <f>(Table2[[#This Row],[6M Return vs Nifty]]-AVERAGE(Table2[6M Return vs Nifty]))/_xlfn.STDEV.P(Table2[6M Return vs Nifty])</f>
        <v>0.49154653218073474</v>
      </c>
      <c r="M211">
        <v>-0.73301451985845101</v>
      </c>
      <c r="N211">
        <f>(Table2[[#This Row],[1W Return vs Nifty]]-AVERAGE(Table2[1W Return vs Nifty]))/_xlfn.STDEV.P(Table2[1W Return vs Nifty])</f>
        <v>-0.24411475883944847</v>
      </c>
      <c r="O211">
        <v>902.34</v>
      </c>
      <c r="P211">
        <v>862.70323062364503</v>
      </c>
      <c r="Q211">
        <v>737.81629073446595</v>
      </c>
      <c r="R211">
        <v>44.860353205092601</v>
      </c>
      <c r="S211" s="1">
        <f>(Table2[[#This Row],[Close Price]]-Table2[[#This Row],[20D EMA]])/Table2[[#This Row],[20D EMA]]</f>
        <v>-4.3220958840346915E-4</v>
      </c>
      <c r="T211" s="1">
        <f>(Table2[[#This Row],[Close Price]]-Table2[[#This Row],[50D EMA]])/Table2[[#This Row],[50D EMA]]</f>
        <v>4.5492781275414576E-2</v>
      </c>
      <c r="U211" s="1">
        <f>(Table2[[#This Row],[Close Price]]-Table2[[#This Row],[200D EMA]])/Table2[[#This Row],[200D EMA]]</f>
        <v>0.22245877642813455</v>
      </c>
      <c r="V211">
        <v>0.87588259475066499</v>
      </c>
      <c r="W211">
        <v>887.25</v>
      </c>
      <c r="X211">
        <v>914</v>
      </c>
      <c r="Y211">
        <v>872.55</v>
      </c>
      <c r="Z211">
        <v>932.2</v>
      </c>
      <c r="AA211">
        <v>872.55</v>
      </c>
      <c r="AB211">
        <v>973</v>
      </c>
      <c r="AC211" s="1">
        <f>(Table2[[#This Row],[Close Price]]/Table2[[#This Row],[Day Low]])-1</f>
        <v>1.6568047337278236E-2</v>
      </c>
      <c r="AD211" s="1">
        <f>(Table2[[#This Row],[Day High]]/Table2[[#This Row],[Close Price]])-1</f>
        <v>1.3359942347136666E-2</v>
      </c>
      <c r="AE211" s="1">
        <f>(Table2[[#This Row],[Close Price]]/Table2[[#This Row],[Current Week Low]])-1</f>
        <v>3.3694344163658352E-2</v>
      </c>
      <c r="AF211" s="1">
        <f>(Table2[[#This Row],[Current Week High]]/Table2[[#This Row],[Close Price]])-1</f>
        <v>3.3538444481401308E-2</v>
      </c>
      <c r="AG211" s="1">
        <f>(Table2[[#This Row],[Close Price]]/Table2[[#This Row],[Current Month Low]])-1</f>
        <v>3.3694344163658352E-2</v>
      </c>
      <c r="AH211" s="1">
        <f>(Table2[[#This Row],[Current Month High]]/Table2[[#This Row],[Close Price]])-1</f>
        <v>7.8773767947225348E-2</v>
      </c>
      <c r="AI211">
        <v>7.8773767947225304</v>
      </c>
      <c r="AJ211">
        <v>99.105960264900602</v>
      </c>
      <c r="AK211" t="str">
        <f>IF(AND(Table2[[#This Row],[20D EMA]]&gt;Table2[[#This Row],[50D EMA]],Table2[[#This Row],[50D EMA]]&gt;Table2[[#This Row],[200D EMA]]),"Uptrend","Downtrend/NoTrend")</f>
        <v>Uptrend</v>
      </c>
      <c r="AL211">
        <v>0</v>
      </c>
      <c r="AM211" t="s">
        <v>3218</v>
      </c>
      <c r="AN211">
        <v>0.36</v>
      </c>
      <c r="AO211" t="s">
        <v>3217</v>
      </c>
      <c r="AP211">
        <v>3.5778808927217E-2</v>
      </c>
      <c r="AQ211">
        <f>(Table2[[#This Row],[Sharpe Ratio]]-AVERAGE(Table2[Sharpe Ratio]))/_xlfn.STDEV.P(Table2[Sharpe Ratio])</f>
        <v>-0.33246787999643929</v>
      </c>
      <c r="AR2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0.93449663875711619</v>
      </c>
      <c r="AS211">
        <f>_xlfn.RANK.AVG(Table2[[#This Row],[1Y Return vs Nifty Z-Score]],Table2[1Y Return vs Nifty Z-Score])</f>
        <v>141</v>
      </c>
      <c r="AT211">
        <f>_xlfn.RANK.AVG(Table2[[#This Row],[6M Return vs Nifty Z-Score]],Table2[6M Return vs Nifty Z-Score])</f>
        <v>185</v>
      </c>
      <c r="AU211">
        <f>_xlfn.RANK.AVG(Table2[[#This Row],[Sharpe Ratio Z-Score]],Table2[Sharpe Ratio Z-Score])</f>
        <v>424</v>
      </c>
      <c r="AV211">
        <f>(Table2[[#This Row],[Rank 1Y]]+Table2[[#This Row],[Rank 6M]]+Table2[[#This Row],[Rank Sharpe]])/3</f>
        <v>250</v>
      </c>
    </row>
    <row r="212" spans="1:48" x14ac:dyDescent="0.3">
      <c r="A212" t="s">
        <v>679</v>
      </c>
      <c r="B212" t="s">
        <v>680</v>
      </c>
      <c r="C212" t="s">
        <v>3171</v>
      </c>
      <c r="D212" t="s">
        <v>565</v>
      </c>
      <c r="E212">
        <v>27926.895541609902</v>
      </c>
      <c r="F212">
        <v>1015.3</v>
      </c>
      <c r="G212">
        <v>24.288689568238201</v>
      </c>
      <c r="H212">
        <f>(Table2[[#This Row],[1Y Return vs Nifty]]-AVERAGE(Table2[1Y Return vs Nifty]))/_xlfn.STDEV.P(Table2[1Y Return vs Nifty])</f>
        <v>-2.2707261627582923E-2</v>
      </c>
      <c r="I212">
        <v>26.270760864931798</v>
      </c>
      <c r="J212">
        <f>(Table2[[#This Row],[1M Return vs Nifty]]-AVERAGE(Table2[1M Return vs Nifty]))/_xlfn.STDEV.P(Table2[1M Return vs Nifty])</f>
        <v>2.3209219746941807</v>
      </c>
      <c r="K212">
        <v>45.488502596901498</v>
      </c>
      <c r="L212">
        <f>(Table2[[#This Row],[6M Return vs Nifty]]-AVERAGE(Table2[6M Return vs Nifty]))/_xlfn.STDEV.P(Table2[6M Return vs Nifty])</f>
        <v>0.91030047147662563</v>
      </c>
      <c r="M212">
        <v>-4.9138143954897302</v>
      </c>
      <c r="N212">
        <f>(Table2[[#This Row],[1W Return vs Nifty]]-AVERAGE(Table2[1W Return vs Nifty]))/_xlfn.STDEV.P(Table2[1W Return vs Nifty])</f>
        <v>-1.1521353718634164</v>
      </c>
      <c r="O212">
        <v>1012.31</v>
      </c>
      <c r="P212">
        <v>924.92340137987003</v>
      </c>
      <c r="Q212">
        <v>797.88891708995595</v>
      </c>
      <c r="R212">
        <v>58.878923894138097</v>
      </c>
      <c r="S212" s="1">
        <f>(Table2[[#This Row],[Close Price]]-Table2[[#This Row],[20D EMA]])/Table2[[#This Row],[20D EMA]]</f>
        <v>2.9536406831899412E-3</v>
      </c>
      <c r="T212" s="1">
        <f>(Table2[[#This Row],[Close Price]]-Table2[[#This Row],[50D EMA]])/Table2[[#This Row],[50D EMA]]</f>
        <v>9.7712522448128503E-2</v>
      </c>
      <c r="U212" s="1">
        <f>(Table2[[#This Row],[Close Price]]-Table2[[#This Row],[200D EMA]])/Table2[[#This Row],[200D EMA]]</f>
        <v>0.27248289611915055</v>
      </c>
      <c r="V212">
        <v>1.5047925085276499</v>
      </c>
      <c r="W212">
        <v>1006.4</v>
      </c>
      <c r="X212">
        <v>1086.5999999999999</v>
      </c>
      <c r="Y212">
        <v>1006.4</v>
      </c>
      <c r="Z212">
        <v>1191.95</v>
      </c>
      <c r="AA212">
        <v>951</v>
      </c>
      <c r="AB212">
        <v>1202.2</v>
      </c>
      <c r="AC212" s="1">
        <f>(Table2[[#This Row],[Close Price]]/Table2[[#This Row],[Day Low]])-1</f>
        <v>8.8434022257550815E-3</v>
      </c>
      <c r="AD212" s="1">
        <f>(Table2[[#This Row],[Day High]]/Table2[[#This Row],[Close Price]])-1</f>
        <v>7.022554909878842E-2</v>
      </c>
      <c r="AE212" s="1">
        <f>(Table2[[#This Row],[Close Price]]/Table2[[#This Row],[Current Week Low]])-1</f>
        <v>8.8434022257550815E-3</v>
      </c>
      <c r="AF212" s="1">
        <f>(Table2[[#This Row],[Current Week High]]/Table2[[#This Row],[Close Price]])-1</f>
        <v>0.17398798384713898</v>
      </c>
      <c r="AG212" s="1">
        <f>(Table2[[#This Row],[Close Price]]/Table2[[#This Row],[Current Month Low]])-1</f>
        <v>6.7613038906414236E-2</v>
      </c>
      <c r="AH212" s="1">
        <f>(Table2[[#This Row],[Current Month High]]/Table2[[#This Row],[Close Price]])-1</f>
        <v>0.18408352211169121</v>
      </c>
      <c r="AI212">
        <v>18.408352211169099</v>
      </c>
      <c r="AJ212">
        <v>68.096026490066194</v>
      </c>
      <c r="AK212" t="str">
        <f>IF(AND(Table2[[#This Row],[20D EMA]]&gt;Table2[[#This Row],[50D EMA]],Table2[[#This Row],[50D EMA]]&gt;Table2[[#This Row],[200D EMA]]),"Uptrend","Downtrend/NoTrend")</f>
        <v>Uptrend</v>
      </c>
      <c r="AL212">
        <v>0.23</v>
      </c>
      <c r="AM212" t="s">
        <v>3217</v>
      </c>
      <c r="AN212">
        <v>1.25</v>
      </c>
      <c r="AO212" t="s">
        <v>3217</v>
      </c>
      <c r="AP212">
        <v>6.9687774257671004E-2</v>
      </c>
      <c r="AQ212">
        <f>(Table2[[#This Row],[Sharpe Ratio]]-AVERAGE(Table2[Sharpe Ratio]))/_xlfn.STDEV.P(Table2[Sharpe Ratio])</f>
        <v>6.1353473008000606E-2</v>
      </c>
      <c r="AR2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2.1177332856878075</v>
      </c>
      <c r="AS212">
        <f>_xlfn.RANK.AVG(Table2[[#This Row],[1Y Return vs Nifty Z-Score]],Table2[1Y Return vs Nifty Z-Score])</f>
        <v>303</v>
      </c>
      <c r="AT212">
        <f>_xlfn.RANK.AVG(Table2[[#This Row],[6M Return vs Nifty Z-Score]],Table2[6M Return vs Nifty Z-Score])</f>
        <v>113</v>
      </c>
      <c r="AU212">
        <f>_xlfn.RANK.AVG(Table2[[#This Row],[Sharpe Ratio Z-Score]],Table2[Sharpe Ratio Z-Score])</f>
        <v>337</v>
      </c>
      <c r="AV212">
        <f>(Table2[[#This Row],[Rank 1Y]]+Table2[[#This Row],[Rank 6M]]+Table2[[#This Row],[Rank Sharpe]])/3</f>
        <v>251</v>
      </c>
    </row>
    <row r="213" spans="1:48" x14ac:dyDescent="0.3">
      <c r="A213" t="s">
        <v>1882</v>
      </c>
      <c r="B213" t="s">
        <v>1883</v>
      </c>
      <c r="C213" t="s">
        <v>3169</v>
      </c>
      <c r="D213" t="s">
        <v>285</v>
      </c>
      <c r="E213">
        <v>3936.9442933</v>
      </c>
      <c r="F213">
        <v>2238.3000000000002</v>
      </c>
      <c r="G213">
        <v>67.364814128102196</v>
      </c>
      <c r="H213">
        <f>(Table2[[#This Row],[1Y Return vs Nifty]]-AVERAGE(Table2[1Y Return vs Nifty]))/_xlfn.STDEV.P(Table2[1Y Return vs Nifty])</f>
        <v>0.70671941184152365</v>
      </c>
      <c r="I213">
        <v>-5.9907726554221403</v>
      </c>
      <c r="J213">
        <f>(Table2[[#This Row],[1M Return vs Nifty]]-AVERAGE(Table2[1M Return vs Nifty]))/_xlfn.STDEV.P(Table2[1M Return vs Nifty])</f>
        <v>-0.60996820027397847</v>
      </c>
      <c r="K213">
        <v>41.178184276470802</v>
      </c>
      <c r="L213">
        <f>(Table2[[#This Row],[6M Return vs Nifty]]-AVERAGE(Table2[6M Return vs Nifty]))/_xlfn.STDEV.P(Table2[6M Return vs Nifty])</f>
        <v>0.78159350904499392</v>
      </c>
      <c r="M213">
        <v>-5.3595305456941498</v>
      </c>
      <c r="N213">
        <f>(Table2[[#This Row],[1W Return vs Nifty]]-AVERAGE(Table2[1W Return vs Nifty]))/_xlfn.STDEV.P(Table2[1W Return vs Nifty])</f>
        <v>-1.2489396829959099</v>
      </c>
      <c r="O213">
        <v>2429.79</v>
      </c>
      <c r="P213">
        <v>2397.8120915230402</v>
      </c>
      <c r="Q213">
        <v>1948.8435853307999</v>
      </c>
      <c r="R213">
        <v>19.971893815445299</v>
      </c>
      <c r="S213" s="1">
        <f>(Table2[[#This Row],[Close Price]]-Table2[[#This Row],[20D EMA]])/Table2[[#This Row],[20D EMA]]</f>
        <v>-7.8809279814304856E-2</v>
      </c>
      <c r="T213" s="1">
        <f>(Table2[[#This Row],[Close Price]]-Table2[[#This Row],[50D EMA]])/Table2[[#This Row],[50D EMA]]</f>
        <v>-6.652401665958789E-2</v>
      </c>
      <c r="U213" s="1">
        <f>(Table2[[#This Row],[Close Price]]-Table2[[#This Row],[200D EMA]])/Table2[[#This Row],[200D EMA]]</f>
        <v>0.1485272686058422</v>
      </c>
      <c r="V213">
        <v>0.27591527143295602</v>
      </c>
      <c r="W213">
        <v>2228.15</v>
      </c>
      <c r="X213">
        <v>2332.4499999999998</v>
      </c>
      <c r="Y213">
        <v>2228.15</v>
      </c>
      <c r="Z213">
        <v>2442</v>
      </c>
      <c r="AA213">
        <v>2228.15</v>
      </c>
      <c r="AB213">
        <v>2637.2</v>
      </c>
      <c r="AC213" s="1">
        <f>(Table2[[#This Row],[Close Price]]/Table2[[#This Row],[Day Low]])-1</f>
        <v>4.5553486075893268E-3</v>
      </c>
      <c r="AD213" s="1">
        <f>(Table2[[#This Row],[Day High]]/Table2[[#This Row],[Close Price]])-1</f>
        <v>4.2063172943751725E-2</v>
      </c>
      <c r="AE213" s="1">
        <f>(Table2[[#This Row],[Close Price]]/Table2[[#This Row],[Current Week Low]])-1</f>
        <v>4.5553486075893268E-3</v>
      </c>
      <c r="AF213" s="1">
        <f>(Table2[[#This Row],[Current Week High]]/Table2[[#This Row],[Close Price]])-1</f>
        <v>9.1006567484251288E-2</v>
      </c>
      <c r="AG213" s="1">
        <f>(Table2[[#This Row],[Close Price]]/Table2[[#This Row],[Current Month Low]])-1</f>
        <v>4.5553486075893268E-3</v>
      </c>
      <c r="AH213" s="1">
        <f>(Table2[[#This Row],[Current Month High]]/Table2[[#This Row],[Close Price]])-1</f>
        <v>0.1782156100612069</v>
      </c>
      <c r="AI213">
        <v>25.094938122682301</v>
      </c>
      <c r="AJ213">
        <v>101.967065192871</v>
      </c>
      <c r="AK213" t="str">
        <f>IF(AND(Table2[[#This Row],[20D EMA]]&gt;Table2[[#This Row],[50D EMA]],Table2[[#This Row],[50D EMA]]&gt;Table2[[#This Row],[200D EMA]]),"Uptrend","Downtrend/NoTrend")</f>
        <v>Uptrend</v>
      </c>
      <c r="AL213">
        <v>-0.09</v>
      </c>
      <c r="AM213" t="s">
        <v>3216</v>
      </c>
      <c r="AN213">
        <v>-10.5</v>
      </c>
      <c r="AO213" t="s">
        <v>3216</v>
      </c>
      <c r="AP213">
        <v>1.3598281514578999E-2</v>
      </c>
      <c r="AQ213">
        <f>(Table2[[#This Row],[Sharpe Ratio]]-AVERAGE(Table2[Sharpe Ratio]))/_xlfn.STDEV.P(Table2[Sharpe Ratio])</f>
        <v>-0.59007424547737064</v>
      </c>
      <c r="AR2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-0.96066920786074139</v>
      </c>
      <c r="AS213">
        <f>_xlfn.RANK.AVG(Table2[[#This Row],[1Y Return vs Nifty Z-Score]],Table2[1Y Return vs Nifty Z-Score])</f>
        <v>129</v>
      </c>
      <c r="AT213">
        <f>_xlfn.RANK.AVG(Table2[[#This Row],[6M Return vs Nifty Z-Score]],Table2[6M Return vs Nifty Z-Score])</f>
        <v>132</v>
      </c>
      <c r="AU213">
        <f>_xlfn.RANK.AVG(Table2[[#This Row],[Sharpe Ratio Z-Score]],Table2[Sharpe Ratio Z-Score])</f>
        <v>492</v>
      </c>
      <c r="AV213">
        <f>(Table2[[#This Row],[Rank 1Y]]+Table2[[#This Row],[Rank 6M]]+Table2[[#This Row],[Rank Sharpe]])/3</f>
        <v>251</v>
      </c>
    </row>
    <row r="214" spans="1:48" x14ac:dyDescent="0.3">
      <c r="A214" t="s">
        <v>90</v>
      </c>
      <c r="B214" t="s">
        <v>91</v>
      </c>
      <c r="C214" t="s">
        <v>3176</v>
      </c>
      <c r="D214" t="s">
        <v>92</v>
      </c>
      <c r="E214">
        <v>310919.18566916999</v>
      </c>
      <c r="F214">
        <v>334.9</v>
      </c>
      <c r="G214">
        <v>37.407621763127999</v>
      </c>
      <c r="H214">
        <f>(Table2[[#This Row],[1Y Return vs Nifty]]-AVERAGE(Table2[1Y Return vs Nifty]))/_xlfn.STDEV.P(Table2[1Y Return vs Nifty])</f>
        <v>0.19944129904635907</v>
      </c>
      <c r="I214">
        <v>-5.5539298890889999</v>
      </c>
      <c r="J214">
        <f>(Table2[[#This Row],[1M Return vs Nifty]]-AVERAGE(Table2[1M Return vs Nifty]))/_xlfn.STDEV.P(Table2[1M Return vs Nifty])</f>
        <v>-0.57028198476770242</v>
      </c>
      <c r="K214">
        <v>12.812028602622799</v>
      </c>
      <c r="L214">
        <f>(Table2[[#This Row],[6M Return vs Nifty]]-AVERAGE(Table2[6M Return vs Nifty]))/_xlfn.STDEV.P(Table2[6M Return vs Nifty])</f>
        <v>-6.5425541807603918E-2</v>
      </c>
      <c r="M214">
        <v>-0.73020865068650098</v>
      </c>
      <c r="N214">
        <f>(Table2[[#This Row],[1W Return vs Nifty]]-AVERAGE(Table2[1W Return vs Nifty]))/_xlfn.STDEV.P(Table2[1W Return vs Nifty])</f>
        <v>-0.24350535702128698</v>
      </c>
      <c r="O214">
        <v>335.64</v>
      </c>
      <c r="P214">
        <v>334.65030460015601</v>
      </c>
      <c r="Q214">
        <v>297.07335717050199</v>
      </c>
      <c r="R214">
        <v>46.2555547630135</v>
      </c>
      <c r="S214" s="1">
        <f>(Table2[[#This Row],[Close Price]]-Table2[[#This Row],[20D EMA]])/Table2[[#This Row],[20D EMA]]</f>
        <v>-2.2047431772137084E-3</v>
      </c>
      <c r="T214" s="1">
        <f>(Table2[[#This Row],[Close Price]]-Table2[[#This Row],[50D EMA]])/Table2[[#This Row],[50D EMA]]</f>
        <v>7.4613827153784031E-4</v>
      </c>
      <c r="U214" s="1">
        <f>(Table2[[#This Row],[Close Price]]-Table2[[#This Row],[200D EMA]])/Table2[[#This Row],[200D EMA]]</f>
        <v>0.12733098380070415</v>
      </c>
      <c r="V214">
        <v>0.99561707999356197</v>
      </c>
      <c r="W214">
        <v>333.1</v>
      </c>
      <c r="X214">
        <v>338.35</v>
      </c>
      <c r="Y214">
        <v>333.1</v>
      </c>
      <c r="Z214">
        <v>341.5</v>
      </c>
      <c r="AA214">
        <v>323.55</v>
      </c>
      <c r="AB214">
        <v>341.5</v>
      </c>
      <c r="AC214" s="1">
        <f>(Table2[[#This Row],[Close Price]]/Table2[[#This Row],[Day Low]])-1</f>
        <v>5.4037826478534612E-3</v>
      </c>
      <c r="AD214" s="1">
        <f>(Table2[[#This Row],[Day High]]/Table2[[#This Row],[Close Price]])-1</f>
        <v>1.0301582561959011E-2</v>
      </c>
      <c r="AE214" s="1">
        <f>(Table2[[#This Row],[Close Price]]/Table2[[#This Row],[Current Week Low]])-1</f>
        <v>5.4037826478534612E-3</v>
      </c>
      <c r="AF214" s="1">
        <f>(Table2[[#This Row],[Current Week High]]/Table2[[#This Row],[Close Price]])-1</f>
        <v>1.9707375335921151E-2</v>
      </c>
      <c r="AG214" s="1">
        <f>(Table2[[#This Row],[Close Price]]/Table2[[#This Row],[Current Month Low]])-1</f>
        <v>3.5079585844536965E-2</v>
      </c>
      <c r="AH214" s="1">
        <f>(Table2[[#This Row],[Current Month High]]/Table2[[#This Row],[Close Price]])-1</f>
        <v>1.9707375335921151E-2</v>
      </c>
      <c r="AI214">
        <v>8.2412660495670504</v>
      </c>
      <c r="AJ214">
        <v>72.851612903225799</v>
      </c>
      <c r="AK214" t="str">
        <f>IF(AND(Table2[[#This Row],[20D EMA]]&gt;Table2[[#This Row],[50D EMA]],Table2[[#This Row],[50D EMA]]&gt;Table2[[#This Row],[200D EMA]]),"Uptrend","Downtrend/NoTrend")</f>
        <v>Uptrend</v>
      </c>
      <c r="AL214">
        <v>0</v>
      </c>
      <c r="AM214" t="s">
        <v>3218</v>
      </c>
      <c r="AN214">
        <v>7.0000000000000007E-2</v>
      </c>
      <c r="AO214" t="s">
        <v>3217</v>
      </c>
      <c r="AP214">
        <v>0.12342882656431101</v>
      </c>
      <c r="AQ214">
        <f>(Table2[[#This Row],[Sharpe Ratio]]-AVERAGE(Table2[Sharpe Ratio]))/_xlfn.STDEV.P(Table2[Sharpe Ratio])</f>
        <v>0.68550622214173462</v>
      </c>
      <c r="AR2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5.7346375915004189E-3</v>
      </c>
      <c r="AS214">
        <f>_xlfn.RANK.AVG(Table2[[#This Row],[1Y Return vs Nifty Z-Score]],Table2[1Y Return vs Nifty Z-Score])</f>
        <v>242</v>
      </c>
      <c r="AT214">
        <f>_xlfn.RANK.AVG(Table2[[#This Row],[6M Return vs Nifty Z-Score]],Table2[6M Return vs Nifty Z-Score])</f>
        <v>337</v>
      </c>
      <c r="AU214">
        <f>_xlfn.RANK.AVG(Table2[[#This Row],[Sharpe Ratio Z-Score]],Table2[Sharpe Ratio Z-Score])</f>
        <v>178</v>
      </c>
      <c r="AV214">
        <f>(Table2[[#This Row],[Rank 1Y]]+Table2[[#This Row],[Rank 6M]]+Table2[[#This Row],[Rank Sharpe]])/3</f>
        <v>252.33333333333334</v>
      </c>
    </row>
    <row r="215" spans="1:48" x14ac:dyDescent="0.3">
      <c r="A215" t="s">
        <v>1533</v>
      </c>
      <c r="B215" t="s">
        <v>1534</v>
      </c>
      <c r="C215" t="s">
        <v>3184</v>
      </c>
      <c r="D215" t="s">
        <v>132</v>
      </c>
      <c r="E215">
        <v>6752.2696127500003</v>
      </c>
      <c r="F215">
        <v>804.9</v>
      </c>
      <c r="G215">
        <v>56.839821748740597</v>
      </c>
      <c r="H215">
        <f>(Table2[[#This Row],[1Y Return vs Nifty]]-AVERAGE(Table2[1Y Return vs Nifty]))/_xlfn.STDEV.P(Table2[1Y Return vs Nifty])</f>
        <v>0.52849515750090359</v>
      </c>
      <c r="I215">
        <v>-11.985742842641001</v>
      </c>
      <c r="J215">
        <f>(Table2[[#This Row],[1M Return vs Nifty]]-AVERAGE(Table2[1M Return vs Nifty]))/_xlfn.STDEV.P(Table2[1M Return vs Nifty])</f>
        <v>-1.1545982070856948</v>
      </c>
      <c r="K215">
        <v>0.243775069902294</v>
      </c>
      <c r="L215">
        <f>(Table2[[#This Row],[6M Return vs Nifty]]-AVERAGE(Table2[6M Return vs Nifty]))/_xlfn.STDEV.P(Table2[6M Return vs Nifty])</f>
        <v>-0.44071609229888287</v>
      </c>
      <c r="M215">
        <v>-0.76231299626479399</v>
      </c>
      <c r="N215">
        <f>(Table2[[#This Row],[1W Return vs Nifty]]-AVERAGE(Table2[1W Return vs Nifty]))/_xlfn.STDEV.P(Table2[1W Return vs Nifty])</f>
        <v>-0.25047804368889104</v>
      </c>
      <c r="O215">
        <v>829.29</v>
      </c>
      <c r="P215">
        <v>859.20357183179306</v>
      </c>
      <c r="Q215">
        <v>765.89161083942201</v>
      </c>
      <c r="R215">
        <v>38.245914805164702</v>
      </c>
      <c r="S215" s="1">
        <f>(Table2[[#This Row],[Close Price]]-Table2[[#This Row],[20D EMA]])/Table2[[#This Row],[20D EMA]]</f>
        <v>-2.9410700719892904E-2</v>
      </c>
      <c r="T215" s="1">
        <f>(Table2[[#This Row],[Close Price]]-Table2[[#This Row],[50D EMA]])/Table2[[#This Row],[50D EMA]]</f>
        <v>-6.3202218440525912E-2</v>
      </c>
      <c r="U215" s="1">
        <f>(Table2[[#This Row],[Close Price]]-Table2[[#This Row],[200D EMA]])/Table2[[#This Row],[200D EMA]]</f>
        <v>5.0931996915104638E-2</v>
      </c>
      <c r="V215">
        <v>0.58529211884708898</v>
      </c>
      <c r="W215">
        <v>795.05</v>
      </c>
      <c r="X215">
        <v>825</v>
      </c>
      <c r="Y215">
        <v>795.05</v>
      </c>
      <c r="Z215">
        <v>827.55</v>
      </c>
      <c r="AA215">
        <v>793</v>
      </c>
      <c r="AB215">
        <v>850</v>
      </c>
      <c r="AC215" s="1">
        <f>(Table2[[#This Row],[Close Price]]/Table2[[#This Row],[Day Low]])-1</f>
        <v>1.2389157914596494E-2</v>
      </c>
      <c r="AD215" s="1">
        <f>(Table2[[#This Row],[Day High]]/Table2[[#This Row],[Close Price]])-1</f>
        <v>2.4972046216921395E-2</v>
      </c>
      <c r="AE215" s="1">
        <f>(Table2[[#This Row],[Close Price]]/Table2[[#This Row],[Current Week Low]])-1</f>
        <v>1.2389157914596494E-2</v>
      </c>
      <c r="AF215" s="1">
        <f>(Table2[[#This Row],[Current Week High]]/Table2[[#This Row],[Close Price]])-1</f>
        <v>2.8140141632500892E-2</v>
      </c>
      <c r="AG215" s="1">
        <f>(Table2[[#This Row],[Close Price]]/Table2[[#This Row],[Current Month Low]])-1</f>
        <v>1.5006305170239598E-2</v>
      </c>
      <c r="AH215" s="1">
        <f>(Table2[[#This Row],[Current Month High]]/Table2[[#This Row],[Close Price]])-1</f>
        <v>5.6031805193191841E-2</v>
      </c>
      <c r="AI215">
        <v>37.9053298546403</v>
      </c>
      <c r="AJ215">
        <v>122.470978441127</v>
      </c>
      <c r="AK215" t="str">
        <f>IF(AND(Table2[[#This Row],[20D EMA]]&gt;Table2[[#This Row],[50D EMA]],Table2[[#This Row],[50D EMA]]&gt;Table2[[#This Row],[200D EMA]]),"Uptrend","Downtrend/NoTrend")</f>
        <v>Downtrend/NoTrend</v>
      </c>
      <c r="AL215">
        <v>-0.17</v>
      </c>
      <c r="AM215" t="s">
        <v>3216</v>
      </c>
      <c r="AN215">
        <v>-1.23</v>
      </c>
      <c r="AO215" t="s">
        <v>3216</v>
      </c>
      <c r="AP215">
        <v>0.14262247392334901</v>
      </c>
      <c r="AQ215">
        <f>(Table2[[#This Row],[Sharpe Ratio]]-AVERAGE(Table2[Sharpe Ratio]))/_xlfn.STDEV.P(Table2[Sharpe Ratio])</f>
        <v>0.90842273104617288</v>
      </c>
      <c r="AR2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5">
        <f>_xlfn.RANK.AVG(Table2[[#This Row],[1Y Return vs Nifty Z-Score]],Table2[1Y Return vs Nifty Z-Score])</f>
        <v>158</v>
      </c>
      <c r="AT215">
        <f>_xlfn.RANK.AVG(Table2[[#This Row],[6M Return vs Nifty Z-Score]],Table2[6M Return vs Nifty Z-Score])</f>
        <v>466</v>
      </c>
      <c r="AU215">
        <f>_xlfn.RANK.AVG(Table2[[#This Row],[Sharpe Ratio Z-Score]],Table2[Sharpe Ratio Z-Score])</f>
        <v>133</v>
      </c>
      <c r="AV215">
        <f>(Table2[[#This Row],[Rank 1Y]]+Table2[[#This Row],[Rank 6M]]+Table2[[#This Row],[Rank Sharpe]])/3</f>
        <v>252.33333333333334</v>
      </c>
    </row>
    <row r="216" spans="1:48" x14ac:dyDescent="0.3">
      <c r="A216" t="s">
        <v>1813</v>
      </c>
      <c r="B216" t="s">
        <v>1814</v>
      </c>
      <c r="C216" t="s">
        <v>3183</v>
      </c>
      <c r="D216" t="s">
        <v>106</v>
      </c>
      <c r="E216">
        <v>4321.0117584949903</v>
      </c>
      <c r="F216">
        <v>1071.1500000000001</v>
      </c>
      <c r="G216">
        <v>18.200076044136701</v>
      </c>
      <c r="H216">
        <f>(Table2[[#This Row],[1Y Return vs Nifty]]-AVERAGE(Table2[1Y Return vs Nifty]))/_xlfn.STDEV.P(Table2[1Y Return vs Nifty])</f>
        <v>-0.12580839141358133</v>
      </c>
      <c r="I216">
        <v>-13.9361003800253</v>
      </c>
      <c r="J216">
        <f>(Table2[[#This Row],[1M Return vs Nifty]]-AVERAGE(Table2[1M Return vs Nifty]))/_xlfn.STDEV.P(Table2[1M Return vs Nifty])</f>
        <v>-1.3317839487488525</v>
      </c>
      <c r="K216">
        <v>53.301730705228103</v>
      </c>
      <c r="L216">
        <f>(Table2[[#This Row],[6M Return vs Nifty]]-AVERAGE(Table2[6M Return vs Nifty]))/_xlfn.STDEV.P(Table2[6M Return vs Nifty])</f>
        <v>1.1436050169533685</v>
      </c>
      <c r="M216">
        <v>-5.8123347923112201</v>
      </c>
      <c r="N216">
        <f>(Table2[[#This Row],[1W Return vs Nifty]]-AVERAGE(Table2[1W Return vs Nifty]))/_xlfn.STDEV.P(Table2[1W Return vs Nifty])</f>
        <v>-1.3472834453916178</v>
      </c>
      <c r="O216">
        <v>1182.6099999999999</v>
      </c>
      <c r="P216">
        <v>1206.5261674501901</v>
      </c>
      <c r="Q216">
        <v>1000.30304271177</v>
      </c>
      <c r="R216">
        <v>20.762561082544501</v>
      </c>
      <c r="S216" s="1">
        <f>(Table2[[#This Row],[Close Price]]-Table2[[#This Row],[20D EMA]])/Table2[[#This Row],[20D EMA]]</f>
        <v>-9.4249160754601949E-2</v>
      </c>
      <c r="T216" s="1">
        <f>(Table2[[#This Row],[Close Price]]-Table2[[#This Row],[50D EMA]])/Table2[[#This Row],[50D EMA]]</f>
        <v>-0.11220325849731629</v>
      </c>
      <c r="U216" s="1">
        <f>(Table2[[#This Row],[Close Price]]-Table2[[#This Row],[200D EMA]])/Table2[[#This Row],[200D EMA]]</f>
        <v>7.0825494138423942E-2</v>
      </c>
      <c r="V216">
        <v>9.0253545218199602E-2</v>
      </c>
      <c r="W216">
        <v>1053</v>
      </c>
      <c r="X216">
        <v>1121</v>
      </c>
      <c r="Y216">
        <v>1053</v>
      </c>
      <c r="Z216">
        <v>1179.5</v>
      </c>
      <c r="AA216">
        <v>1053</v>
      </c>
      <c r="AB216">
        <v>1277</v>
      </c>
      <c r="AC216" s="1">
        <f>(Table2[[#This Row],[Close Price]]/Table2[[#This Row],[Day Low]])-1</f>
        <v>1.7236467236467323E-2</v>
      </c>
      <c r="AD216" s="1">
        <f>(Table2[[#This Row],[Day High]]/Table2[[#This Row],[Close Price]])-1</f>
        <v>4.6538766746020643E-2</v>
      </c>
      <c r="AE216" s="1">
        <f>(Table2[[#This Row],[Close Price]]/Table2[[#This Row],[Current Week Low]])-1</f>
        <v>1.7236467236467323E-2</v>
      </c>
      <c r="AF216" s="1">
        <f>(Table2[[#This Row],[Current Week High]]/Table2[[#This Row],[Close Price]])-1</f>
        <v>0.10115296643794047</v>
      </c>
      <c r="AG216" s="1">
        <f>(Table2[[#This Row],[Close Price]]/Table2[[#This Row],[Current Month Low]])-1</f>
        <v>1.7236467236467323E-2</v>
      </c>
      <c r="AH216" s="1">
        <f>(Table2[[#This Row],[Current Month High]]/Table2[[#This Row],[Close Price]])-1</f>
        <v>0.19217663259114026</v>
      </c>
      <c r="AI216">
        <v>48.690659571488503</v>
      </c>
      <c r="AJ216">
        <v>75.598360655737693</v>
      </c>
      <c r="AK216" t="str">
        <f>IF(AND(Table2[[#This Row],[20D EMA]]&gt;Table2[[#This Row],[50D EMA]],Table2[[#This Row],[50D EMA]]&gt;Table2[[#This Row],[200D EMA]]),"Uptrend","Downtrend/NoTrend")</f>
        <v>Downtrend/NoTrend</v>
      </c>
      <c r="AL216">
        <v>0</v>
      </c>
      <c r="AM216">
        <v>0</v>
      </c>
      <c r="AN216">
        <v>-13.9</v>
      </c>
      <c r="AO216" t="s">
        <v>3216</v>
      </c>
      <c r="AP216">
        <v>6.7797841124538002E-2</v>
      </c>
      <c r="AQ216">
        <f>(Table2[[#This Row],[Sharpe Ratio]]-AVERAGE(Table2[Sharpe Ratio]))/_xlfn.STDEV.P(Table2[Sharpe Ratio])</f>
        <v>3.9403643034571764E-2</v>
      </c>
      <c r="AR2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6">
        <f>_xlfn.RANK.AVG(Table2[[#This Row],[1Y Return vs Nifty Z-Score]],Table2[1Y Return vs Nifty Z-Score])</f>
        <v>334</v>
      </c>
      <c r="AT216">
        <f>_xlfn.RANK.AVG(Table2[[#This Row],[6M Return vs Nifty Z-Score]],Table2[6M Return vs Nifty Z-Score])</f>
        <v>88</v>
      </c>
      <c r="AU216">
        <f>_xlfn.RANK.AVG(Table2[[#This Row],[Sharpe Ratio Z-Score]],Table2[Sharpe Ratio Z-Score])</f>
        <v>340</v>
      </c>
      <c r="AV216">
        <f>(Table2[[#This Row],[Rank 1Y]]+Table2[[#This Row],[Rank 6M]]+Table2[[#This Row],[Rank Sharpe]])/3</f>
        <v>254</v>
      </c>
    </row>
    <row r="217" spans="1:48" x14ac:dyDescent="0.3">
      <c r="A217" t="s">
        <v>703</v>
      </c>
      <c r="B217" t="s">
        <v>704</v>
      </c>
      <c r="C217" t="s">
        <v>3174</v>
      </c>
      <c r="D217" t="s">
        <v>46</v>
      </c>
      <c r="E217">
        <v>26145.887229</v>
      </c>
      <c r="F217">
        <v>986.15</v>
      </c>
      <c r="G217">
        <v>22.7726487863196</v>
      </c>
      <c r="H217">
        <f>(Table2[[#This Row],[1Y Return vs Nifty]]-AVERAGE(Table2[1Y Return vs Nifty]))/_xlfn.STDEV.P(Table2[1Y Return vs Nifty])</f>
        <v>-4.8379036786036965E-2</v>
      </c>
      <c r="I217">
        <v>20.578013309171599</v>
      </c>
      <c r="J217">
        <f>(Table2[[#This Row],[1M Return vs Nifty]]-AVERAGE(Table2[1M Return vs Nifty]))/_xlfn.STDEV.P(Table2[1M Return vs Nifty])</f>
        <v>1.803748236836213</v>
      </c>
      <c r="K217">
        <v>32.449767189160603</v>
      </c>
      <c r="L217">
        <f>(Table2[[#This Row],[6M Return vs Nifty]]-AVERAGE(Table2[6M Return vs Nifty]))/_xlfn.STDEV.P(Table2[6M Return vs Nifty])</f>
        <v>0.52096123861170662</v>
      </c>
      <c r="M217">
        <v>5.4302905980761604</v>
      </c>
      <c r="N217">
        <f>(Table2[[#This Row],[1W Return vs Nifty]]-AVERAGE(Table2[1W Return vs Nifty]))/_xlfn.STDEV.P(Table2[1W Return vs Nifty])</f>
        <v>1.0944827004794375</v>
      </c>
      <c r="O217">
        <v>952.02</v>
      </c>
      <c r="P217">
        <v>906.06273301541205</v>
      </c>
      <c r="Q217">
        <v>784.50780892897797</v>
      </c>
      <c r="R217">
        <v>71.571380092471799</v>
      </c>
      <c r="S217" s="1">
        <f>(Table2[[#This Row],[Close Price]]-Table2[[#This Row],[20D EMA]])/Table2[[#This Row],[20D EMA]]</f>
        <v>3.5850087183042369E-2</v>
      </c>
      <c r="T217" s="1">
        <f>(Table2[[#This Row],[Close Price]]-Table2[[#This Row],[50D EMA]])/Table2[[#This Row],[50D EMA]]</f>
        <v>8.8390421619101781E-2</v>
      </c>
      <c r="U217" s="1">
        <f>(Table2[[#This Row],[Close Price]]-Table2[[#This Row],[200D EMA]])/Table2[[#This Row],[200D EMA]]</f>
        <v>0.25703018985407805</v>
      </c>
      <c r="V217">
        <v>1.4189090355791201</v>
      </c>
      <c r="W217">
        <v>974.9</v>
      </c>
      <c r="X217">
        <v>1031.8499999999999</v>
      </c>
      <c r="Y217">
        <v>963.15</v>
      </c>
      <c r="Z217">
        <v>1031.8499999999999</v>
      </c>
      <c r="AA217">
        <v>920.8</v>
      </c>
      <c r="AB217">
        <v>1040</v>
      </c>
      <c r="AC217" s="1">
        <f>(Table2[[#This Row],[Close Price]]/Table2[[#This Row],[Day Low]])-1</f>
        <v>1.1539645091804385E-2</v>
      </c>
      <c r="AD217" s="1">
        <f>(Table2[[#This Row],[Day High]]/Table2[[#This Row],[Close Price]])-1</f>
        <v>4.634183440653028E-2</v>
      </c>
      <c r="AE217" s="1">
        <f>(Table2[[#This Row],[Close Price]]/Table2[[#This Row],[Current Week Low]])-1</f>
        <v>2.3879977158282717E-2</v>
      </c>
      <c r="AF217" s="1">
        <f>(Table2[[#This Row],[Current Week High]]/Table2[[#This Row],[Close Price]])-1</f>
        <v>4.634183440653028E-2</v>
      </c>
      <c r="AG217" s="1">
        <f>(Table2[[#This Row],[Close Price]]/Table2[[#This Row],[Current Month Low]])-1</f>
        <v>7.0970894874022639E-2</v>
      </c>
      <c r="AH217" s="1">
        <f>(Table2[[#This Row],[Current Month High]]/Table2[[#This Row],[Close Price]])-1</f>
        <v>5.460629721644783E-2</v>
      </c>
      <c r="AI217">
        <v>5.4606297216447803</v>
      </c>
      <c r="AJ217">
        <v>79.283701481683494</v>
      </c>
      <c r="AK217" t="str">
        <f>IF(AND(Table2[[#This Row],[20D EMA]]&gt;Table2[[#This Row],[50D EMA]],Table2[[#This Row],[50D EMA]]&gt;Table2[[#This Row],[200D EMA]]),"Uptrend","Downtrend/NoTrend")</f>
        <v>Uptrend</v>
      </c>
      <c r="AL217">
        <v>7.0000000000000007E-2</v>
      </c>
      <c r="AM217" t="s">
        <v>3217</v>
      </c>
      <c r="AN217">
        <v>6.25</v>
      </c>
      <c r="AO217" t="s">
        <v>3217</v>
      </c>
      <c r="AP217">
        <v>8.6511019320593005E-2</v>
      </c>
      <c r="AQ217">
        <f>(Table2[[#This Row],[Sharpe Ratio]]-AVERAGE(Table2[Sharpe Ratio]))/_xlfn.STDEV.P(Table2[Sharpe Ratio])</f>
        <v>0.25673994581951121</v>
      </c>
      <c r="AR2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3.6275530849608311</v>
      </c>
      <c r="AS217">
        <f>_xlfn.RANK.AVG(Table2[[#This Row],[1Y Return vs Nifty Z-Score]],Table2[1Y Return vs Nifty Z-Score])</f>
        <v>307</v>
      </c>
      <c r="AT217">
        <f>_xlfn.RANK.AVG(Table2[[#This Row],[6M Return vs Nifty Z-Score]],Table2[6M Return vs Nifty Z-Score])</f>
        <v>179</v>
      </c>
      <c r="AU217">
        <f>_xlfn.RANK.AVG(Table2[[#This Row],[Sharpe Ratio Z-Score]],Table2[Sharpe Ratio Z-Score])</f>
        <v>281</v>
      </c>
      <c r="AV217">
        <f>(Table2[[#This Row],[Rank 1Y]]+Table2[[#This Row],[Rank 6M]]+Table2[[#This Row],[Rank Sharpe]])/3</f>
        <v>255.66666666666666</v>
      </c>
    </row>
    <row r="218" spans="1:48" x14ac:dyDescent="0.3">
      <c r="A218" t="s">
        <v>1431</v>
      </c>
      <c r="B218" t="s">
        <v>1432</v>
      </c>
      <c r="C218" t="s">
        <v>3178</v>
      </c>
      <c r="D218" t="s">
        <v>631</v>
      </c>
      <c r="E218">
        <v>7815.9806321750002</v>
      </c>
      <c r="F218">
        <v>582.04999999999995</v>
      </c>
      <c r="G218">
        <v>53.379716781387501</v>
      </c>
      <c r="H218">
        <f>(Table2[[#This Row],[1Y Return vs Nifty]]-AVERAGE(Table2[1Y Return vs Nifty]))/_xlfn.STDEV.P(Table2[1Y Return vs Nifty])</f>
        <v>0.46990370151505279</v>
      </c>
      <c r="I218">
        <v>19.577131890865299</v>
      </c>
      <c r="J218">
        <f>(Table2[[#This Row],[1M Return vs Nifty]]-AVERAGE(Table2[1M Return vs Nifty]))/_xlfn.STDEV.P(Table2[1M Return vs Nifty])</f>
        <v>1.7128203361717456</v>
      </c>
      <c r="K218">
        <v>11.8673577373432</v>
      </c>
      <c r="L218">
        <f>(Table2[[#This Row],[6M Return vs Nifty]]-AVERAGE(Table2[6M Return vs Nifty]))/_xlfn.STDEV.P(Table2[6M Return vs Nifty])</f>
        <v>-9.3633601753313284E-2</v>
      </c>
      <c r="M218">
        <v>-0.76624132514288101</v>
      </c>
      <c r="N218">
        <f>(Table2[[#This Row],[1W Return vs Nifty]]-AVERAGE(Table2[1W Return vs Nifty]))/_xlfn.STDEV.P(Table2[1W Return vs Nifty])</f>
        <v>-0.25133123056751472</v>
      </c>
      <c r="O218">
        <v>562.09</v>
      </c>
      <c r="P218">
        <v>531.632290496834</v>
      </c>
      <c r="Q218">
        <v>472.08671052963399</v>
      </c>
      <c r="R218">
        <v>64.199054330877601</v>
      </c>
      <c r="S218" s="1">
        <f>(Table2[[#This Row],[Close Price]]-Table2[[#This Row],[20D EMA]])/Table2[[#This Row],[20D EMA]]</f>
        <v>3.5510327527619991E-2</v>
      </c>
      <c r="T218" s="1">
        <f>(Table2[[#This Row],[Close Price]]-Table2[[#This Row],[50D EMA]])/Table2[[#This Row],[50D EMA]]</f>
        <v>9.4835679480733501E-2</v>
      </c>
      <c r="U218" s="1">
        <f>(Table2[[#This Row],[Close Price]]-Table2[[#This Row],[200D EMA]])/Table2[[#This Row],[200D EMA]]</f>
        <v>0.23293027958147386</v>
      </c>
      <c r="V218">
        <v>1.27185402349522</v>
      </c>
      <c r="W218">
        <v>567.79999999999995</v>
      </c>
      <c r="X218">
        <v>591.4</v>
      </c>
      <c r="Y218">
        <v>567.79999999999995</v>
      </c>
      <c r="Z218">
        <v>615.9</v>
      </c>
      <c r="AA218">
        <v>531.5</v>
      </c>
      <c r="AB218">
        <v>615.9</v>
      </c>
      <c r="AC218" s="1">
        <f>(Table2[[#This Row],[Close Price]]/Table2[[#This Row],[Day Low]])-1</f>
        <v>2.5096865093342746E-2</v>
      </c>
      <c r="AD218" s="1">
        <f>(Table2[[#This Row],[Day High]]/Table2[[#This Row],[Close Price]])-1</f>
        <v>1.6063912035048533E-2</v>
      </c>
      <c r="AE218" s="1">
        <f>(Table2[[#This Row],[Close Price]]/Table2[[#This Row],[Current Week Low]])-1</f>
        <v>2.5096865093342746E-2</v>
      </c>
      <c r="AF218" s="1">
        <f>(Table2[[#This Row],[Current Week High]]/Table2[[#This Row],[Close Price]])-1</f>
        <v>5.8156515763250649E-2</v>
      </c>
      <c r="AG218" s="1">
        <f>(Table2[[#This Row],[Close Price]]/Table2[[#This Row],[Current Month Low]])-1</f>
        <v>9.5108184383819294E-2</v>
      </c>
      <c r="AH218" s="1">
        <f>(Table2[[#This Row],[Current Month High]]/Table2[[#This Row],[Close Price]])-1</f>
        <v>5.8156515763250649E-2</v>
      </c>
      <c r="AI218">
        <v>5.8156515763250596</v>
      </c>
      <c r="AJ218">
        <v>94.763259160113705</v>
      </c>
      <c r="AK218" t="str">
        <f>IF(AND(Table2[[#This Row],[20D EMA]]&gt;Table2[[#This Row],[50D EMA]],Table2[[#This Row],[50D EMA]]&gt;Table2[[#This Row],[200D EMA]]),"Uptrend","Downtrend/NoTrend")</f>
        <v>Uptrend</v>
      </c>
      <c r="AL218">
        <v>0</v>
      </c>
      <c r="AM218" t="s">
        <v>3218</v>
      </c>
      <c r="AN218">
        <v>4.21</v>
      </c>
      <c r="AO218" t="s">
        <v>3217</v>
      </c>
      <c r="AP218">
        <v>9.2280884111170997E-2</v>
      </c>
      <c r="AQ218">
        <f>(Table2[[#This Row],[Sharpe Ratio]]-AVERAGE(Table2[Sharpe Ratio]))/_xlfn.STDEV.P(Table2[Sharpe Ratio])</f>
        <v>0.32375160295306965</v>
      </c>
      <c r="AR2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2.16151080831904</v>
      </c>
      <c r="AS218">
        <f>_xlfn.RANK.AVG(Table2[[#This Row],[1Y Return vs Nifty Z-Score]],Table2[1Y Return vs Nifty Z-Score])</f>
        <v>171</v>
      </c>
      <c r="AT218">
        <f>_xlfn.RANK.AVG(Table2[[#This Row],[6M Return vs Nifty Z-Score]],Table2[6M Return vs Nifty Z-Score])</f>
        <v>347</v>
      </c>
      <c r="AU218">
        <f>_xlfn.RANK.AVG(Table2[[#This Row],[Sharpe Ratio Z-Score]],Table2[Sharpe Ratio Z-Score])</f>
        <v>256</v>
      </c>
      <c r="AV218">
        <f>(Table2[[#This Row],[Rank 1Y]]+Table2[[#This Row],[Rank 6M]]+Table2[[#This Row],[Rank Sharpe]])/3</f>
        <v>258</v>
      </c>
    </row>
    <row r="219" spans="1:48" x14ac:dyDescent="0.3">
      <c r="A219" t="s">
        <v>1611</v>
      </c>
      <c r="B219" t="s">
        <v>1612</v>
      </c>
      <c r="C219" t="s">
        <v>3180</v>
      </c>
      <c r="D219" t="s">
        <v>80</v>
      </c>
      <c r="E219">
        <v>5926.8532267999999</v>
      </c>
      <c r="F219">
        <v>288.39999999999998</v>
      </c>
      <c r="G219">
        <v>40.6122436080963</v>
      </c>
      <c r="H219">
        <f>(Table2[[#This Row],[1Y Return vs Nifty]]-AVERAGE(Table2[1Y Return vs Nifty]))/_xlfn.STDEV.P(Table2[1Y Return vs Nifty])</f>
        <v>0.25370654867096548</v>
      </c>
      <c r="I219">
        <v>-19.381282906245701</v>
      </c>
      <c r="J219">
        <f>(Table2[[#This Row],[1M Return vs Nifty]]-AVERAGE(Table2[1M Return vs Nifty]))/_xlfn.STDEV.P(Table2[1M Return vs Nifty])</f>
        <v>-1.8264669419468953</v>
      </c>
      <c r="K219">
        <v>30.200803804215901</v>
      </c>
      <c r="L219">
        <f>(Table2[[#This Row],[6M Return vs Nifty]]-AVERAGE(Table2[6M Return vs Nifty]))/_xlfn.STDEV.P(Table2[6M Return vs Nifty])</f>
        <v>0.45380674458647879</v>
      </c>
      <c r="M219">
        <v>-2.6985444061804</v>
      </c>
      <c r="N219">
        <f>(Table2[[#This Row],[1W Return vs Nifty]]-AVERAGE(Table2[1W Return vs Nifty]))/_xlfn.STDEV.P(Table2[1W Return vs Nifty])</f>
        <v>-0.67100475725763387</v>
      </c>
      <c r="O219">
        <v>301.33999999999997</v>
      </c>
      <c r="P219">
        <v>302.63173927551702</v>
      </c>
      <c r="Q219">
        <v>259.58914380912103</v>
      </c>
      <c r="R219">
        <v>39.8170999220334</v>
      </c>
      <c r="S219" s="1">
        <f>(Table2[[#This Row],[Close Price]]-Table2[[#This Row],[20D EMA]])/Table2[[#This Row],[20D EMA]]</f>
        <v>-4.2941527842304372E-2</v>
      </c>
      <c r="T219" s="1">
        <f>(Table2[[#This Row],[Close Price]]-Table2[[#This Row],[50D EMA]])/Table2[[#This Row],[50D EMA]]</f>
        <v>-4.7026591822744726E-2</v>
      </c>
      <c r="U219" s="1">
        <f>(Table2[[#This Row],[Close Price]]-Table2[[#This Row],[200D EMA]])/Table2[[#This Row],[200D EMA]]</f>
        <v>0.11098636779689029</v>
      </c>
      <c r="V219">
        <v>0.557081237887044</v>
      </c>
      <c r="W219">
        <v>278</v>
      </c>
      <c r="X219">
        <v>293.05</v>
      </c>
      <c r="Y219">
        <v>278</v>
      </c>
      <c r="Z219">
        <v>300</v>
      </c>
      <c r="AA219">
        <v>278</v>
      </c>
      <c r="AB219">
        <v>321.8</v>
      </c>
      <c r="AC219" s="1">
        <f>(Table2[[#This Row],[Close Price]]/Table2[[#This Row],[Day Low]])-1</f>
        <v>3.7410071942445944E-2</v>
      </c>
      <c r="AD219" s="1">
        <f>(Table2[[#This Row],[Day High]]/Table2[[#This Row],[Close Price]])-1</f>
        <v>1.6123439667129036E-2</v>
      </c>
      <c r="AE219" s="1">
        <f>(Table2[[#This Row],[Close Price]]/Table2[[#This Row],[Current Week Low]])-1</f>
        <v>3.7410071942445944E-2</v>
      </c>
      <c r="AF219" s="1">
        <f>(Table2[[#This Row],[Current Week High]]/Table2[[#This Row],[Close Price]])-1</f>
        <v>4.0221914008321757E-2</v>
      </c>
      <c r="AG219" s="1">
        <f>(Table2[[#This Row],[Close Price]]/Table2[[#This Row],[Current Month Low]])-1</f>
        <v>3.7410071942445944E-2</v>
      </c>
      <c r="AH219" s="1">
        <f>(Table2[[#This Row],[Current Month High]]/Table2[[#This Row],[Close Price]])-1</f>
        <v>0.11581137309292666</v>
      </c>
      <c r="AI219">
        <v>28.1553398058252</v>
      </c>
      <c r="AJ219">
        <v>79.186082634358399</v>
      </c>
      <c r="AK219" t="str">
        <f>IF(AND(Table2[[#This Row],[20D EMA]]&gt;Table2[[#This Row],[50D EMA]],Table2[[#This Row],[50D EMA]]&gt;Table2[[#This Row],[200D EMA]]),"Uptrend","Downtrend/NoTrend")</f>
        <v>Downtrend/NoTrend</v>
      </c>
      <c r="AL219">
        <v>-0.05</v>
      </c>
      <c r="AM219" t="s">
        <v>3216</v>
      </c>
      <c r="AN219">
        <v>-6.32</v>
      </c>
      <c r="AO219" t="s">
        <v>3216</v>
      </c>
      <c r="AP219">
        <v>6.2829213458213004E-2</v>
      </c>
      <c r="AQ219">
        <f>(Table2[[#This Row],[Sharpe Ratio]]-AVERAGE(Table2[Sharpe Ratio]))/_xlfn.STDEV.P(Table2[Sharpe Ratio])</f>
        <v>-1.8302384001588609E-2</v>
      </c>
      <c r="AR2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9">
        <f>_xlfn.RANK.AVG(Table2[[#This Row],[1Y Return vs Nifty Z-Score]],Table2[1Y Return vs Nifty Z-Score])</f>
        <v>225</v>
      </c>
      <c r="AT219">
        <f>_xlfn.RANK.AVG(Table2[[#This Row],[6M Return vs Nifty Z-Score]],Table2[6M Return vs Nifty Z-Score])</f>
        <v>193</v>
      </c>
      <c r="AU219">
        <f>_xlfn.RANK.AVG(Table2[[#This Row],[Sharpe Ratio Z-Score]],Table2[Sharpe Ratio Z-Score])</f>
        <v>358</v>
      </c>
      <c r="AV219">
        <f>(Table2[[#This Row],[Rank 1Y]]+Table2[[#This Row],[Rank 6M]]+Table2[[#This Row],[Rank Sharpe]])/3</f>
        <v>258.66666666666669</v>
      </c>
    </row>
    <row r="220" spans="1:48" x14ac:dyDescent="0.3">
      <c r="A220" t="s">
        <v>754</v>
      </c>
      <c r="B220" t="s">
        <v>755</v>
      </c>
      <c r="C220" t="s">
        <v>3175</v>
      </c>
      <c r="D220" t="s">
        <v>54</v>
      </c>
      <c r="E220">
        <v>22822.547983619999</v>
      </c>
      <c r="F220">
        <v>2250.5500000000002</v>
      </c>
      <c r="G220">
        <v>101.205526886394</v>
      </c>
      <c r="H220">
        <f>(Table2[[#This Row],[1Y Return vs Nifty]]-AVERAGE(Table2[1Y Return vs Nifty]))/_xlfn.STDEV.P(Table2[1Y Return vs Nifty])</f>
        <v>1.2797588574118863</v>
      </c>
      <c r="I220">
        <v>30.078538068295099</v>
      </c>
      <c r="J220">
        <f>(Table2[[#This Row],[1M Return vs Nifty]]-AVERAGE(Table2[1M Return vs Nifty]))/_xlfn.STDEV.P(Table2[1M Return vs Nifty])</f>
        <v>2.6668502544755568</v>
      </c>
      <c r="K220">
        <v>37.538218660412397</v>
      </c>
      <c r="L220">
        <f>(Table2[[#This Row],[6M Return vs Nifty]]-AVERAGE(Table2[6M Return vs Nifty]))/_xlfn.STDEV.P(Table2[6M Return vs Nifty])</f>
        <v>0.67290341170859869</v>
      </c>
      <c r="M220">
        <v>11.906268354824601</v>
      </c>
      <c r="N220">
        <f>(Table2[[#This Row],[1W Return vs Nifty]]-AVERAGE(Table2[1W Return vs Nifty]))/_xlfn.STDEV.P(Table2[1W Return vs Nifty])</f>
        <v>2.5009889833768941</v>
      </c>
      <c r="O220">
        <v>1918.35</v>
      </c>
      <c r="P220">
        <v>1765.94794591649</v>
      </c>
      <c r="Q220">
        <v>1524.81955818391</v>
      </c>
      <c r="R220">
        <v>90.627487374682801</v>
      </c>
      <c r="S220" s="1">
        <f>(Table2[[#This Row],[Close Price]]-Table2[[#This Row],[20D EMA]])/Table2[[#This Row],[20D EMA]]</f>
        <v>0.17316965100216347</v>
      </c>
      <c r="T220" s="1">
        <f>(Table2[[#This Row],[Close Price]]-Table2[[#This Row],[50D EMA]])/Table2[[#This Row],[50D EMA]]</f>
        <v>0.27441468770587796</v>
      </c>
      <c r="U220" s="1">
        <f>(Table2[[#This Row],[Close Price]]-Table2[[#This Row],[200D EMA]])/Table2[[#This Row],[200D EMA]]</f>
        <v>0.47594512932431782</v>
      </c>
      <c r="V220">
        <v>1.8826004676852599</v>
      </c>
      <c r="W220">
        <v>2132.5</v>
      </c>
      <c r="X220">
        <v>2299.9499999999998</v>
      </c>
      <c r="Y220">
        <v>2025.6</v>
      </c>
      <c r="Z220">
        <v>2332.1999999999998</v>
      </c>
      <c r="AA220">
        <v>1694.75</v>
      </c>
      <c r="AB220">
        <v>2332.1999999999998</v>
      </c>
      <c r="AC220" s="1">
        <f>(Table2[[#This Row],[Close Price]]/Table2[[#This Row],[Day Low]])-1</f>
        <v>5.5357561547479506E-2</v>
      </c>
      <c r="AD220" s="1">
        <f>(Table2[[#This Row],[Day High]]/Table2[[#This Row],[Close Price]])-1</f>
        <v>2.195018995356679E-2</v>
      </c>
      <c r="AE220" s="1">
        <f>(Table2[[#This Row],[Close Price]]/Table2[[#This Row],[Current Week Low]])-1</f>
        <v>0.11105351500789906</v>
      </c>
      <c r="AF220" s="1">
        <f>(Table2[[#This Row],[Current Week High]]/Table2[[#This Row],[Close Price]])-1</f>
        <v>3.6280020439448002E-2</v>
      </c>
      <c r="AG220" s="1">
        <f>(Table2[[#This Row],[Close Price]]/Table2[[#This Row],[Current Month Low]])-1</f>
        <v>0.32795397551261263</v>
      </c>
      <c r="AH220" s="1">
        <f>(Table2[[#This Row],[Current Month High]]/Table2[[#This Row],[Close Price]])-1</f>
        <v>3.6280020439448002E-2</v>
      </c>
      <c r="AI220">
        <v>3.6280020439448002</v>
      </c>
      <c r="AJ220">
        <v>134.75018253885401</v>
      </c>
      <c r="AK220" t="str">
        <f>IF(AND(Table2[[#This Row],[20D EMA]]&gt;Table2[[#This Row],[50D EMA]],Table2[[#This Row],[50D EMA]]&gt;Table2[[#This Row],[200D EMA]]),"Uptrend","Downtrend/NoTrend")</f>
        <v>Uptrend</v>
      </c>
      <c r="AL220">
        <v>0.26</v>
      </c>
      <c r="AM220" t="s">
        <v>3217</v>
      </c>
      <c r="AN220">
        <v>27.25</v>
      </c>
      <c r="AO220" t="s">
        <v>3217</v>
      </c>
      <c r="AQ220">
        <f>(Table2[[#This Row],[Sharpe Ratio]]-AVERAGE(Table2[Sharpe Ratio]))/_xlfn.STDEV.P(Table2[Sharpe Ratio])</f>
        <v>-0.74800574154095356</v>
      </c>
      <c r="AR2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6.3724957654319825</v>
      </c>
      <c r="AS220">
        <f>_xlfn.RANK.AVG(Table2[[#This Row],[1Y Return vs Nifty Z-Score]],Table2[1Y Return vs Nifty Z-Score])</f>
        <v>73</v>
      </c>
      <c r="AT220">
        <f>_xlfn.RANK.AVG(Table2[[#This Row],[6M Return vs Nifty Z-Score]],Table2[6M Return vs Nifty Z-Score])</f>
        <v>147</v>
      </c>
      <c r="AU220">
        <f>_xlfn.RANK.AVG(Table2[[#This Row],[Sharpe Ratio Z-Score]],Table2[Sharpe Ratio Z-Score])</f>
        <v>557</v>
      </c>
      <c r="AV220">
        <f>(Table2[[#This Row],[Rank 1Y]]+Table2[[#This Row],[Rank 6M]]+Table2[[#This Row],[Rank Sharpe]])/3</f>
        <v>259</v>
      </c>
    </row>
    <row r="221" spans="1:48" x14ac:dyDescent="0.3">
      <c r="A221" t="s">
        <v>469</v>
      </c>
      <c r="B221" t="s">
        <v>470</v>
      </c>
      <c r="C221" t="s">
        <v>3175</v>
      </c>
      <c r="D221" t="s">
        <v>54</v>
      </c>
      <c r="E221">
        <v>47286.306270419998</v>
      </c>
      <c r="F221">
        <v>2698.35</v>
      </c>
      <c r="G221">
        <v>45.757784429878399</v>
      </c>
      <c r="H221">
        <f>(Table2[[#This Row],[1Y Return vs Nifty]]-AVERAGE(Table2[1Y Return vs Nifty]))/_xlfn.STDEV.P(Table2[1Y Return vs Nifty])</f>
        <v>0.34083821994320257</v>
      </c>
      <c r="I221">
        <v>-8.7242338689769898</v>
      </c>
      <c r="J221">
        <f>(Table2[[#This Row],[1M Return vs Nifty]]-AVERAGE(Table2[1M Return vs Nifty]))/_xlfn.STDEV.P(Table2[1M Return vs Nifty])</f>
        <v>-0.85829720823666478</v>
      </c>
      <c r="K221">
        <v>21.703214260344499</v>
      </c>
      <c r="L221">
        <f>(Table2[[#This Row],[6M Return vs Nifty]]-AVERAGE(Table2[6M Return vs Nifty]))/_xlfn.STDEV.P(Table2[6M Return vs Nifty])</f>
        <v>0.20006703051515276</v>
      </c>
      <c r="M221">
        <v>-2.7531337332306598</v>
      </c>
      <c r="N221">
        <f>(Table2[[#This Row],[1W Return vs Nifty]]-AVERAGE(Table2[1W Return vs Nifty]))/_xlfn.STDEV.P(Table2[1W Return vs Nifty])</f>
        <v>-0.682860917726271</v>
      </c>
      <c r="O221">
        <v>2819.35</v>
      </c>
      <c r="P221">
        <v>2761.9651825691499</v>
      </c>
      <c r="Q221">
        <v>2349.8543812662701</v>
      </c>
      <c r="R221">
        <v>40.550031669179099</v>
      </c>
      <c r="S221" s="1">
        <f>(Table2[[#This Row],[Close Price]]-Table2[[#This Row],[20D EMA]])/Table2[[#This Row],[20D EMA]]</f>
        <v>-4.2917693794668983E-2</v>
      </c>
      <c r="T221" s="1">
        <f>(Table2[[#This Row],[Close Price]]-Table2[[#This Row],[50D EMA]])/Table2[[#This Row],[50D EMA]]</f>
        <v>-2.3032579472988077E-2</v>
      </c>
      <c r="U221" s="1">
        <f>(Table2[[#This Row],[Close Price]]-Table2[[#This Row],[200D EMA]])/Table2[[#This Row],[200D EMA]]</f>
        <v>0.14830519776546125</v>
      </c>
      <c r="V221">
        <v>0.50098293069362498</v>
      </c>
      <c r="W221">
        <v>2676.25</v>
      </c>
      <c r="X221">
        <v>2799.95</v>
      </c>
      <c r="Y221">
        <v>2676.25</v>
      </c>
      <c r="Z221">
        <v>2922.8</v>
      </c>
      <c r="AA221">
        <v>2676.25</v>
      </c>
      <c r="AB221">
        <v>2922.8</v>
      </c>
      <c r="AC221" s="1">
        <f>(Table2[[#This Row],[Close Price]]/Table2[[#This Row],[Day Low]])-1</f>
        <v>8.2578234469874445E-3</v>
      </c>
      <c r="AD221" s="1">
        <f>(Table2[[#This Row],[Day High]]/Table2[[#This Row],[Close Price]])-1</f>
        <v>3.7652639576037261E-2</v>
      </c>
      <c r="AE221" s="1">
        <f>(Table2[[#This Row],[Close Price]]/Table2[[#This Row],[Current Week Low]])-1</f>
        <v>8.2578234469874445E-3</v>
      </c>
      <c r="AF221" s="1">
        <f>(Table2[[#This Row],[Current Week High]]/Table2[[#This Row],[Close Price]])-1</f>
        <v>8.318046213426733E-2</v>
      </c>
      <c r="AG221" s="1">
        <f>(Table2[[#This Row],[Close Price]]/Table2[[#This Row],[Current Month Low]])-1</f>
        <v>8.2578234469874445E-3</v>
      </c>
      <c r="AH221" s="1">
        <f>(Table2[[#This Row],[Current Month High]]/Table2[[#This Row],[Close Price]])-1</f>
        <v>8.318046213426733E-2</v>
      </c>
      <c r="AI221">
        <v>14.4403061129949</v>
      </c>
      <c r="AJ221">
        <v>94.8196815999422</v>
      </c>
      <c r="AK221" t="str">
        <f>IF(AND(Table2[[#This Row],[20D EMA]]&gt;Table2[[#This Row],[50D EMA]],Table2[[#This Row],[50D EMA]]&gt;Table2[[#This Row],[200D EMA]]),"Uptrend","Downtrend/NoTrend")</f>
        <v>Uptrend</v>
      </c>
      <c r="AL221">
        <v>-0.11</v>
      </c>
      <c r="AM221" t="s">
        <v>3216</v>
      </c>
      <c r="AN221">
        <v>-4.72</v>
      </c>
      <c r="AO221" t="s">
        <v>3216</v>
      </c>
      <c r="AP221">
        <v>7.0266112866472996E-2</v>
      </c>
      <c r="AQ221">
        <f>(Table2[[#This Row],[Sharpe Ratio]]-AVERAGE(Table2[Sharpe Ratio]))/_xlfn.STDEV.P(Table2[Sharpe Ratio])</f>
        <v>6.8070342461063818E-2</v>
      </c>
      <c r="AR2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-0.93218253304351661</v>
      </c>
      <c r="AS221">
        <f>_xlfn.RANK.AVG(Table2[[#This Row],[1Y Return vs Nifty Z-Score]],Table2[1Y Return vs Nifty Z-Score])</f>
        <v>198</v>
      </c>
      <c r="AT221">
        <f>_xlfn.RANK.AVG(Table2[[#This Row],[6M Return vs Nifty Z-Score]],Table2[6M Return vs Nifty Z-Score])</f>
        <v>247</v>
      </c>
      <c r="AU221">
        <f>_xlfn.RANK.AVG(Table2[[#This Row],[Sharpe Ratio Z-Score]],Table2[Sharpe Ratio Z-Score])</f>
        <v>333</v>
      </c>
      <c r="AV221">
        <f>(Table2[[#This Row],[Rank 1Y]]+Table2[[#This Row],[Rank 6M]]+Table2[[#This Row],[Rank Sharpe]])/3</f>
        <v>259.33333333333331</v>
      </c>
    </row>
    <row r="222" spans="1:48" x14ac:dyDescent="0.3">
      <c r="A222" t="s">
        <v>1670</v>
      </c>
      <c r="B222" t="s">
        <v>1671</v>
      </c>
      <c r="C222" t="s">
        <v>3183</v>
      </c>
      <c r="D222" t="s">
        <v>1420</v>
      </c>
      <c r="E222">
        <v>5368.9239840999999</v>
      </c>
      <c r="F222">
        <v>730.85</v>
      </c>
      <c r="G222">
        <v>38.535229150199498</v>
      </c>
      <c r="H222">
        <f>(Table2[[#This Row],[1Y Return vs Nifty]]-AVERAGE(Table2[1Y Return vs Nifty]))/_xlfn.STDEV.P(Table2[1Y Return vs Nifty])</f>
        <v>0.21853556329911691</v>
      </c>
      <c r="I222">
        <v>4.4787606604186099</v>
      </c>
      <c r="J222">
        <f>(Table2[[#This Row],[1M Return vs Nifty]]-AVERAGE(Table2[1M Return vs Nifty]))/_xlfn.STDEV.P(Table2[1M Return vs Nifty])</f>
        <v>0.34116613785474498</v>
      </c>
      <c r="K222">
        <v>55.999338776008003</v>
      </c>
      <c r="L222">
        <f>(Table2[[#This Row],[6M Return vs Nifty]]-AVERAGE(Table2[6M Return vs Nifty]))/_xlfn.STDEV.P(Table2[6M Return vs Nifty])</f>
        <v>1.2241561305394395</v>
      </c>
      <c r="M222">
        <v>-2.9100566570416402</v>
      </c>
      <c r="N222">
        <f>(Table2[[#This Row],[1W Return vs Nifty]]-AVERAGE(Table2[1W Return vs Nifty]))/_xlfn.STDEV.P(Table2[1W Return vs Nifty])</f>
        <v>-0.71694273310014001</v>
      </c>
      <c r="O222">
        <v>743.07</v>
      </c>
      <c r="P222">
        <v>679.05853353599605</v>
      </c>
      <c r="Q222">
        <v>543.91141061123801</v>
      </c>
      <c r="R222">
        <v>41.189249073975603</v>
      </c>
      <c r="S222" s="1">
        <f>(Table2[[#This Row],[Close Price]]-Table2[[#This Row],[20D EMA]])/Table2[[#This Row],[20D EMA]]</f>
        <v>-1.6445287792536404E-2</v>
      </c>
      <c r="T222" s="1">
        <f>(Table2[[#This Row],[Close Price]]-Table2[[#This Row],[50D EMA]])/Table2[[#This Row],[50D EMA]]</f>
        <v>7.6269517142086796E-2</v>
      </c>
      <c r="U222" s="1">
        <f>(Table2[[#This Row],[Close Price]]-Table2[[#This Row],[200D EMA]])/Table2[[#This Row],[200D EMA]]</f>
        <v>0.34369308262660592</v>
      </c>
      <c r="V222">
        <v>0.28795499116935103</v>
      </c>
      <c r="W222">
        <v>715</v>
      </c>
      <c r="X222">
        <v>754.55</v>
      </c>
      <c r="Y222">
        <v>715</v>
      </c>
      <c r="Z222">
        <v>764.95</v>
      </c>
      <c r="AA222">
        <v>715</v>
      </c>
      <c r="AB222">
        <v>812</v>
      </c>
      <c r="AC222" s="1">
        <f>(Table2[[#This Row],[Close Price]]/Table2[[#This Row],[Day Low]])-1</f>
        <v>2.2167832167832247E-2</v>
      </c>
      <c r="AD222" s="1">
        <f>(Table2[[#This Row],[Day High]]/Table2[[#This Row],[Close Price]])-1</f>
        <v>3.2427994800574567E-2</v>
      </c>
      <c r="AE222" s="1">
        <f>(Table2[[#This Row],[Close Price]]/Table2[[#This Row],[Current Week Low]])-1</f>
        <v>2.2167832167832247E-2</v>
      </c>
      <c r="AF222" s="1">
        <f>(Table2[[#This Row],[Current Week High]]/Table2[[#This Row],[Close Price]])-1</f>
        <v>4.6658000957788826E-2</v>
      </c>
      <c r="AG222" s="1">
        <f>(Table2[[#This Row],[Close Price]]/Table2[[#This Row],[Current Month Low]])-1</f>
        <v>2.2167832167832247E-2</v>
      </c>
      <c r="AH222" s="1">
        <f>(Table2[[#This Row],[Current Month High]]/Table2[[#This Row],[Close Price]])-1</f>
        <v>0.11103509612095497</v>
      </c>
      <c r="AI222">
        <v>17.643839365122702</v>
      </c>
      <c r="AJ222">
        <v>94.893333333333302</v>
      </c>
      <c r="AK222" t="str">
        <f>IF(AND(Table2[[#This Row],[20D EMA]]&gt;Table2[[#This Row],[50D EMA]],Table2[[#This Row],[50D EMA]]&gt;Table2[[#This Row],[200D EMA]]),"Uptrend","Downtrend/NoTrend")</f>
        <v>Uptrend</v>
      </c>
      <c r="AL222">
        <v>0.2</v>
      </c>
      <c r="AM222" t="s">
        <v>3217</v>
      </c>
      <c r="AN222">
        <v>-5.05</v>
      </c>
      <c r="AO222" t="s">
        <v>3216</v>
      </c>
      <c r="AP222">
        <v>2.5935552002039002E-2</v>
      </c>
      <c r="AQ222">
        <f>(Table2[[#This Row],[Sharpe Ratio]]-AVERAGE(Table2[Sharpe Ratio]))/_xlfn.STDEV.P(Table2[Sharpe Ratio])</f>
        <v>-0.44678822927475859</v>
      </c>
      <c r="AR2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0.62012686931840288</v>
      </c>
      <c r="AS222">
        <f>_xlfn.RANK.AVG(Table2[[#This Row],[1Y Return vs Nifty Z-Score]],Table2[1Y Return vs Nifty Z-Score])</f>
        <v>237</v>
      </c>
      <c r="AT222">
        <f>_xlfn.RANK.AVG(Table2[[#This Row],[6M Return vs Nifty Z-Score]],Table2[6M Return vs Nifty Z-Score])</f>
        <v>80</v>
      </c>
      <c r="AU222">
        <f>_xlfn.RANK.AVG(Table2[[#This Row],[Sharpe Ratio Z-Score]],Table2[Sharpe Ratio Z-Score])</f>
        <v>461</v>
      </c>
      <c r="AV222">
        <f>(Table2[[#This Row],[Rank 1Y]]+Table2[[#This Row],[Rank 6M]]+Table2[[#This Row],[Rank Sharpe]])/3</f>
        <v>259.33333333333331</v>
      </c>
    </row>
    <row r="223" spans="1:48" x14ac:dyDescent="0.3">
      <c r="A223" t="s">
        <v>858</v>
      </c>
      <c r="B223" t="s">
        <v>859</v>
      </c>
      <c r="C223" t="s">
        <v>3178</v>
      </c>
      <c r="D223" t="s">
        <v>288</v>
      </c>
      <c r="E223">
        <v>18737.504577715001</v>
      </c>
      <c r="F223">
        <v>881.35</v>
      </c>
      <c r="G223">
        <v>34.022397417277098</v>
      </c>
      <c r="H223">
        <f>(Table2[[#This Row],[1Y Return vs Nifty]]-AVERAGE(Table2[1Y Return vs Nifty]))/_xlfn.STDEV.P(Table2[1Y Return vs Nifty])</f>
        <v>0.14211782905524967</v>
      </c>
      <c r="I223">
        <v>5.8546422769767297</v>
      </c>
      <c r="J223">
        <f>(Table2[[#This Row],[1M Return vs Nifty]]-AVERAGE(Table2[1M Return vs Nifty]))/_xlfn.STDEV.P(Table2[1M Return vs Nifty])</f>
        <v>0.46616199117787804</v>
      </c>
      <c r="K223">
        <v>2.0476952424589401</v>
      </c>
      <c r="L223">
        <f>(Table2[[#This Row],[6M Return vs Nifty]]-AVERAGE(Table2[6M Return vs Nifty]))/_xlfn.STDEV.P(Table2[6M Return vs Nifty])</f>
        <v>-0.38685067712098226</v>
      </c>
      <c r="M223">
        <v>-4.0444133520493599</v>
      </c>
      <c r="N223">
        <f>(Table2[[#This Row],[1W Return vs Nifty]]-AVERAGE(Table2[1W Return vs Nifty]))/_xlfn.STDEV.P(Table2[1W Return vs Nifty])</f>
        <v>-0.96331167976808463</v>
      </c>
      <c r="O223">
        <v>862.1</v>
      </c>
      <c r="P223">
        <v>839.29585988910799</v>
      </c>
      <c r="Q223">
        <v>770.80491282628202</v>
      </c>
      <c r="R223">
        <v>43.5646650823752</v>
      </c>
      <c r="S223" s="1">
        <f>(Table2[[#This Row],[Close Price]]-Table2[[#This Row],[20D EMA]])/Table2[[#This Row],[20D EMA]]</f>
        <v>2.2329196148938638E-2</v>
      </c>
      <c r="T223" s="1">
        <f>(Table2[[#This Row],[Close Price]]-Table2[[#This Row],[50D EMA]])/Table2[[#This Row],[50D EMA]]</f>
        <v>5.0106454851866468E-2</v>
      </c>
      <c r="U223" s="1">
        <f>(Table2[[#This Row],[Close Price]]-Table2[[#This Row],[200D EMA]])/Table2[[#This Row],[200D EMA]]</f>
        <v>0.14341513051387594</v>
      </c>
      <c r="V223">
        <v>1.2361682365375699</v>
      </c>
      <c r="W223">
        <v>845.8</v>
      </c>
      <c r="X223">
        <v>888.5</v>
      </c>
      <c r="Y223">
        <v>845.8</v>
      </c>
      <c r="Z223">
        <v>919</v>
      </c>
      <c r="AA223">
        <v>830</v>
      </c>
      <c r="AB223">
        <v>924</v>
      </c>
      <c r="AC223" s="1">
        <f>(Table2[[#This Row],[Close Price]]/Table2[[#This Row],[Day Low]])-1</f>
        <v>4.2031213052731164E-2</v>
      </c>
      <c r="AD223" s="1">
        <f>(Table2[[#This Row],[Day High]]/Table2[[#This Row],[Close Price]])-1</f>
        <v>8.1125546037328355E-3</v>
      </c>
      <c r="AE223" s="1">
        <f>(Table2[[#This Row],[Close Price]]/Table2[[#This Row],[Current Week Low]])-1</f>
        <v>4.2031213052731164E-2</v>
      </c>
      <c r="AF223" s="1">
        <f>(Table2[[#This Row],[Current Week High]]/Table2[[#This Row],[Close Price]])-1</f>
        <v>4.2718556759516524E-2</v>
      </c>
      <c r="AG223" s="1">
        <f>(Table2[[#This Row],[Close Price]]/Table2[[#This Row],[Current Month Low]])-1</f>
        <v>6.1867469879518078E-2</v>
      </c>
      <c r="AH223" s="1">
        <f>(Table2[[#This Row],[Current Month High]]/Table2[[#This Row],[Close Price]])-1</f>
        <v>4.839167186702209E-2</v>
      </c>
      <c r="AI223">
        <v>8.6968854598059799</v>
      </c>
      <c r="AJ223">
        <v>64.707531302560199</v>
      </c>
      <c r="AK223" t="str">
        <f>IF(AND(Table2[[#This Row],[20D EMA]]&gt;Table2[[#This Row],[50D EMA]],Table2[[#This Row],[50D EMA]]&gt;Table2[[#This Row],[200D EMA]]),"Uptrend","Downtrend/NoTrend")</f>
        <v>Uptrend</v>
      </c>
      <c r="AL223">
        <v>-0.03</v>
      </c>
      <c r="AM223" t="s">
        <v>3216</v>
      </c>
      <c r="AN223">
        <v>0.6</v>
      </c>
      <c r="AO223" t="s">
        <v>3217</v>
      </c>
      <c r="AP223">
        <v>0.17685245508723901</v>
      </c>
      <c r="AQ223">
        <f>(Table2[[#This Row],[Sharpe Ratio]]-AVERAGE(Table2[Sharpe Ratio]))/_xlfn.STDEV.P(Table2[Sharpe Ratio])</f>
        <v>1.3059723868350706</v>
      </c>
      <c r="AR2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0.56408985017913127</v>
      </c>
      <c r="AS223">
        <f>_xlfn.RANK.AVG(Table2[[#This Row],[1Y Return vs Nifty Z-Score]],Table2[1Y Return vs Nifty Z-Score])</f>
        <v>262</v>
      </c>
      <c r="AT223">
        <f>_xlfn.RANK.AVG(Table2[[#This Row],[6M Return vs Nifty Z-Score]],Table2[6M Return vs Nifty Z-Score])</f>
        <v>445</v>
      </c>
      <c r="AU223">
        <f>_xlfn.RANK.AVG(Table2[[#This Row],[Sharpe Ratio Z-Score]],Table2[Sharpe Ratio Z-Score])</f>
        <v>73</v>
      </c>
      <c r="AV223">
        <f>(Table2[[#This Row],[Rank 1Y]]+Table2[[#This Row],[Rank 6M]]+Table2[[#This Row],[Rank Sharpe]])/3</f>
        <v>260</v>
      </c>
    </row>
    <row r="224" spans="1:48" x14ac:dyDescent="0.3">
      <c r="A224" t="s">
        <v>471</v>
      </c>
      <c r="B224" t="s">
        <v>472</v>
      </c>
      <c r="C224" t="s">
        <v>3170</v>
      </c>
      <c r="D224" t="s">
        <v>21</v>
      </c>
      <c r="E224">
        <v>46869.593568525001</v>
      </c>
      <c r="F224">
        <v>1676.45</v>
      </c>
      <c r="G224">
        <v>22.2784970955611</v>
      </c>
      <c r="H224">
        <f>(Table2[[#This Row],[1Y Return vs Nifty]]-AVERAGE(Table2[1Y Return vs Nifty]))/_xlfn.STDEV.P(Table2[1Y Return vs Nifty])</f>
        <v>-5.6746721383062033E-2</v>
      </c>
      <c r="I224">
        <v>-8.6887822390861196</v>
      </c>
      <c r="J224">
        <f>(Table2[[#This Row],[1M Return vs Nifty]]-AVERAGE(Table2[1M Return vs Nifty]))/_xlfn.STDEV.P(Table2[1M Return vs Nifty])</f>
        <v>-0.85507650474257313</v>
      </c>
      <c r="K224">
        <v>6.9614811117351199</v>
      </c>
      <c r="L224">
        <f>(Table2[[#This Row],[6M Return vs Nifty]]-AVERAGE(Table2[6M Return vs Nifty]))/_xlfn.STDEV.P(Table2[6M Return vs Nifty])</f>
        <v>-0.24012405364255254</v>
      </c>
      <c r="M224">
        <v>-4.4240329126350098</v>
      </c>
      <c r="N224">
        <f>(Table2[[#This Row],[1W Return vs Nifty]]-AVERAGE(Table2[1W Return vs Nifty]))/_xlfn.STDEV.P(Table2[1W Return vs Nifty])</f>
        <v>-1.0457605882001877</v>
      </c>
      <c r="O224">
        <v>1768.08</v>
      </c>
      <c r="P224">
        <v>1752.4552266400401</v>
      </c>
      <c r="Q224">
        <v>1567.6398457374301</v>
      </c>
      <c r="R224">
        <v>35.936343374330001</v>
      </c>
      <c r="S224" s="1">
        <f>(Table2[[#This Row],[Close Price]]-Table2[[#This Row],[20D EMA]])/Table2[[#This Row],[20D EMA]]</f>
        <v>-5.1824578073390283E-2</v>
      </c>
      <c r="T224" s="1">
        <f>(Table2[[#This Row],[Close Price]]-Table2[[#This Row],[50D EMA]])/Table2[[#This Row],[50D EMA]]</f>
        <v>-4.3370709553455414E-2</v>
      </c>
      <c r="U224" s="1">
        <f>(Table2[[#This Row],[Close Price]]-Table2[[#This Row],[200D EMA]])/Table2[[#This Row],[200D EMA]]</f>
        <v>6.9410173872803571E-2</v>
      </c>
      <c r="V224">
        <v>0.61118437275528703</v>
      </c>
      <c r="W224">
        <v>1666.1</v>
      </c>
      <c r="X224">
        <v>1751</v>
      </c>
      <c r="Y224">
        <v>1666.1</v>
      </c>
      <c r="Z224">
        <v>1832</v>
      </c>
      <c r="AA224">
        <v>1666.1</v>
      </c>
      <c r="AB224">
        <v>1859.95</v>
      </c>
      <c r="AC224" s="1">
        <f>(Table2[[#This Row],[Close Price]]/Table2[[#This Row],[Day Low]])-1</f>
        <v>6.2121121181202277E-3</v>
      </c>
      <c r="AD224" s="1">
        <f>(Table2[[#This Row],[Day High]]/Table2[[#This Row],[Close Price]])-1</f>
        <v>4.4468967162754502E-2</v>
      </c>
      <c r="AE224" s="1">
        <f>(Table2[[#This Row],[Close Price]]/Table2[[#This Row],[Current Week Low]])-1</f>
        <v>6.2121121181202277E-3</v>
      </c>
      <c r="AF224" s="1">
        <f>(Table2[[#This Row],[Current Week High]]/Table2[[#This Row],[Close Price]])-1</f>
        <v>9.2785349995526234E-2</v>
      </c>
      <c r="AG224" s="1">
        <f>(Table2[[#This Row],[Close Price]]/Table2[[#This Row],[Current Month Low]])-1</f>
        <v>6.2121121181202277E-3</v>
      </c>
      <c r="AH224" s="1">
        <f>(Table2[[#This Row],[Current Month High]]/Table2[[#This Row],[Close Price]])-1</f>
        <v>0.10945748456560001</v>
      </c>
      <c r="AI224">
        <v>15.0466760118106</v>
      </c>
      <c r="AJ224">
        <v>61.507707129094399</v>
      </c>
      <c r="AK224" t="str">
        <f>IF(AND(Table2[[#This Row],[20D EMA]]&gt;Table2[[#This Row],[50D EMA]],Table2[[#This Row],[50D EMA]]&gt;Table2[[#This Row],[200D EMA]]),"Uptrend","Downtrend/NoTrend")</f>
        <v>Uptrend</v>
      </c>
      <c r="AL224">
        <v>-0.1</v>
      </c>
      <c r="AM224" t="s">
        <v>3216</v>
      </c>
      <c r="AN224">
        <v>-5.25</v>
      </c>
      <c r="AO224" t="s">
        <v>3216</v>
      </c>
      <c r="AP224">
        <v>0.17427611664113599</v>
      </c>
      <c r="AQ224">
        <f>(Table2[[#This Row],[Sharpe Ratio]]-AVERAGE(Table2[Sharpe Ratio]))/_xlfn.STDEV.P(Table2[Sharpe Ratio])</f>
        <v>1.2760505923257461</v>
      </c>
      <c r="AR2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-0.92165727564262934</v>
      </c>
      <c r="AS224">
        <f>_xlfn.RANK.AVG(Table2[[#This Row],[1Y Return vs Nifty Z-Score]],Table2[1Y Return vs Nifty Z-Score])</f>
        <v>309</v>
      </c>
      <c r="AT224">
        <f>_xlfn.RANK.AVG(Table2[[#This Row],[6M Return vs Nifty Z-Score]],Table2[6M Return vs Nifty Z-Score])</f>
        <v>395</v>
      </c>
      <c r="AU224">
        <f>_xlfn.RANK.AVG(Table2[[#This Row],[Sharpe Ratio Z-Score]],Table2[Sharpe Ratio Z-Score])</f>
        <v>78</v>
      </c>
      <c r="AV224">
        <f>(Table2[[#This Row],[Rank 1Y]]+Table2[[#This Row],[Rank 6M]]+Table2[[#This Row],[Rank Sharpe]])/3</f>
        <v>260.66666666666669</v>
      </c>
    </row>
    <row r="225" spans="1:48" x14ac:dyDescent="0.3">
      <c r="A225" t="s">
        <v>932</v>
      </c>
      <c r="B225" t="s">
        <v>933</v>
      </c>
      <c r="C225" t="s">
        <v>3178</v>
      </c>
      <c r="D225" t="s">
        <v>804</v>
      </c>
      <c r="E225">
        <v>16677.426115900002</v>
      </c>
      <c r="F225">
        <v>391.8</v>
      </c>
      <c r="G225">
        <v>18.900362295156398</v>
      </c>
      <c r="H225">
        <f>(Table2[[#This Row],[1Y Return vs Nifty]]-AVERAGE(Table2[1Y Return vs Nifty]))/_xlfn.STDEV.P(Table2[1Y Return vs Nifty])</f>
        <v>-0.11395014103064431</v>
      </c>
      <c r="I225">
        <v>0.82543338942886701</v>
      </c>
      <c r="J225">
        <f>(Table2[[#This Row],[1M Return vs Nifty]]-AVERAGE(Table2[1M Return vs Nifty]))/_xlfn.STDEV.P(Table2[1M Return vs Nifty])</f>
        <v>9.269298613310082E-3</v>
      </c>
      <c r="K225">
        <v>3.8756728920735801</v>
      </c>
      <c r="L225">
        <f>(Table2[[#This Row],[6M Return vs Nifty]]-AVERAGE(Table2[6M Return vs Nifty]))/_xlfn.STDEV.P(Table2[6M Return vs Nifty])</f>
        <v>-0.33226690089275573</v>
      </c>
      <c r="M225">
        <v>-9.2203015893725606</v>
      </c>
      <c r="N225">
        <f>(Table2[[#This Row],[1W Return vs Nifty]]-AVERAGE(Table2[1W Return vs Nifty]))/_xlfn.STDEV.P(Table2[1W Return vs Nifty])</f>
        <v>-2.0874537937189732</v>
      </c>
      <c r="O225">
        <v>420.11</v>
      </c>
      <c r="P225">
        <v>399.92073207376501</v>
      </c>
      <c r="Q225">
        <v>348.47190512052401</v>
      </c>
      <c r="R225">
        <v>33.718913308771903</v>
      </c>
      <c r="S225" s="1">
        <f>(Table2[[#This Row],[Close Price]]-Table2[[#This Row],[20D EMA]])/Table2[[#This Row],[20D EMA]]</f>
        <v>-6.7387112899002649E-2</v>
      </c>
      <c r="T225" s="1">
        <f>(Table2[[#This Row],[Close Price]]-Table2[[#This Row],[50D EMA]])/Table2[[#This Row],[50D EMA]]</f>
        <v>-2.0305854191793028E-2</v>
      </c>
      <c r="U225" s="1">
        <f>(Table2[[#This Row],[Close Price]]-Table2[[#This Row],[200D EMA]])/Table2[[#This Row],[200D EMA]]</f>
        <v>0.1243374121207572</v>
      </c>
      <c r="V225">
        <v>1.2441233561379701</v>
      </c>
      <c r="W225">
        <v>387.6</v>
      </c>
      <c r="X225">
        <v>413.5</v>
      </c>
      <c r="Y225">
        <v>387.6</v>
      </c>
      <c r="Z225">
        <v>440.5</v>
      </c>
      <c r="AA225">
        <v>387.6</v>
      </c>
      <c r="AB225">
        <v>474.4</v>
      </c>
      <c r="AC225" s="1">
        <f>(Table2[[#This Row],[Close Price]]/Table2[[#This Row],[Day Low]])-1</f>
        <v>1.0835913312693402E-2</v>
      </c>
      <c r="AD225" s="1">
        <f>(Table2[[#This Row],[Day High]]/Table2[[#This Row],[Close Price]])-1</f>
        <v>5.5385400714650368E-2</v>
      </c>
      <c r="AE225" s="1">
        <f>(Table2[[#This Row],[Close Price]]/Table2[[#This Row],[Current Week Low]])-1</f>
        <v>1.0835913312693402E-2</v>
      </c>
      <c r="AF225" s="1">
        <f>(Table2[[#This Row],[Current Week High]]/Table2[[#This Row],[Close Price]])-1</f>
        <v>0.124298111281266</v>
      </c>
      <c r="AG225" s="1">
        <f>(Table2[[#This Row],[Close Price]]/Table2[[#This Row],[Current Month Low]])-1</f>
        <v>1.0835913312693402E-2</v>
      </c>
      <c r="AH225" s="1">
        <f>(Table2[[#This Row],[Current Month High]]/Table2[[#This Row],[Close Price]])-1</f>
        <v>0.21082184788157221</v>
      </c>
      <c r="AI225">
        <v>21.0821847881572</v>
      </c>
      <c r="AJ225">
        <v>70.496083550913795</v>
      </c>
      <c r="AK225" t="str">
        <f>IF(AND(Table2[[#This Row],[20D EMA]]&gt;Table2[[#This Row],[50D EMA]],Table2[[#This Row],[50D EMA]]&gt;Table2[[#This Row],[200D EMA]]),"Uptrend","Downtrend/NoTrend")</f>
        <v>Uptrend</v>
      </c>
      <c r="AL225">
        <v>-0.02</v>
      </c>
      <c r="AM225" t="s">
        <v>3216</v>
      </c>
      <c r="AN225">
        <v>-8.83</v>
      </c>
      <c r="AO225" t="s">
        <v>3216</v>
      </c>
      <c r="AP225">
        <v>0.19826729729315201</v>
      </c>
      <c r="AQ225">
        <f>(Table2[[#This Row],[Sharpe Ratio]]-AVERAGE(Table2[Sharpe Ratio]))/_xlfn.STDEV.P(Table2[Sharpe Ratio])</f>
        <v>1.5546860249458423</v>
      </c>
      <c r="AR2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-0.96971551208322082</v>
      </c>
      <c r="AS225">
        <f>_xlfn.RANK.AVG(Table2[[#This Row],[1Y Return vs Nifty Z-Score]],Table2[1Y Return vs Nifty Z-Score])</f>
        <v>332</v>
      </c>
      <c r="AT225">
        <f>_xlfn.RANK.AVG(Table2[[#This Row],[6M Return vs Nifty Z-Score]],Table2[6M Return vs Nifty Z-Score])</f>
        <v>420</v>
      </c>
      <c r="AU225">
        <f>_xlfn.RANK.AVG(Table2[[#This Row],[Sharpe Ratio Z-Score]],Table2[Sharpe Ratio Z-Score])</f>
        <v>44</v>
      </c>
      <c r="AV225">
        <f>(Table2[[#This Row],[Rank 1Y]]+Table2[[#This Row],[Rank 6M]]+Table2[[#This Row],[Rank Sharpe]])/3</f>
        <v>265.33333333333331</v>
      </c>
    </row>
    <row r="226" spans="1:48" x14ac:dyDescent="0.3">
      <c r="A226" t="s">
        <v>1180</v>
      </c>
      <c r="B226" t="s">
        <v>1181</v>
      </c>
      <c r="C226" t="s">
        <v>3185</v>
      </c>
      <c r="D226" t="s">
        <v>379</v>
      </c>
      <c r="E226">
        <v>10568.1372436</v>
      </c>
      <c r="F226">
        <v>186.92</v>
      </c>
      <c r="G226">
        <v>18.046433987178201</v>
      </c>
      <c r="H226">
        <f>(Table2[[#This Row],[1Y Return vs Nifty]]-AVERAGE(Table2[1Y Return vs Nifty]))/_xlfn.STDEV.P(Table2[1Y Return vs Nifty])</f>
        <v>-0.12841007890653214</v>
      </c>
      <c r="I226">
        <v>-4.0950165582025102</v>
      </c>
      <c r="J226">
        <f>(Table2[[#This Row],[1M Return vs Nifty]]-AVERAGE(Table2[1M Return vs Nifty]))/_xlfn.STDEV.P(Table2[1M Return vs Nifty])</f>
        <v>-0.43774288073138656</v>
      </c>
      <c r="K226">
        <v>31.915107749370001</v>
      </c>
      <c r="L226">
        <f>(Table2[[#This Row],[6M Return vs Nifty]]-AVERAGE(Table2[6M Return vs Nifty]))/_xlfn.STDEV.P(Table2[6M Return vs Nifty])</f>
        <v>0.50499620138819823</v>
      </c>
      <c r="M226">
        <v>-0.59426350189950605</v>
      </c>
      <c r="N226">
        <f>(Table2[[#This Row],[1W Return vs Nifty]]-AVERAGE(Table2[1W Return vs Nifty]))/_xlfn.STDEV.P(Table2[1W Return vs Nifty])</f>
        <v>-0.21397966791602629</v>
      </c>
      <c r="O226">
        <v>193.22</v>
      </c>
      <c r="P226">
        <v>194.947018679233</v>
      </c>
      <c r="Q226">
        <v>170.90747804975501</v>
      </c>
      <c r="R226">
        <v>47.871537768950297</v>
      </c>
      <c r="S226" s="1">
        <f>(Table2[[#This Row],[Close Price]]-Table2[[#This Row],[20D EMA]])/Table2[[#This Row],[20D EMA]]</f>
        <v>-3.2605320360211215E-2</v>
      </c>
      <c r="T226" s="1">
        <f>(Table2[[#This Row],[Close Price]]-Table2[[#This Row],[50D EMA]])/Table2[[#This Row],[50D EMA]]</f>
        <v>-4.1175385669481382E-2</v>
      </c>
      <c r="U226" s="1">
        <f>(Table2[[#This Row],[Close Price]]-Table2[[#This Row],[200D EMA]])/Table2[[#This Row],[200D EMA]]</f>
        <v>9.3691172164996603E-2</v>
      </c>
      <c r="V226">
        <v>0.18864667242880301</v>
      </c>
      <c r="W226">
        <v>183.16</v>
      </c>
      <c r="X226">
        <v>194.95</v>
      </c>
      <c r="Y226">
        <v>182.01</v>
      </c>
      <c r="Z226">
        <v>194.95</v>
      </c>
      <c r="AA226">
        <v>182.01</v>
      </c>
      <c r="AB226">
        <v>205.5</v>
      </c>
      <c r="AC226" s="1">
        <f>(Table2[[#This Row],[Close Price]]/Table2[[#This Row],[Day Low]])-1</f>
        <v>2.0528499672417544E-2</v>
      </c>
      <c r="AD226" s="1">
        <f>(Table2[[#This Row],[Day High]]/Table2[[#This Row],[Close Price]])-1</f>
        <v>4.2959554889792528E-2</v>
      </c>
      <c r="AE226" s="1">
        <f>(Table2[[#This Row],[Close Price]]/Table2[[#This Row],[Current Week Low]])-1</f>
        <v>2.6976539750563244E-2</v>
      </c>
      <c r="AF226" s="1">
        <f>(Table2[[#This Row],[Current Week High]]/Table2[[#This Row],[Close Price]])-1</f>
        <v>4.2959554889792528E-2</v>
      </c>
      <c r="AG226" s="1">
        <f>(Table2[[#This Row],[Close Price]]/Table2[[#This Row],[Current Month Low]])-1</f>
        <v>2.6976539750563244E-2</v>
      </c>
      <c r="AH226" s="1">
        <f>(Table2[[#This Row],[Current Month High]]/Table2[[#This Row],[Close Price]])-1</f>
        <v>9.9400813182110026E-2</v>
      </c>
      <c r="AI226">
        <v>31.072116413438899</v>
      </c>
      <c r="AJ226">
        <v>58.945578231292501</v>
      </c>
      <c r="AK226" t="str">
        <f>IF(AND(Table2[[#This Row],[20D EMA]]&gt;Table2[[#This Row],[50D EMA]],Table2[[#This Row],[50D EMA]]&gt;Table2[[#This Row],[200D EMA]]),"Uptrend","Downtrend/NoTrend")</f>
        <v>Downtrend/NoTrend</v>
      </c>
      <c r="AL226">
        <v>-0.05</v>
      </c>
      <c r="AM226" t="s">
        <v>3216</v>
      </c>
      <c r="AN226">
        <v>-6.94</v>
      </c>
      <c r="AO226" t="s">
        <v>3216</v>
      </c>
      <c r="AP226">
        <v>8.6691055818351001E-2</v>
      </c>
      <c r="AQ226">
        <f>(Table2[[#This Row],[Sharpe Ratio]]-AVERAGE(Table2[Sharpe Ratio]))/_xlfn.STDEV.P(Table2[Sharpe Ratio])</f>
        <v>0.25883090366638944</v>
      </c>
      <c r="AR2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6">
        <f>_xlfn.RANK.AVG(Table2[[#This Row],[1Y Return vs Nifty Z-Score]],Table2[1Y Return vs Nifty Z-Score])</f>
        <v>335</v>
      </c>
      <c r="AT226">
        <f>_xlfn.RANK.AVG(Table2[[#This Row],[6M Return vs Nifty Z-Score]],Table2[6M Return vs Nifty Z-Score])</f>
        <v>182</v>
      </c>
      <c r="AU226">
        <f>_xlfn.RANK.AVG(Table2[[#This Row],[Sharpe Ratio Z-Score]],Table2[Sharpe Ratio Z-Score])</f>
        <v>279</v>
      </c>
      <c r="AV226">
        <f>(Table2[[#This Row],[Rank 1Y]]+Table2[[#This Row],[Rank 6M]]+Table2[[#This Row],[Rank Sharpe]])/3</f>
        <v>265.33333333333331</v>
      </c>
    </row>
    <row r="227" spans="1:48" x14ac:dyDescent="0.3">
      <c r="A227" t="s">
        <v>979</v>
      </c>
      <c r="B227" t="s">
        <v>980</v>
      </c>
      <c r="C227" t="s">
        <v>3183</v>
      </c>
      <c r="D227" t="s">
        <v>262</v>
      </c>
      <c r="E227">
        <v>15435.5384218</v>
      </c>
      <c r="F227">
        <v>882.25</v>
      </c>
      <c r="G227">
        <v>34.165631842107601</v>
      </c>
      <c r="H227">
        <f>(Table2[[#This Row],[1Y Return vs Nifty]]-AVERAGE(Table2[1Y Return vs Nifty]))/_xlfn.STDEV.P(Table2[1Y Return vs Nifty])</f>
        <v>0.144543279605825</v>
      </c>
      <c r="I227">
        <v>-7.3944373942465802</v>
      </c>
      <c r="J227">
        <f>(Table2[[#This Row],[1M Return vs Nifty]]-AVERAGE(Table2[1M Return vs Nifty]))/_xlfn.STDEV.P(Table2[1M Return vs Nifty])</f>
        <v>-0.73748808984693581</v>
      </c>
      <c r="K227">
        <v>3.16170936405952</v>
      </c>
      <c r="L227">
        <f>(Table2[[#This Row],[6M Return vs Nifty]]-AVERAGE(Table2[6M Return vs Nifty]))/_xlfn.STDEV.P(Table2[6M Return vs Nifty])</f>
        <v>-0.35358599385674799</v>
      </c>
      <c r="M227">
        <v>-1.4518917468469901</v>
      </c>
      <c r="N227">
        <f>(Table2[[#This Row],[1W Return vs Nifty]]-AVERAGE(Table2[1W Return vs Nifty]))/_xlfn.STDEV.P(Table2[1W Return vs Nifty])</f>
        <v>-0.4002464464965958</v>
      </c>
      <c r="O227">
        <v>900.34</v>
      </c>
      <c r="P227">
        <v>916.36477593339305</v>
      </c>
      <c r="Q227">
        <v>835.19011013060504</v>
      </c>
      <c r="R227">
        <v>42.874095314482901</v>
      </c>
      <c r="S227" s="1">
        <f>(Table2[[#This Row],[Close Price]]-Table2[[#This Row],[20D EMA]])/Table2[[#This Row],[20D EMA]]</f>
        <v>-2.0092409534176011E-2</v>
      </c>
      <c r="T227" s="1">
        <f>(Table2[[#This Row],[Close Price]]-Table2[[#This Row],[50D EMA]])/Table2[[#This Row],[50D EMA]]</f>
        <v>-3.7228379821391912E-2</v>
      </c>
      <c r="U227" s="1">
        <f>(Table2[[#This Row],[Close Price]]-Table2[[#This Row],[200D EMA]])/Table2[[#This Row],[200D EMA]]</f>
        <v>5.6346320793999649E-2</v>
      </c>
      <c r="V227">
        <v>0.63682983310432995</v>
      </c>
      <c r="W227">
        <v>866.9</v>
      </c>
      <c r="X227">
        <v>904</v>
      </c>
      <c r="Y227">
        <v>866.9</v>
      </c>
      <c r="Z227">
        <v>915</v>
      </c>
      <c r="AA227">
        <v>856.5</v>
      </c>
      <c r="AB227">
        <v>947.8</v>
      </c>
      <c r="AC227" s="1">
        <f>(Table2[[#This Row],[Close Price]]/Table2[[#This Row],[Day Low]])-1</f>
        <v>1.7706771253893194E-2</v>
      </c>
      <c r="AD227" s="1">
        <f>(Table2[[#This Row],[Day High]]/Table2[[#This Row],[Close Price]])-1</f>
        <v>2.4652876168886451E-2</v>
      </c>
      <c r="AE227" s="1">
        <f>(Table2[[#This Row],[Close Price]]/Table2[[#This Row],[Current Week Low]])-1</f>
        <v>1.7706771253893194E-2</v>
      </c>
      <c r="AF227" s="1">
        <f>(Table2[[#This Row],[Current Week High]]/Table2[[#This Row],[Close Price]])-1</f>
        <v>3.7120997449702431E-2</v>
      </c>
      <c r="AG227" s="1">
        <f>(Table2[[#This Row],[Close Price]]/Table2[[#This Row],[Current Month Low]])-1</f>
        <v>3.0064214827787428E-2</v>
      </c>
      <c r="AH227" s="1">
        <f>(Table2[[#This Row],[Current Month High]]/Table2[[#This Row],[Close Price]])-1</f>
        <v>7.4298668177954053E-2</v>
      </c>
      <c r="AI227">
        <v>20.1473505242278</v>
      </c>
      <c r="AJ227">
        <v>63.379629629629598</v>
      </c>
      <c r="AK227" t="str">
        <f>IF(AND(Table2[[#This Row],[20D EMA]]&gt;Table2[[#This Row],[50D EMA]],Table2[[#This Row],[50D EMA]]&gt;Table2[[#This Row],[200D EMA]]),"Uptrend","Downtrend/NoTrend")</f>
        <v>Downtrend/NoTrend</v>
      </c>
      <c r="AL227">
        <v>-0.12</v>
      </c>
      <c r="AM227" t="s">
        <v>3216</v>
      </c>
      <c r="AN227">
        <v>-4.84</v>
      </c>
      <c r="AO227" t="s">
        <v>3216</v>
      </c>
      <c r="AP227">
        <v>0.15365478235632399</v>
      </c>
      <c r="AQ227">
        <f>(Table2[[#This Row],[Sharpe Ratio]]-AVERAGE(Table2[Sharpe Ratio]))/_xlfn.STDEV.P(Table2[Sharpe Ratio])</f>
        <v>1.0365528167475619</v>
      </c>
      <c r="AR2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7">
        <f>_xlfn.RANK.AVG(Table2[[#This Row],[1Y Return vs Nifty Z-Score]],Table2[1Y Return vs Nifty Z-Score])</f>
        <v>260</v>
      </c>
      <c r="AT227">
        <f>_xlfn.RANK.AVG(Table2[[#This Row],[6M Return vs Nifty Z-Score]],Table2[6M Return vs Nifty Z-Score])</f>
        <v>430</v>
      </c>
      <c r="AU227">
        <f>_xlfn.RANK.AVG(Table2[[#This Row],[Sharpe Ratio Z-Score]],Table2[Sharpe Ratio Z-Score])</f>
        <v>108</v>
      </c>
      <c r="AV227">
        <f>(Table2[[#This Row],[Rank 1Y]]+Table2[[#This Row],[Rank 6M]]+Table2[[#This Row],[Rank Sharpe]])/3</f>
        <v>266</v>
      </c>
    </row>
    <row r="228" spans="1:48" x14ac:dyDescent="0.3">
      <c r="A228" t="s">
        <v>1615</v>
      </c>
      <c r="B228" t="s">
        <v>1616</v>
      </c>
      <c r="C228" t="s">
        <v>3188</v>
      </c>
      <c r="D228" t="s">
        <v>1617</v>
      </c>
      <c r="E228">
        <v>5871.1801488599904</v>
      </c>
      <c r="F228">
        <v>338.4</v>
      </c>
      <c r="G228">
        <v>15.293114054799601</v>
      </c>
      <c r="H228">
        <f>(Table2[[#This Row],[1Y Return vs Nifty]]-AVERAGE(Table2[1Y Return vs Nifty]))/_xlfn.STDEV.P(Table2[1Y Return vs Nifty])</f>
        <v>-0.17503323778611193</v>
      </c>
      <c r="I228">
        <v>-7.3525366522033</v>
      </c>
      <c r="J228">
        <f>(Table2[[#This Row],[1M Return vs Nifty]]-AVERAGE(Table2[1M Return vs Nifty]))/_xlfn.STDEV.P(Table2[1M Return vs Nifty])</f>
        <v>-0.73368149853592302</v>
      </c>
      <c r="K228">
        <v>17.1035351562691</v>
      </c>
      <c r="L228">
        <f>(Table2[[#This Row],[6M Return vs Nifty]]-AVERAGE(Table2[6M Return vs Nifty]))/_xlfn.STDEV.P(Table2[6M Return vs Nifty])</f>
        <v>6.2719697525917995E-2</v>
      </c>
      <c r="M228">
        <v>-2.02559467073067</v>
      </c>
      <c r="N228">
        <f>(Table2[[#This Row],[1W Return vs Nifty]]-AVERAGE(Table2[1W Return vs Nifty]))/_xlfn.STDEV.P(Table2[1W Return vs Nifty])</f>
        <v>-0.52484798116341447</v>
      </c>
      <c r="O228">
        <v>334.89</v>
      </c>
      <c r="P228">
        <v>333.83320776385398</v>
      </c>
      <c r="Q228">
        <v>300.68215505980402</v>
      </c>
      <c r="R228">
        <v>45.096768958227997</v>
      </c>
      <c r="S228" s="1">
        <f>(Table2[[#This Row],[Close Price]]-Table2[[#This Row],[20D EMA]])/Table2[[#This Row],[20D EMA]]</f>
        <v>1.0481053480247219E-2</v>
      </c>
      <c r="T228" s="1">
        <f>(Table2[[#This Row],[Close Price]]-Table2[[#This Row],[50D EMA]])/Table2[[#This Row],[50D EMA]]</f>
        <v>1.3679862068654491E-2</v>
      </c>
      <c r="U228" s="1">
        <f>(Table2[[#This Row],[Close Price]]-Table2[[#This Row],[200D EMA]])/Table2[[#This Row],[200D EMA]]</f>
        <v>0.12544091594891651</v>
      </c>
      <c r="V228">
        <v>0.68158390683232695</v>
      </c>
      <c r="W228">
        <v>319</v>
      </c>
      <c r="X228">
        <v>340</v>
      </c>
      <c r="Y228">
        <v>319</v>
      </c>
      <c r="Z228">
        <v>351.2</v>
      </c>
      <c r="AA228">
        <v>319</v>
      </c>
      <c r="AB228">
        <v>351.2</v>
      </c>
      <c r="AC228" s="1">
        <f>(Table2[[#This Row],[Close Price]]/Table2[[#This Row],[Day Low]])-1</f>
        <v>6.0815047021943514E-2</v>
      </c>
      <c r="AD228" s="1">
        <f>(Table2[[#This Row],[Day High]]/Table2[[#This Row],[Close Price]])-1</f>
        <v>4.7281323877068626E-3</v>
      </c>
      <c r="AE228" s="1">
        <f>(Table2[[#This Row],[Close Price]]/Table2[[#This Row],[Current Week Low]])-1</f>
        <v>6.0815047021943514E-2</v>
      </c>
      <c r="AF228" s="1">
        <f>(Table2[[#This Row],[Current Week High]]/Table2[[#This Row],[Close Price]])-1</f>
        <v>3.7825059101654901E-2</v>
      </c>
      <c r="AG228" s="1">
        <f>(Table2[[#This Row],[Close Price]]/Table2[[#This Row],[Current Month Low]])-1</f>
        <v>6.0815047021943514E-2</v>
      </c>
      <c r="AH228" s="1">
        <f>(Table2[[#This Row],[Current Month High]]/Table2[[#This Row],[Close Price]])-1</f>
        <v>3.7825059101654901E-2</v>
      </c>
      <c r="AI228">
        <v>19.355791962174901</v>
      </c>
      <c r="AJ228">
        <v>46.715803164968499</v>
      </c>
      <c r="AK228" t="str">
        <f>IF(AND(Table2[[#This Row],[20D EMA]]&gt;Table2[[#This Row],[50D EMA]],Table2[[#This Row],[50D EMA]]&gt;Table2[[#This Row],[200D EMA]]),"Uptrend","Downtrend/NoTrend")</f>
        <v>Uptrend</v>
      </c>
      <c r="AL228">
        <v>-0.01</v>
      </c>
      <c r="AM228" t="s">
        <v>3216</v>
      </c>
      <c r="AN228">
        <v>1.68</v>
      </c>
      <c r="AO228" t="s">
        <v>3217</v>
      </c>
      <c r="AP228">
        <v>0.12879007777849599</v>
      </c>
      <c r="AQ228">
        <f>(Table2[[#This Row],[Sharpe Ratio]]-AVERAGE(Table2[Sharpe Ratio]))/_xlfn.STDEV.P(Table2[Sharpe Ratio])</f>
        <v>0.74777220951088552</v>
      </c>
      <c r="AR2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-0.62307081044864587</v>
      </c>
      <c r="AS228">
        <f>_xlfn.RANK.AVG(Table2[[#This Row],[1Y Return vs Nifty Z-Score]],Table2[1Y Return vs Nifty Z-Score])</f>
        <v>352</v>
      </c>
      <c r="AT228">
        <f>_xlfn.RANK.AVG(Table2[[#This Row],[6M Return vs Nifty Z-Score]],Table2[6M Return vs Nifty Z-Score])</f>
        <v>289</v>
      </c>
      <c r="AU228">
        <f>_xlfn.RANK.AVG(Table2[[#This Row],[Sharpe Ratio Z-Score]],Table2[Sharpe Ratio Z-Score])</f>
        <v>161</v>
      </c>
      <c r="AV228">
        <f>(Table2[[#This Row],[Rank 1Y]]+Table2[[#This Row],[Rank 6M]]+Table2[[#This Row],[Rank Sharpe]])/3</f>
        <v>267.33333333333331</v>
      </c>
    </row>
    <row r="229" spans="1:48" x14ac:dyDescent="0.3">
      <c r="A229" t="s">
        <v>142</v>
      </c>
      <c r="B229" t="s">
        <v>143</v>
      </c>
      <c r="C229" t="s">
        <v>3179</v>
      </c>
      <c r="D229" t="s">
        <v>144</v>
      </c>
      <c r="E229">
        <v>204927.97150000001</v>
      </c>
      <c r="F229">
        <v>489.45</v>
      </c>
      <c r="G229">
        <v>28.847925109563</v>
      </c>
      <c r="H229">
        <f>(Table2[[#This Row],[1Y Return vs Nifty]]-AVERAGE(Table2[1Y Return vs Nifty]))/_xlfn.STDEV.P(Table2[1Y Return vs Nifty])</f>
        <v>5.4496248401481068E-2</v>
      </c>
      <c r="I229">
        <v>-4.9540964929633899</v>
      </c>
      <c r="J229">
        <f>(Table2[[#This Row],[1M Return vs Nifty]]-AVERAGE(Table2[1M Return vs Nifty]))/_xlfn.STDEV.P(Table2[1M Return vs Nifty])</f>
        <v>-0.51578842493077859</v>
      </c>
      <c r="K229">
        <v>50.327050197398997</v>
      </c>
      <c r="L229">
        <f>(Table2[[#This Row],[6M Return vs Nifty]]-AVERAGE(Table2[6M Return vs Nifty]))/_xlfn.STDEV.P(Table2[6M Return vs Nifty])</f>
        <v>1.054780465283363</v>
      </c>
      <c r="M229">
        <v>0.662799484978561</v>
      </c>
      <c r="N229">
        <f>(Table2[[#This Row],[1W Return vs Nifty]]-AVERAGE(Table2[1W Return vs Nifty]))/_xlfn.STDEV.P(Table2[1W Return vs Nifty])</f>
        <v>5.9039643677406842E-2</v>
      </c>
      <c r="O229">
        <v>503.38</v>
      </c>
      <c r="P229">
        <v>541.71759867295305</v>
      </c>
      <c r="Q229">
        <v>489.23007682188398</v>
      </c>
      <c r="R229">
        <v>39.086759934793903</v>
      </c>
      <c r="S229" s="1">
        <f>(Table2[[#This Row],[Close Price]]-Table2[[#This Row],[20D EMA]])/Table2[[#This Row],[20D EMA]]</f>
        <v>-2.7672930986531064E-2</v>
      </c>
      <c r="T229" s="1">
        <f>(Table2[[#This Row],[Close Price]]-Table2[[#This Row],[50D EMA]])/Table2[[#This Row],[50D EMA]]</f>
        <v>-9.6484956001047631E-2</v>
      </c>
      <c r="U229" s="1">
        <f>(Table2[[#This Row],[Close Price]]-Table2[[#This Row],[200D EMA]])/Table2[[#This Row],[200D EMA]]</f>
        <v>4.4952914494681301E-4</v>
      </c>
      <c r="V229">
        <v>0.67057345223929998</v>
      </c>
      <c r="W229">
        <v>478.55</v>
      </c>
      <c r="X229">
        <v>496</v>
      </c>
      <c r="Y229">
        <v>478.55</v>
      </c>
      <c r="Z229">
        <v>508.4</v>
      </c>
      <c r="AA229">
        <v>475.4</v>
      </c>
      <c r="AB229">
        <v>508.4</v>
      </c>
      <c r="AC229" s="1">
        <f>(Table2[[#This Row],[Close Price]]/Table2[[#This Row],[Day Low]])-1</f>
        <v>2.2777139274892777E-2</v>
      </c>
      <c r="AD229" s="1">
        <f>(Table2[[#This Row],[Day High]]/Table2[[#This Row],[Close Price]])-1</f>
        <v>1.3382367964041242E-2</v>
      </c>
      <c r="AE229" s="1">
        <f>(Table2[[#This Row],[Close Price]]/Table2[[#This Row],[Current Week Low]])-1</f>
        <v>2.2777139274892777E-2</v>
      </c>
      <c r="AF229" s="1">
        <f>(Table2[[#This Row],[Current Week High]]/Table2[[#This Row],[Close Price]])-1</f>
        <v>3.8716927163142234E-2</v>
      </c>
      <c r="AG229" s="1">
        <f>(Table2[[#This Row],[Close Price]]/Table2[[#This Row],[Current Month Low]])-1</f>
        <v>2.9554059739167027E-2</v>
      </c>
      <c r="AH229" s="1">
        <f>(Table2[[#This Row],[Current Month High]]/Table2[[#This Row],[Close Price]])-1</f>
        <v>3.8716927163142234E-2</v>
      </c>
      <c r="AI229">
        <v>65.021963428337898</v>
      </c>
      <c r="AJ229">
        <v>71.978215038650703</v>
      </c>
      <c r="AK229" t="str">
        <f>IF(AND(Table2[[#This Row],[20D EMA]]&gt;Table2[[#This Row],[50D EMA]],Table2[[#This Row],[50D EMA]]&gt;Table2[[#This Row],[200D EMA]]),"Uptrend","Downtrend/NoTrend")</f>
        <v>Downtrend/NoTrend</v>
      </c>
      <c r="AL229">
        <v>-0.2</v>
      </c>
      <c r="AM229" t="s">
        <v>3216</v>
      </c>
      <c r="AN229">
        <v>-0.63</v>
      </c>
      <c r="AO229" t="s">
        <v>3216</v>
      </c>
      <c r="AP229">
        <v>3.3497747324280999E-2</v>
      </c>
      <c r="AQ229">
        <f>(Table2[[#This Row],[Sharpe Ratio]]-AVERAGE(Table2[Sharpe Ratio]))/_xlfn.STDEV.P(Table2[Sharpe Ratio])</f>
        <v>-0.35896030635036086</v>
      </c>
      <c r="AR2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9">
        <f>_xlfn.RANK.AVG(Table2[[#This Row],[1Y Return vs Nifty Z-Score]],Table2[1Y Return vs Nifty Z-Score])</f>
        <v>279</v>
      </c>
      <c r="AT229">
        <f>_xlfn.RANK.AVG(Table2[[#This Row],[6M Return vs Nifty Z-Score]],Table2[6M Return vs Nifty Z-Score])</f>
        <v>96</v>
      </c>
      <c r="AU229">
        <f>_xlfn.RANK.AVG(Table2[[#This Row],[Sharpe Ratio Z-Score]],Table2[Sharpe Ratio Z-Score])</f>
        <v>429</v>
      </c>
      <c r="AV229">
        <f>(Table2[[#This Row],[Rank 1Y]]+Table2[[#This Row],[Rank 6M]]+Table2[[#This Row],[Rank Sharpe]])/3</f>
        <v>268</v>
      </c>
    </row>
    <row r="230" spans="1:48" x14ac:dyDescent="0.3">
      <c r="A230" t="s">
        <v>973</v>
      </c>
      <c r="B230" t="s">
        <v>974</v>
      </c>
      <c r="C230" t="s">
        <v>3183</v>
      </c>
      <c r="D230" t="s">
        <v>762</v>
      </c>
      <c r="E230">
        <v>15613.1477175</v>
      </c>
      <c r="F230">
        <v>3584.3</v>
      </c>
      <c r="G230">
        <v>26.9834228105261</v>
      </c>
      <c r="H230">
        <f>(Table2[[#This Row],[1Y Return vs Nifty]]-AVERAGE(Table2[1Y Return vs Nifty]))/_xlfn.STDEV.P(Table2[1Y Return vs Nifty])</f>
        <v>2.29238234547583E-2</v>
      </c>
      <c r="I230">
        <v>-5.9671937499041698</v>
      </c>
      <c r="J230">
        <f>(Table2[[#This Row],[1M Return vs Nifty]]-AVERAGE(Table2[1M Return vs Nifty]))/_xlfn.STDEV.P(Table2[1M Return vs Nifty])</f>
        <v>-0.60782610797462999</v>
      </c>
      <c r="K230">
        <v>12.424751987241301</v>
      </c>
      <c r="L230">
        <f>(Table2[[#This Row],[6M Return vs Nifty]]-AVERAGE(Table2[6M Return vs Nifty]))/_xlfn.STDEV.P(Table2[6M Return vs Nifty])</f>
        <v>-7.6989698577718146E-2</v>
      </c>
      <c r="M230">
        <v>-4.4643701809347496</v>
      </c>
      <c r="N230">
        <f>(Table2[[#This Row],[1W Return vs Nifty]]-AVERAGE(Table2[1W Return vs Nifty]))/_xlfn.STDEV.P(Table2[1W Return vs Nifty])</f>
        <v>-1.0545213689547823</v>
      </c>
      <c r="O230">
        <v>3892.32</v>
      </c>
      <c r="P230">
        <v>4035.0907950565502</v>
      </c>
      <c r="Q230">
        <v>3624.15377835957</v>
      </c>
      <c r="R230">
        <v>30.129932110720699</v>
      </c>
      <c r="S230" s="1">
        <f>(Table2[[#This Row],[Close Price]]-Table2[[#This Row],[20D EMA]])/Table2[[#This Row],[20D EMA]]</f>
        <v>-7.9135322892259621E-2</v>
      </c>
      <c r="T230" s="1">
        <f>(Table2[[#This Row],[Close Price]]-Table2[[#This Row],[50D EMA]])/Table2[[#This Row],[50D EMA]]</f>
        <v>-0.11171763361776654</v>
      </c>
      <c r="U230" s="1">
        <f>(Table2[[#This Row],[Close Price]]-Table2[[#This Row],[200D EMA]])/Table2[[#This Row],[200D EMA]]</f>
        <v>-1.0996712831983948E-2</v>
      </c>
      <c r="V230">
        <v>0.36756359112505799</v>
      </c>
      <c r="W230">
        <v>3542.75</v>
      </c>
      <c r="X230">
        <v>3795.15</v>
      </c>
      <c r="Y230">
        <v>3542.75</v>
      </c>
      <c r="Z230">
        <v>3964.95</v>
      </c>
      <c r="AA230">
        <v>3542.75</v>
      </c>
      <c r="AB230">
        <v>4188.8</v>
      </c>
      <c r="AC230" s="1">
        <f>(Table2[[#This Row],[Close Price]]/Table2[[#This Row],[Day Low]])-1</f>
        <v>1.1728177263425454E-2</v>
      </c>
      <c r="AD230" s="1">
        <f>(Table2[[#This Row],[Day High]]/Table2[[#This Row],[Close Price]])-1</f>
        <v>5.8825991127974708E-2</v>
      </c>
      <c r="AE230" s="1">
        <f>(Table2[[#This Row],[Close Price]]/Table2[[#This Row],[Current Week Low]])-1</f>
        <v>1.1728177263425454E-2</v>
      </c>
      <c r="AF230" s="1">
        <f>(Table2[[#This Row],[Current Week High]]/Table2[[#This Row],[Close Price]])-1</f>
        <v>0.10619925787461981</v>
      </c>
      <c r="AG230" s="1">
        <f>(Table2[[#This Row],[Close Price]]/Table2[[#This Row],[Current Month Low]])-1</f>
        <v>1.1728177263425454E-2</v>
      </c>
      <c r="AH230" s="1">
        <f>(Table2[[#This Row],[Current Month High]]/Table2[[#This Row],[Close Price]])-1</f>
        <v>0.16865217755210216</v>
      </c>
      <c r="AI230">
        <v>53.112183689981201</v>
      </c>
      <c r="AJ230">
        <v>88.147292721975802</v>
      </c>
      <c r="AK230" t="str">
        <f>IF(AND(Table2[[#This Row],[20D EMA]]&gt;Table2[[#This Row],[50D EMA]],Table2[[#This Row],[50D EMA]]&gt;Table2[[#This Row],[200D EMA]]),"Uptrend","Downtrend/NoTrend")</f>
        <v>Downtrend/NoTrend</v>
      </c>
      <c r="AL230">
        <v>-0.22</v>
      </c>
      <c r="AM230" t="s">
        <v>3216</v>
      </c>
      <c r="AN230">
        <v>-6.92</v>
      </c>
      <c r="AO230" t="s">
        <v>3216</v>
      </c>
      <c r="AP230">
        <v>0.12385225192631601</v>
      </c>
      <c r="AQ230">
        <f>(Table2[[#This Row],[Sharpe Ratio]]-AVERAGE(Table2[Sharpe Ratio]))/_xlfn.STDEV.P(Table2[Sharpe Ratio])</f>
        <v>0.69042391713290086</v>
      </c>
      <c r="AR2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0">
        <f>_xlfn.RANK.AVG(Table2[[#This Row],[1Y Return vs Nifty Z-Score]],Table2[1Y Return vs Nifty Z-Score])</f>
        <v>288</v>
      </c>
      <c r="AT230">
        <f>_xlfn.RANK.AVG(Table2[[#This Row],[6M Return vs Nifty Z-Score]],Table2[6M Return vs Nifty Z-Score])</f>
        <v>340</v>
      </c>
      <c r="AU230">
        <f>_xlfn.RANK.AVG(Table2[[#This Row],[Sharpe Ratio Z-Score]],Table2[Sharpe Ratio Z-Score])</f>
        <v>176</v>
      </c>
      <c r="AV230">
        <f>(Table2[[#This Row],[Rank 1Y]]+Table2[[#This Row],[Rank 6M]]+Table2[[#This Row],[Rank Sharpe]])/3</f>
        <v>268</v>
      </c>
    </row>
    <row r="231" spans="1:48" x14ac:dyDescent="0.3">
      <c r="A231" t="s">
        <v>1721</v>
      </c>
      <c r="B231" t="s">
        <v>1722</v>
      </c>
      <c r="C231" t="s">
        <v>3187</v>
      </c>
      <c r="D231" t="s">
        <v>122</v>
      </c>
      <c r="E231">
        <v>4871.0445533100001</v>
      </c>
      <c r="F231">
        <v>274.05</v>
      </c>
      <c r="G231">
        <v>45.043623778764498</v>
      </c>
      <c r="H231">
        <f>(Table2[[#This Row],[1Y Return vs Nifty]]-AVERAGE(Table2[1Y Return vs Nifty]))/_xlfn.STDEV.P(Table2[1Y Return vs Nifty])</f>
        <v>0.32874502833445896</v>
      </c>
      <c r="I231">
        <v>4.0187650074377501</v>
      </c>
      <c r="J231">
        <f>(Table2[[#This Row],[1M Return vs Nifty]]-AVERAGE(Table2[1M Return vs Nifty]))/_xlfn.STDEV.P(Table2[1M Return vs Nifty])</f>
        <v>0.2993765329372019</v>
      </c>
      <c r="K231">
        <v>12.6540404003368</v>
      </c>
      <c r="L231">
        <f>(Table2[[#This Row],[6M Return vs Nifty]]-AVERAGE(Table2[6M Return vs Nifty]))/_xlfn.STDEV.P(Table2[6M Return vs Nifty])</f>
        <v>-7.0143100953962575E-2</v>
      </c>
      <c r="M231">
        <v>1.62619104355504</v>
      </c>
      <c r="N231">
        <f>(Table2[[#This Row],[1W Return vs Nifty]]-AVERAGE(Table2[1W Return vs Nifty]))/_xlfn.STDEV.P(Table2[1W Return vs Nifty])</f>
        <v>0.26827697137146284</v>
      </c>
      <c r="O231">
        <v>279.19</v>
      </c>
      <c r="P231">
        <v>277.44165640724998</v>
      </c>
      <c r="Q231">
        <v>250.73173207708399</v>
      </c>
      <c r="R231">
        <v>61.094884962869997</v>
      </c>
      <c r="S231" s="1">
        <f>(Table2[[#This Row],[Close Price]]-Table2[[#This Row],[20D EMA]])/Table2[[#This Row],[20D EMA]]</f>
        <v>-1.8410401518678988E-2</v>
      </c>
      <c r="T231" s="1">
        <f>(Table2[[#This Row],[Close Price]]-Table2[[#This Row],[50D EMA]])/Table2[[#This Row],[50D EMA]]</f>
        <v>-1.2224755471728575E-2</v>
      </c>
      <c r="U231" s="1">
        <f>(Table2[[#This Row],[Close Price]]-Table2[[#This Row],[200D EMA]])/Table2[[#This Row],[200D EMA]]</f>
        <v>9.3000864827700161E-2</v>
      </c>
      <c r="V231">
        <v>0.82299119552236899</v>
      </c>
      <c r="W231">
        <v>267.8</v>
      </c>
      <c r="X231">
        <v>276.35000000000002</v>
      </c>
      <c r="Y231">
        <v>267.8</v>
      </c>
      <c r="Z231">
        <v>292.14999999999998</v>
      </c>
      <c r="AA231">
        <v>267.8</v>
      </c>
      <c r="AB231">
        <v>292.14999999999998</v>
      </c>
      <c r="AC231" s="1">
        <f>(Table2[[#This Row],[Close Price]]/Table2[[#This Row],[Day Low]])-1</f>
        <v>2.3338312173263542E-2</v>
      </c>
      <c r="AD231" s="1">
        <f>(Table2[[#This Row],[Day High]]/Table2[[#This Row],[Close Price]])-1</f>
        <v>8.3926290822842198E-3</v>
      </c>
      <c r="AE231" s="1">
        <f>(Table2[[#This Row],[Close Price]]/Table2[[#This Row],[Current Week Low]])-1</f>
        <v>2.3338312173263542E-2</v>
      </c>
      <c r="AF231" s="1">
        <f>(Table2[[#This Row],[Current Week High]]/Table2[[#This Row],[Close Price]])-1</f>
        <v>6.6046341908410744E-2</v>
      </c>
      <c r="AG231" s="1">
        <f>(Table2[[#This Row],[Close Price]]/Table2[[#This Row],[Current Month Low]])-1</f>
        <v>2.3338312173263542E-2</v>
      </c>
      <c r="AH231" s="1">
        <f>(Table2[[#This Row],[Current Month High]]/Table2[[#This Row],[Close Price]])-1</f>
        <v>6.6046341908410744E-2</v>
      </c>
      <c r="AI231">
        <v>16.931216931216898</v>
      </c>
      <c r="AJ231">
        <v>111.78516228748001</v>
      </c>
      <c r="AK231" t="str">
        <f>IF(AND(Table2[[#This Row],[20D EMA]]&gt;Table2[[#This Row],[50D EMA]],Table2[[#This Row],[50D EMA]]&gt;Table2[[#This Row],[200D EMA]]),"Uptrend","Downtrend/NoTrend")</f>
        <v>Uptrend</v>
      </c>
      <c r="AL231">
        <v>0</v>
      </c>
      <c r="AM231">
        <v>0</v>
      </c>
      <c r="AN231">
        <v>-1.97</v>
      </c>
      <c r="AO231" t="s">
        <v>3216</v>
      </c>
      <c r="AP231">
        <v>9.0263878791931998E-2</v>
      </c>
      <c r="AQ231">
        <f>(Table2[[#This Row],[Sharpe Ratio]]-AVERAGE(Table2[Sharpe Ratio]))/_xlfn.STDEV.P(Table2[Sharpe Ratio])</f>
        <v>0.30032594675569668</v>
      </c>
      <c r="AR2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1.1265813784448577</v>
      </c>
      <c r="AS231">
        <f>_xlfn.RANK.AVG(Table2[[#This Row],[1Y Return vs Nifty Z-Score]],Table2[1Y Return vs Nifty Z-Score])</f>
        <v>203</v>
      </c>
      <c r="AT231">
        <f>_xlfn.RANK.AVG(Table2[[#This Row],[6M Return vs Nifty Z-Score]],Table2[6M Return vs Nifty Z-Score])</f>
        <v>338</v>
      </c>
      <c r="AU231">
        <f>_xlfn.RANK.AVG(Table2[[#This Row],[Sharpe Ratio Z-Score]],Table2[Sharpe Ratio Z-Score])</f>
        <v>265</v>
      </c>
      <c r="AV231">
        <f>(Table2[[#This Row],[Rank 1Y]]+Table2[[#This Row],[Rank 6M]]+Table2[[#This Row],[Rank Sharpe]])/3</f>
        <v>268.66666666666669</v>
      </c>
    </row>
    <row r="232" spans="1:48" x14ac:dyDescent="0.3">
      <c r="A232" t="s">
        <v>1539</v>
      </c>
      <c r="B232" t="s">
        <v>1540</v>
      </c>
      <c r="C232" t="s">
        <v>631</v>
      </c>
      <c r="D232" t="s">
        <v>463</v>
      </c>
      <c r="E232">
        <v>6714.1492351999996</v>
      </c>
      <c r="F232">
        <v>989.15</v>
      </c>
      <c r="G232">
        <v>2.4574037033026399</v>
      </c>
      <c r="H232">
        <f>(Table2[[#This Row],[1Y Return vs Nifty]]-AVERAGE(Table2[1Y Return vs Nifty]))/_xlfn.STDEV.P(Table2[1Y Return vs Nifty])</f>
        <v>-0.39238588032232263</v>
      </c>
      <c r="I232">
        <v>0.21182374804144</v>
      </c>
      <c r="J232">
        <f>(Table2[[#This Row],[1M Return vs Nifty]]-AVERAGE(Table2[1M Return vs Nifty]))/_xlfn.STDEV.P(Table2[1M Return vs Nifty])</f>
        <v>-4.6475803152342593E-2</v>
      </c>
      <c r="K232">
        <v>17.9389201429419</v>
      </c>
      <c r="L232">
        <f>(Table2[[#This Row],[6M Return vs Nifty]]-AVERAGE(Table2[6M Return vs Nifty]))/_xlfn.STDEV.P(Table2[6M Return vs Nifty])</f>
        <v>8.7664459397913938E-2</v>
      </c>
      <c r="M232">
        <v>3.7374409745285799</v>
      </c>
      <c r="N232">
        <f>(Table2[[#This Row],[1W Return vs Nifty]]-AVERAGE(Table2[1W Return vs Nifty]))/_xlfn.STDEV.P(Table2[1W Return vs Nifty])</f>
        <v>0.72681565143204274</v>
      </c>
      <c r="O232">
        <v>936.63</v>
      </c>
      <c r="P232">
        <v>927.60160603200495</v>
      </c>
      <c r="Q232">
        <v>854.03723242842</v>
      </c>
      <c r="R232">
        <v>54.025823565759303</v>
      </c>
      <c r="S232" s="1">
        <f>(Table2[[#This Row],[Close Price]]-Table2[[#This Row],[20D EMA]])/Table2[[#This Row],[20D EMA]]</f>
        <v>5.6073369420155221E-2</v>
      </c>
      <c r="T232" s="1">
        <f>(Table2[[#This Row],[Close Price]]-Table2[[#This Row],[50D EMA]])/Table2[[#This Row],[50D EMA]]</f>
        <v>6.6352185644956096E-2</v>
      </c>
      <c r="U232" s="1">
        <f>(Table2[[#This Row],[Close Price]]-Table2[[#This Row],[200D EMA]])/Table2[[#This Row],[200D EMA]]</f>
        <v>0.15820477426656487</v>
      </c>
      <c r="V232">
        <v>0.46440625009251701</v>
      </c>
      <c r="W232">
        <v>945.9</v>
      </c>
      <c r="X232">
        <v>1009</v>
      </c>
      <c r="Y232">
        <v>915.4</v>
      </c>
      <c r="Z232">
        <v>1009</v>
      </c>
      <c r="AA232">
        <v>893.2</v>
      </c>
      <c r="AB232">
        <v>1009</v>
      </c>
      <c r="AC232" s="1">
        <f>(Table2[[#This Row],[Close Price]]/Table2[[#This Row],[Day Low]])-1</f>
        <v>4.5723649434401104E-2</v>
      </c>
      <c r="AD232" s="1">
        <f>(Table2[[#This Row],[Day High]]/Table2[[#This Row],[Close Price]])-1</f>
        <v>2.0067734923924663E-2</v>
      </c>
      <c r="AE232" s="1">
        <f>(Table2[[#This Row],[Close Price]]/Table2[[#This Row],[Current Week Low]])-1</f>
        <v>8.0565872842473185E-2</v>
      </c>
      <c r="AF232" s="1">
        <f>(Table2[[#This Row],[Current Week High]]/Table2[[#This Row],[Close Price]])-1</f>
        <v>2.0067734923924663E-2</v>
      </c>
      <c r="AG232" s="1">
        <f>(Table2[[#This Row],[Close Price]]/Table2[[#This Row],[Current Month Low]])-1</f>
        <v>0.1074227496641289</v>
      </c>
      <c r="AH232" s="1">
        <f>(Table2[[#This Row],[Current Month High]]/Table2[[#This Row],[Close Price]])-1</f>
        <v>2.0067734923924663E-2</v>
      </c>
      <c r="AI232">
        <v>14.037304756609201</v>
      </c>
      <c r="AJ232">
        <v>44.043978447648101</v>
      </c>
      <c r="AK232" t="str">
        <f>IF(AND(Table2[[#This Row],[20D EMA]]&gt;Table2[[#This Row],[50D EMA]],Table2[[#This Row],[50D EMA]]&gt;Table2[[#This Row],[200D EMA]]),"Uptrend","Downtrend/NoTrend")</f>
        <v>Uptrend</v>
      </c>
      <c r="AL232">
        <v>-0.09</v>
      </c>
      <c r="AM232" t="s">
        <v>3216</v>
      </c>
      <c r="AN232">
        <v>6.13</v>
      </c>
      <c r="AO232" t="s">
        <v>3217</v>
      </c>
      <c r="AP232">
        <v>0.15895723371096401</v>
      </c>
      <c r="AQ232">
        <f>(Table2[[#This Row],[Sharpe Ratio]]-AVERAGE(Table2[Sharpe Ratio]))/_xlfn.STDEV.P(Table2[Sharpe Ratio])</f>
        <v>1.0981358979880003</v>
      </c>
      <c r="AR2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1.4737543253432919</v>
      </c>
      <c r="AS232">
        <f>_xlfn.RANK.AVG(Table2[[#This Row],[1Y Return vs Nifty Z-Score]],Table2[1Y Return vs Nifty Z-Score])</f>
        <v>429</v>
      </c>
      <c r="AT232">
        <f>_xlfn.RANK.AVG(Table2[[#This Row],[6M Return vs Nifty Z-Score]],Table2[6M Return vs Nifty Z-Score])</f>
        <v>279</v>
      </c>
      <c r="AU232">
        <f>_xlfn.RANK.AVG(Table2[[#This Row],[Sharpe Ratio Z-Score]],Table2[Sharpe Ratio Z-Score])</f>
        <v>100</v>
      </c>
      <c r="AV232">
        <f>(Table2[[#This Row],[Rank 1Y]]+Table2[[#This Row],[Rank 6M]]+Table2[[#This Row],[Rank Sharpe]])/3</f>
        <v>269.33333333333331</v>
      </c>
    </row>
    <row r="233" spans="1:48" x14ac:dyDescent="0.3">
      <c r="A233" t="s">
        <v>961</v>
      </c>
      <c r="B233" t="s">
        <v>962</v>
      </c>
      <c r="C233" t="s">
        <v>3183</v>
      </c>
      <c r="D233" t="s">
        <v>963</v>
      </c>
      <c r="E233">
        <v>16043.915347845001</v>
      </c>
      <c r="F233">
        <v>1326.4</v>
      </c>
      <c r="G233">
        <v>65.424825913725897</v>
      </c>
      <c r="H233">
        <f>(Table2[[#This Row],[1Y Return vs Nifty]]-AVERAGE(Table2[1Y Return vs Nifty]))/_xlfn.STDEV.P(Table2[1Y Return vs Nifty])</f>
        <v>0.67386875119736089</v>
      </c>
      <c r="I233">
        <v>0.52879858744179398</v>
      </c>
      <c r="J233">
        <f>(Table2[[#This Row],[1M Return vs Nifty]]-AVERAGE(Table2[1M Return vs Nifty]))/_xlfn.STDEV.P(Table2[1M Return vs Nifty])</f>
        <v>-1.7679328182407084E-2</v>
      </c>
      <c r="K233">
        <v>-12.956966972788999</v>
      </c>
      <c r="L233">
        <f>(Table2[[#This Row],[6M Return vs Nifty]]-AVERAGE(Table2[6M Return vs Nifty]))/_xlfn.STDEV.P(Table2[6M Return vs Nifty])</f>
        <v>-0.83489287550884284</v>
      </c>
      <c r="M233">
        <v>6.8821434245074098</v>
      </c>
      <c r="N233">
        <f>(Table2[[#This Row],[1W Return vs Nifty]]-AVERAGE(Table2[1W Return vs Nifty]))/_xlfn.STDEV.P(Table2[1W Return vs Nifty])</f>
        <v>1.4098080766498589</v>
      </c>
      <c r="O233">
        <v>1298.56</v>
      </c>
      <c r="P233">
        <v>1325.7817152999201</v>
      </c>
      <c r="Q233">
        <v>1229.8911395042901</v>
      </c>
      <c r="R233">
        <v>66.713464067627598</v>
      </c>
      <c r="S233" s="1">
        <f>(Table2[[#This Row],[Close Price]]-Table2[[#This Row],[20D EMA]])/Table2[[#This Row],[20D EMA]]</f>
        <v>2.1439132577624559E-2</v>
      </c>
      <c r="T233" s="1">
        <f>(Table2[[#This Row],[Close Price]]-Table2[[#This Row],[50D EMA]])/Table2[[#This Row],[50D EMA]]</f>
        <v>4.6635482519094041E-4</v>
      </c>
      <c r="U233" s="1">
        <f>(Table2[[#This Row],[Close Price]]-Table2[[#This Row],[200D EMA]])/Table2[[#This Row],[200D EMA]]</f>
        <v>7.8469433103329836E-2</v>
      </c>
      <c r="V233">
        <v>0.95445309764923303</v>
      </c>
      <c r="W233">
        <v>1297.95</v>
      </c>
      <c r="X233">
        <v>1358</v>
      </c>
      <c r="Y233">
        <v>1249.0999999999999</v>
      </c>
      <c r="Z233">
        <v>1398</v>
      </c>
      <c r="AA233">
        <v>1225.05</v>
      </c>
      <c r="AB233">
        <v>1398</v>
      </c>
      <c r="AC233" s="1">
        <f>(Table2[[#This Row],[Close Price]]/Table2[[#This Row],[Day Low]])-1</f>
        <v>2.1919180245772107E-2</v>
      </c>
      <c r="AD233" s="1">
        <f>(Table2[[#This Row],[Day High]]/Table2[[#This Row],[Close Price]])-1</f>
        <v>2.382388419782866E-2</v>
      </c>
      <c r="AE233" s="1">
        <f>(Table2[[#This Row],[Close Price]]/Table2[[#This Row],[Current Week Low]])-1</f>
        <v>6.1884556880954511E-2</v>
      </c>
      <c r="AF233" s="1">
        <f>(Table2[[#This Row],[Current Week High]]/Table2[[#This Row],[Close Price]])-1</f>
        <v>5.3980699638118246E-2</v>
      </c>
      <c r="AG233" s="1">
        <f>(Table2[[#This Row],[Close Price]]/Table2[[#This Row],[Current Month Low]])-1</f>
        <v>8.2731317089098422E-2</v>
      </c>
      <c r="AH233" s="1">
        <f>(Table2[[#This Row],[Current Month High]]/Table2[[#This Row],[Close Price]])-1</f>
        <v>5.3980699638118246E-2</v>
      </c>
      <c r="AI233">
        <v>27.7895054282267</v>
      </c>
      <c r="AJ233">
        <v>102.891013384321</v>
      </c>
      <c r="AK233" t="str">
        <f>IF(AND(Table2[[#This Row],[20D EMA]]&gt;Table2[[#This Row],[50D EMA]],Table2[[#This Row],[50D EMA]]&gt;Table2[[#This Row],[200D EMA]]),"Uptrend","Downtrend/NoTrend")</f>
        <v>Downtrend/NoTrend</v>
      </c>
      <c r="AL233">
        <v>-0.13</v>
      </c>
      <c r="AM233" t="s">
        <v>3216</v>
      </c>
      <c r="AN233">
        <v>2.2999999999999998</v>
      </c>
      <c r="AO233" t="s">
        <v>3217</v>
      </c>
      <c r="AP233">
        <v>0.180012602269192</v>
      </c>
      <c r="AQ233">
        <f>(Table2[[#This Row],[Sharpe Ratio]]-AVERAGE(Table2[Sharpe Ratio]))/_xlfn.STDEV.P(Table2[Sharpe Ratio])</f>
        <v>1.3426745812772043</v>
      </c>
      <c r="AR2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3">
        <f>_xlfn.RANK.AVG(Table2[[#This Row],[1Y Return vs Nifty Z-Score]],Table2[1Y Return vs Nifty Z-Score])</f>
        <v>137</v>
      </c>
      <c r="AT233">
        <f>_xlfn.RANK.AVG(Table2[[#This Row],[6M Return vs Nifty Z-Score]],Table2[6M Return vs Nifty Z-Score])</f>
        <v>602</v>
      </c>
      <c r="AU233">
        <f>_xlfn.RANK.AVG(Table2[[#This Row],[Sharpe Ratio Z-Score]],Table2[Sharpe Ratio Z-Score])</f>
        <v>70</v>
      </c>
      <c r="AV233">
        <f>(Table2[[#This Row],[Rank 1Y]]+Table2[[#This Row],[Rank 6M]]+Table2[[#This Row],[Rank Sharpe]])/3</f>
        <v>269.66666666666669</v>
      </c>
    </row>
    <row r="234" spans="1:48" x14ac:dyDescent="0.3">
      <c r="A234" t="s">
        <v>267</v>
      </c>
      <c r="B234" t="s">
        <v>268</v>
      </c>
      <c r="C234" t="s">
        <v>3177</v>
      </c>
      <c r="D234" t="s">
        <v>197</v>
      </c>
      <c r="E234">
        <v>101351.6495596</v>
      </c>
      <c r="F234">
        <v>34436.85</v>
      </c>
      <c r="G234">
        <v>52.049388285324</v>
      </c>
      <c r="H234">
        <f>(Table2[[#This Row],[1Y Return vs Nifty]]-AVERAGE(Table2[1Y Return vs Nifty]))/_xlfn.STDEV.P(Table2[1Y Return vs Nifty])</f>
        <v>0.4473766729250922</v>
      </c>
      <c r="I234">
        <v>4.0162049555561499</v>
      </c>
      <c r="J234">
        <f>(Table2[[#This Row],[1M Return vs Nifty]]-AVERAGE(Table2[1M Return vs Nifty]))/_xlfn.STDEV.P(Table2[1M Return vs Nifty])</f>
        <v>0.29914395779000819</v>
      </c>
      <c r="K234">
        <v>-0.72681002474603496</v>
      </c>
      <c r="L234">
        <f>(Table2[[#This Row],[6M Return vs Nifty]]-AVERAGE(Table2[6M Return vs Nifty]))/_xlfn.STDEV.P(Table2[6M Return vs Nifty])</f>
        <v>-0.46969795628825101</v>
      </c>
      <c r="M234">
        <v>2.6572143442057099</v>
      </c>
      <c r="N234">
        <f>(Table2[[#This Row],[1W Return vs Nifty]]-AVERAGE(Table2[1W Return vs Nifty]))/_xlfn.STDEV.P(Table2[1W Return vs Nifty])</f>
        <v>0.49220311884281387</v>
      </c>
      <c r="O234">
        <v>33471.629999999997</v>
      </c>
      <c r="P234">
        <v>33103.581645287602</v>
      </c>
      <c r="Q234">
        <v>29595.210360907899</v>
      </c>
      <c r="R234">
        <v>62.236904289671202</v>
      </c>
      <c r="S234" s="1">
        <f>(Table2[[#This Row],[Close Price]]-Table2[[#This Row],[20D EMA]])/Table2[[#This Row],[20D EMA]]</f>
        <v>2.8836958343528573E-2</v>
      </c>
      <c r="T234" s="1">
        <f>(Table2[[#This Row],[Close Price]]-Table2[[#This Row],[50D EMA]])/Table2[[#This Row],[50D EMA]]</f>
        <v>4.0275652616646423E-2</v>
      </c>
      <c r="U234" s="1">
        <f>(Table2[[#This Row],[Close Price]]-Table2[[#This Row],[200D EMA]])/Table2[[#This Row],[200D EMA]]</f>
        <v>0.16359537844297223</v>
      </c>
      <c r="V234">
        <v>1.48454559359811</v>
      </c>
      <c r="W234">
        <v>34050</v>
      </c>
      <c r="X234">
        <v>34789.300000000003</v>
      </c>
      <c r="Y234">
        <v>33850</v>
      </c>
      <c r="Z234">
        <v>34867.4</v>
      </c>
      <c r="AA234">
        <v>31922.35</v>
      </c>
      <c r="AB234">
        <v>35044.449999999997</v>
      </c>
      <c r="AC234" s="1">
        <f>(Table2[[#This Row],[Close Price]]/Table2[[#This Row],[Day Low]])-1</f>
        <v>1.1361233480176258E-2</v>
      </c>
      <c r="AD234" s="1">
        <f>(Table2[[#This Row],[Day High]]/Table2[[#This Row],[Close Price]])-1</f>
        <v>1.023467593580718E-2</v>
      </c>
      <c r="AE234" s="1">
        <f>(Table2[[#This Row],[Close Price]]/Table2[[#This Row],[Current Week Low]])-1</f>
        <v>1.7336779911373723E-2</v>
      </c>
      <c r="AF234" s="1">
        <f>(Table2[[#This Row],[Current Week High]]/Table2[[#This Row],[Close Price]])-1</f>
        <v>1.2502595330293076E-2</v>
      </c>
      <c r="AG234" s="1">
        <f>(Table2[[#This Row],[Close Price]]/Table2[[#This Row],[Current Month Low]])-1</f>
        <v>7.8769263541061285E-2</v>
      </c>
      <c r="AH234" s="1">
        <f>(Table2[[#This Row],[Current Month High]]/Table2[[#This Row],[Close Price]])-1</f>
        <v>1.7643890193208778E-2</v>
      </c>
      <c r="AI234">
        <v>6.5079994250345203</v>
      </c>
      <c r="AJ234">
        <v>85.144354838709603</v>
      </c>
      <c r="AK234" t="str">
        <f>IF(AND(Table2[[#This Row],[20D EMA]]&gt;Table2[[#This Row],[50D EMA]],Table2[[#This Row],[50D EMA]]&gt;Table2[[#This Row],[200D EMA]]),"Uptrend","Downtrend/NoTrend")</f>
        <v>Uptrend</v>
      </c>
      <c r="AL234">
        <v>-0.04</v>
      </c>
      <c r="AM234" t="s">
        <v>3216</v>
      </c>
      <c r="AN234">
        <v>6.29</v>
      </c>
      <c r="AO234" t="s">
        <v>3217</v>
      </c>
      <c r="AP234">
        <v>0.12938256818618199</v>
      </c>
      <c r="AQ234">
        <f>(Table2[[#This Row],[Sharpe Ratio]]-AVERAGE(Table2[Sharpe Ratio]))/_xlfn.STDEV.P(Table2[Sharpe Ratio])</f>
        <v>0.75465343905366644</v>
      </c>
      <c r="AR2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1.5236792323233295</v>
      </c>
      <c r="AS234">
        <f>_xlfn.RANK.AVG(Table2[[#This Row],[1Y Return vs Nifty Z-Score]],Table2[1Y Return vs Nifty Z-Score])</f>
        <v>175</v>
      </c>
      <c r="AT234">
        <f>_xlfn.RANK.AVG(Table2[[#This Row],[6M Return vs Nifty Z-Score]],Table2[6M Return vs Nifty Z-Score])</f>
        <v>479</v>
      </c>
      <c r="AU234">
        <f>_xlfn.RANK.AVG(Table2[[#This Row],[Sharpe Ratio Z-Score]],Table2[Sharpe Ratio Z-Score])</f>
        <v>159</v>
      </c>
      <c r="AV234">
        <f>(Table2[[#This Row],[Rank 1Y]]+Table2[[#This Row],[Rank 6M]]+Table2[[#This Row],[Rank Sharpe]])/3</f>
        <v>271</v>
      </c>
    </row>
    <row r="235" spans="1:48" x14ac:dyDescent="0.3">
      <c r="A235" t="s">
        <v>705</v>
      </c>
      <c r="B235" t="s">
        <v>706</v>
      </c>
      <c r="C235" t="s">
        <v>3183</v>
      </c>
      <c r="D235" t="s">
        <v>451</v>
      </c>
      <c r="E235">
        <v>26062.308359999999</v>
      </c>
      <c r="F235">
        <v>3698.05</v>
      </c>
      <c r="G235">
        <v>12.8574032109951</v>
      </c>
      <c r="H235">
        <f>(Table2[[#This Row],[1Y Return vs Nifty]]-AVERAGE(Table2[1Y Return vs Nifty]))/_xlfn.STDEV.P(Table2[1Y Return vs Nifty])</f>
        <v>-0.21627818441216831</v>
      </c>
      <c r="I235">
        <v>2.3525299304142901</v>
      </c>
      <c r="J235">
        <f>(Table2[[#This Row],[1M Return vs Nifty]]-AVERAGE(Table2[1M Return vs Nifty]))/_xlfn.STDEV.P(Table2[1M Return vs Nifty])</f>
        <v>0.14800269903825472</v>
      </c>
      <c r="K235">
        <v>22.312279172237499</v>
      </c>
      <c r="L235">
        <f>(Table2[[#This Row],[6M Return vs Nifty]]-AVERAGE(Table2[6M Return vs Nifty]))/_xlfn.STDEV.P(Table2[6M Return vs Nifty])</f>
        <v>0.21825382993594461</v>
      </c>
      <c r="M235">
        <v>-3.6657552138809</v>
      </c>
      <c r="N235">
        <f>(Table2[[#This Row],[1W Return vs Nifty]]-AVERAGE(Table2[1W Return vs Nifty]))/_xlfn.STDEV.P(Table2[1W Return vs Nifty])</f>
        <v>-0.88107158098930172</v>
      </c>
      <c r="O235">
        <v>3724.91</v>
      </c>
      <c r="P235">
        <v>3636.79930733112</v>
      </c>
      <c r="Q235">
        <v>3311.3291925322301</v>
      </c>
      <c r="R235">
        <v>42.506649602677697</v>
      </c>
      <c r="S235" s="1">
        <f>(Table2[[#This Row],[Close Price]]-Table2[[#This Row],[20D EMA]])/Table2[[#This Row],[20D EMA]]</f>
        <v>-7.2109124784222097E-3</v>
      </c>
      <c r="T235" s="1">
        <f>(Table2[[#This Row],[Close Price]]-Table2[[#This Row],[50D EMA]])/Table2[[#This Row],[50D EMA]]</f>
        <v>1.6841922661338521E-2</v>
      </c>
      <c r="U235" s="1">
        <f>(Table2[[#This Row],[Close Price]]-Table2[[#This Row],[200D EMA]])/Table2[[#This Row],[200D EMA]]</f>
        <v>0.11678718272405833</v>
      </c>
      <c r="V235">
        <v>1.3093587064411401</v>
      </c>
      <c r="W235">
        <v>3672</v>
      </c>
      <c r="X235">
        <v>3753.15</v>
      </c>
      <c r="Y235">
        <v>3672</v>
      </c>
      <c r="Z235">
        <v>3837.95</v>
      </c>
      <c r="AA235">
        <v>3671</v>
      </c>
      <c r="AB235">
        <v>3978.5</v>
      </c>
      <c r="AC235" s="1">
        <f>(Table2[[#This Row],[Close Price]]/Table2[[#This Row],[Day Low]])-1</f>
        <v>7.094226579520857E-3</v>
      </c>
      <c r="AD235" s="1">
        <f>(Table2[[#This Row],[Day High]]/Table2[[#This Row],[Close Price]])-1</f>
        <v>1.489974445991793E-2</v>
      </c>
      <c r="AE235" s="1">
        <f>(Table2[[#This Row],[Close Price]]/Table2[[#This Row],[Current Week Low]])-1</f>
        <v>7.094226579520857E-3</v>
      </c>
      <c r="AF235" s="1">
        <f>(Table2[[#This Row],[Current Week High]]/Table2[[#This Row],[Close Price]])-1</f>
        <v>3.7830748637795564E-2</v>
      </c>
      <c r="AG235" s="1">
        <f>(Table2[[#This Row],[Close Price]]/Table2[[#This Row],[Current Month Low]])-1</f>
        <v>7.3685644238628001E-3</v>
      </c>
      <c r="AH235" s="1">
        <f>(Table2[[#This Row],[Current Month High]]/Table2[[#This Row],[Close Price]])-1</f>
        <v>7.5837265585916747E-2</v>
      </c>
      <c r="AI235">
        <v>7.5837265585916702</v>
      </c>
      <c r="AJ235">
        <v>47.323865107662797</v>
      </c>
      <c r="AK235" t="str">
        <f>IF(AND(Table2[[#This Row],[20D EMA]]&gt;Table2[[#This Row],[50D EMA]],Table2[[#This Row],[50D EMA]]&gt;Table2[[#This Row],[200D EMA]]),"Uptrend","Downtrend/NoTrend")</f>
        <v>Uptrend</v>
      </c>
      <c r="AL235">
        <v>0.09</v>
      </c>
      <c r="AM235" t="s">
        <v>3217</v>
      </c>
      <c r="AN235">
        <v>-1.53</v>
      </c>
      <c r="AO235" t="s">
        <v>3216</v>
      </c>
      <c r="AP235">
        <v>0.112289909924041</v>
      </c>
      <c r="AQ235">
        <f>(Table2[[#This Row],[Sharpe Ratio]]-AVERAGE(Table2[Sharpe Ratio]))/_xlfn.STDEV.P(Table2[Sharpe Ratio])</f>
        <v>0.55613798045330354</v>
      </c>
      <c r="AR2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-0.17495525597396711</v>
      </c>
      <c r="AS235">
        <f>_xlfn.RANK.AVG(Table2[[#This Row],[1Y Return vs Nifty Z-Score]],Table2[1Y Return vs Nifty Z-Score])</f>
        <v>371</v>
      </c>
      <c r="AT235">
        <f>_xlfn.RANK.AVG(Table2[[#This Row],[6M Return vs Nifty Z-Score]],Table2[6M Return vs Nifty Z-Score])</f>
        <v>239</v>
      </c>
      <c r="AU235">
        <f>_xlfn.RANK.AVG(Table2[[#This Row],[Sharpe Ratio Z-Score]],Table2[Sharpe Ratio Z-Score])</f>
        <v>207</v>
      </c>
      <c r="AV235">
        <f>(Table2[[#This Row],[Rank 1Y]]+Table2[[#This Row],[Rank 6M]]+Table2[[#This Row],[Rank Sharpe]])/3</f>
        <v>272.33333333333331</v>
      </c>
    </row>
    <row r="236" spans="1:48" x14ac:dyDescent="0.3">
      <c r="A236" t="s">
        <v>344</v>
      </c>
      <c r="B236" t="s">
        <v>345</v>
      </c>
      <c r="C236" t="s">
        <v>3177</v>
      </c>
      <c r="D236" t="s">
        <v>127</v>
      </c>
      <c r="E236">
        <v>73362.800744239998</v>
      </c>
      <c r="F236">
        <v>1585.95</v>
      </c>
      <c r="G236">
        <v>14.3296239449511</v>
      </c>
      <c r="H236">
        <f>(Table2[[#This Row],[1Y Return vs Nifty]]-AVERAGE(Table2[1Y Return vs Nifty]))/_xlfn.STDEV.P(Table2[1Y Return vs Nifty])</f>
        <v>-0.19134843310435562</v>
      </c>
      <c r="I236">
        <v>-5.2965420544095601</v>
      </c>
      <c r="J236">
        <f>(Table2[[#This Row],[1M Return vs Nifty]]-AVERAGE(Table2[1M Return vs Nifty]))/_xlfn.STDEV.P(Table2[1M Return vs Nifty])</f>
        <v>-0.54689885961829321</v>
      </c>
      <c r="K236">
        <v>26.038688995635301</v>
      </c>
      <c r="L236">
        <f>(Table2[[#This Row],[6M Return vs Nifty]]-AVERAGE(Table2[6M Return vs Nifty]))/_xlfn.STDEV.P(Table2[6M Return vs Nifty])</f>
        <v>0.32952516849847568</v>
      </c>
      <c r="M236">
        <v>0.34988319326564998</v>
      </c>
      <c r="N236">
        <f>(Table2[[#This Row],[1W Return vs Nifty]]-AVERAGE(Table2[1W Return vs Nifty]))/_xlfn.STDEV.P(Table2[1W Return vs Nifty])</f>
        <v>-8.9220984481813669E-3</v>
      </c>
      <c r="O236">
        <v>1589.38</v>
      </c>
      <c r="P236">
        <v>1591.4931681978601</v>
      </c>
      <c r="Q236">
        <v>1410.13130170556</v>
      </c>
      <c r="R236">
        <v>45.031535769579499</v>
      </c>
      <c r="S236" s="1">
        <f>(Table2[[#This Row],[Close Price]]-Table2[[#This Row],[20D EMA]])/Table2[[#This Row],[20D EMA]]</f>
        <v>-2.1580742176194891E-3</v>
      </c>
      <c r="T236" s="1">
        <f>(Table2[[#This Row],[Close Price]]-Table2[[#This Row],[50D EMA]])/Table2[[#This Row],[50D EMA]]</f>
        <v>-3.4829984247666556E-3</v>
      </c>
      <c r="U236" s="1">
        <f>(Table2[[#This Row],[Close Price]]-Table2[[#This Row],[200D EMA]])/Table2[[#This Row],[200D EMA]]</f>
        <v>0.12468250160945055</v>
      </c>
      <c r="V236">
        <v>0.84634966783761501</v>
      </c>
      <c r="W236">
        <v>1534.05</v>
      </c>
      <c r="X236">
        <v>1594.8</v>
      </c>
      <c r="Y236">
        <v>1534.05</v>
      </c>
      <c r="Z236">
        <v>1625</v>
      </c>
      <c r="AA236">
        <v>1524.75</v>
      </c>
      <c r="AB236">
        <v>1629.9</v>
      </c>
      <c r="AC236" s="1">
        <f>(Table2[[#This Row],[Close Price]]/Table2[[#This Row],[Day Low]])-1</f>
        <v>3.3832013298132457E-2</v>
      </c>
      <c r="AD236" s="1">
        <f>(Table2[[#This Row],[Day High]]/Table2[[#This Row],[Close Price]])-1</f>
        <v>5.5802515842238165E-3</v>
      </c>
      <c r="AE236" s="1">
        <f>(Table2[[#This Row],[Close Price]]/Table2[[#This Row],[Current Week Low]])-1</f>
        <v>3.3832013298132457E-2</v>
      </c>
      <c r="AF236" s="1">
        <f>(Table2[[#This Row],[Current Week High]]/Table2[[#This Row],[Close Price]])-1</f>
        <v>2.462246602982443E-2</v>
      </c>
      <c r="AG236" s="1">
        <f>(Table2[[#This Row],[Close Price]]/Table2[[#This Row],[Current Month Low]])-1</f>
        <v>4.0137727496310838E-2</v>
      </c>
      <c r="AH236" s="1">
        <f>(Table2[[#This Row],[Current Month High]]/Table2[[#This Row],[Close Price]])-1</f>
        <v>2.7712096850468271E-2</v>
      </c>
      <c r="AI236">
        <v>13.7803839969734</v>
      </c>
      <c r="AJ236">
        <v>58.231068542352602</v>
      </c>
      <c r="AK236" t="str">
        <f>IF(AND(Table2[[#This Row],[20D EMA]]&gt;Table2[[#This Row],[50D EMA]],Table2[[#This Row],[50D EMA]]&gt;Table2[[#This Row],[200D EMA]]),"Uptrend","Downtrend/NoTrend")</f>
        <v>Downtrend/NoTrend</v>
      </c>
      <c r="AL236">
        <v>-7.0000000000000007E-2</v>
      </c>
      <c r="AM236" t="s">
        <v>3216</v>
      </c>
      <c r="AN236">
        <v>1.2</v>
      </c>
      <c r="AO236" t="s">
        <v>3217</v>
      </c>
      <c r="AP236">
        <v>9.5572156182328005E-2</v>
      </c>
      <c r="AQ236">
        <f>(Table2[[#This Row],[Sharpe Ratio]]-AVERAGE(Table2[Sharpe Ratio]))/_xlfn.STDEV.P(Table2[Sharpe Ratio])</f>
        <v>0.36197669202721694</v>
      </c>
      <c r="AR2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6">
        <f>_xlfn.RANK.AVG(Table2[[#This Row],[1Y Return vs Nifty Z-Score]],Table2[1Y Return vs Nifty Z-Score])</f>
        <v>359</v>
      </c>
      <c r="AT236">
        <f>_xlfn.RANK.AVG(Table2[[#This Row],[6M Return vs Nifty Z-Score]],Table2[6M Return vs Nifty Z-Score])</f>
        <v>215</v>
      </c>
      <c r="AU236">
        <f>_xlfn.RANK.AVG(Table2[[#This Row],[Sharpe Ratio Z-Score]],Table2[Sharpe Ratio Z-Score])</f>
        <v>247</v>
      </c>
      <c r="AV236">
        <f>(Table2[[#This Row],[Rank 1Y]]+Table2[[#This Row],[Rank 6M]]+Table2[[#This Row],[Rank Sharpe]])/3</f>
        <v>273.66666666666669</v>
      </c>
    </row>
    <row r="237" spans="1:48" x14ac:dyDescent="0.3">
      <c r="A237" t="s">
        <v>777</v>
      </c>
      <c r="B237" t="s">
        <v>778</v>
      </c>
      <c r="C237" t="s">
        <v>3171</v>
      </c>
      <c r="D237" t="s">
        <v>398</v>
      </c>
      <c r="E237">
        <v>22305.95735733</v>
      </c>
      <c r="F237">
        <v>4424.6499999999996</v>
      </c>
      <c r="G237">
        <v>47.629202864958202</v>
      </c>
      <c r="H237">
        <f>(Table2[[#This Row],[1Y Return vs Nifty]]-AVERAGE(Table2[1Y Return vs Nifty]))/_xlfn.STDEV.P(Table2[1Y Return vs Nifty])</f>
        <v>0.37252775881692274</v>
      </c>
      <c r="I237">
        <v>1.1906385914139901</v>
      </c>
      <c r="J237">
        <f>(Table2[[#This Row],[1M Return vs Nifty]]-AVERAGE(Table2[1M Return vs Nifty]))/_xlfn.STDEV.P(Table2[1M Return vs Nifty])</f>
        <v>4.2447397158134503E-2</v>
      </c>
      <c r="K237">
        <v>40.109614238496803</v>
      </c>
      <c r="L237">
        <f>(Table2[[#This Row],[6M Return vs Nifty]]-AVERAGE(Table2[6M Return vs Nifty]))/_xlfn.STDEV.P(Table2[6M Return vs Nifty])</f>
        <v>0.74968579515732359</v>
      </c>
      <c r="M237">
        <v>2.6210423647392198</v>
      </c>
      <c r="N237">
        <f>(Table2[[#This Row],[1W Return vs Nifty]]-AVERAGE(Table2[1W Return vs Nifty]))/_xlfn.STDEV.P(Table2[1W Return vs Nifty])</f>
        <v>0.48434698988507624</v>
      </c>
      <c r="O237">
        <v>4392.53</v>
      </c>
      <c r="P237">
        <v>4231.5828151320702</v>
      </c>
      <c r="Q237">
        <v>3538.0218480646699</v>
      </c>
      <c r="R237">
        <v>66.212262722896895</v>
      </c>
      <c r="S237" s="1">
        <f>(Table2[[#This Row],[Close Price]]-Table2[[#This Row],[20D EMA]])/Table2[[#This Row],[20D EMA]]</f>
        <v>7.3124144855014972E-3</v>
      </c>
      <c r="T237" s="1">
        <f>(Table2[[#This Row],[Close Price]]-Table2[[#This Row],[50D EMA]])/Table2[[#This Row],[50D EMA]]</f>
        <v>4.5625288054749719E-2</v>
      </c>
      <c r="U237" s="1">
        <f>(Table2[[#This Row],[Close Price]]-Table2[[#This Row],[200D EMA]])/Table2[[#This Row],[200D EMA]]</f>
        <v>0.25059996518119959</v>
      </c>
      <c r="V237">
        <v>0.52986464743949602</v>
      </c>
      <c r="W237">
        <v>4360.1000000000004</v>
      </c>
      <c r="X237">
        <v>4579</v>
      </c>
      <c r="Y237">
        <v>4360.1000000000004</v>
      </c>
      <c r="Z237">
        <v>4595</v>
      </c>
      <c r="AA237">
        <v>4234.6000000000004</v>
      </c>
      <c r="AB237">
        <v>4595</v>
      </c>
      <c r="AC237" s="1">
        <f>(Table2[[#This Row],[Close Price]]/Table2[[#This Row],[Day Low]])-1</f>
        <v>1.4804706314075267E-2</v>
      </c>
      <c r="AD237" s="1">
        <f>(Table2[[#This Row],[Day High]]/Table2[[#This Row],[Close Price]])-1</f>
        <v>3.4884115127750359E-2</v>
      </c>
      <c r="AE237" s="1">
        <f>(Table2[[#This Row],[Close Price]]/Table2[[#This Row],[Current Week Low]])-1</f>
        <v>1.4804706314075267E-2</v>
      </c>
      <c r="AF237" s="1">
        <f>(Table2[[#This Row],[Current Week High]]/Table2[[#This Row],[Close Price]])-1</f>
        <v>3.8500220356412429E-2</v>
      </c>
      <c r="AG237" s="1">
        <f>(Table2[[#This Row],[Close Price]]/Table2[[#This Row],[Current Month Low]])-1</f>
        <v>4.488027204458489E-2</v>
      </c>
      <c r="AH237" s="1">
        <f>(Table2[[#This Row],[Current Month High]]/Table2[[#This Row],[Close Price]])-1</f>
        <v>3.8500220356412429E-2</v>
      </c>
      <c r="AI237">
        <v>10.9692292045698</v>
      </c>
      <c r="AJ237">
        <v>98.414798206277993</v>
      </c>
      <c r="AK237" t="str">
        <f>IF(AND(Table2[[#This Row],[20D EMA]]&gt;Table2[[#This Row],[50D EMA]],Table2[[#This Row],[50D EMA]]&gt;Table2[[#This Row],[200D EMA]]),"Uptrend","Downtrend/NoTrend")</f>
        <v>Uptrend</v>
      </c>
      <c r="AL237">
        <v>0.13</v>
      </c>
      <c r="AM237" t="s">
        <v>3217</v>
      </c>
      <c r="AN237">
        <v>1.04</v>
      </c>
      <c r="AO237" t="s">
        <v>3217</v>
      </c>
      <c r="AP237">
        <v>1.2554999520016E-2</v>
      </c>
      <c r="AQ237">
        <f>(Table2[[#This Row],[Sharpe Ratio]]-AVERAGE(Table2[Sharpe Ratio]))/_xlfn.STDEV.P(Table2[Sharpe Ratio])</f>
        <v>-0.60219100346924515</v>
      </c>
      <c r="AR2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1.0468169375482119</v>
      </c>
      <c r="AS237">
        <f>_xlfn.RANK.AVG(Table2[[#This Row],[1Y Return vs Nifty Z-Score]],Table2[1Y Return vs Nifty Z-Score])</f>
        <v>190</v>
      </c>
      <c r="AT237">
        <f>_xlfn.RANK.AVG(Table2[[#This Row],[6M Return vs Nifty Z-Score]],Table2[6M Return vs Nifty Z-Score])</f>
        <v>138</v>
      </c>
      <c r="AU237">
        <f>_xlfn.RANK.AVG(Table2[[#This Row],[Sharpe Ratio Z-Score]],Table2[Sharpe Ratio Z-Score])</f>
        <v>496</v>
      </c>
      <c r="AV237">
        <f>(Table2[[#This Row],[Rank 1Y]]+Table2[[#This Row],[Rank 6M]]+Table2[[#This Row],[Rank Sharpe]])/3</f>
        <v>274.66666666666669</v>
      </c>
    </row>
    <row r="238" spans="1:48" x14ac:dyDescent="0.3">
      <c r="A238" t="s">
        <v>1022</v>
      </c>
      <c r="B238" t="s">
        <v>1023</v>
      </c>
      <c r="C238" t="s">
        <v>3182</v>
      </c>
      <c r="D238" t="s">
        <v>75</v>
      </c>
      <c r="E238">
        <v>13827</v>
      </c>
      <c r="F238">
        <v>90.01</v>
      </c>
      <c r="G238">
        <v>26.192517724573101</v>
      </c>
      <c r="H238">
        <f>(Table2[[#This Row],[1Y Return vs Nifty]]-AVERAGE(Table2[1Y Return vs Nifty]))/_xlfn.STDEV.P(Table2[1Y Return vs Nifty])</f>
        <v>9.5310850928206643E-3</v>
      </c>
      <c r="I238">
        <v>-11.7554706609279</v>
      </c>
      <c r="J238">
        <f>(Table2[[#This Row],[1M Return vs Nifty]]-AVERAGE(Table2[1M Return vs Nifty]))/_xlfn.STDEV.P(Table2[1M Return vs Nifty])</f>
        <v>-1.1336784800514665</v>
      </c>
      <c r="K238">
        <v>25.032166530307901</v>
      </c>
      <c r="L238">
        <f>(Table2[[#This Row],[6M Return vs Nifty]]-AVERAGE(Table2[6M Return vs Nifty]))/_xlfn.STDEV.P(Table2[6M Return vs Nifty])</f>
        <v>0.29947020747217667</v>
      </c>
      <c r="M238">
        <v>-2.0108150678178802</v>
      </c>
      <c r="N238">
        <f>(Table2[[#This Row],[1W Return vs Nifty]]-AVERAGE(Table2[1W Return vs Nifty]))/_xlfn.STDEV.P(Table2[1W Return vs Nifty])</f>
        <v>-0.52163802505541113</v>
      </c>
      <c r="O238">
        <v>96.18</v>
      </c>
      <c r="P238">
        <v>95.328528985662501</v>
      </c>
      <c r="Q238">
        <v>79.967328828900406</v>
      </c>
      <c r="R238">
        <v>27.9066153457563</v>
      </c>
      <c r="S238" s="1">
        <f>(Table2[[#This Row],[Close Price]]-Table2[[#This Row],[20D EMA]])/Table2[[#This Row],[20D EMA]]</f>
        <v>-6.4150551050114385E-2</v>
      </c>
      <c r="T238" s="1">
        <f>(Table2[[#This Row],[Close Price]]-Table2[[#This Row],[50D EMA]])/Table2[[#This Row],[50D EMA]]</f>
        <v>-5.5791577214649016E-2</v>
      </c>
      <c r="U238" s="1">
        <f>(Table2[[#This Row],[Close Price]]-Table2[[#This Row],[200D EMA]])/Table2[[#This Row],[200D EMA]]</f>
        <v>0.12558467711966578</v>
      </c>
      <c r="V238">
        <v>0.15645561945754</v>
      </c>
      <c r="W238">
        <v>88.5</v>
      </c>
      <c r="X238">
        <v>93.3</v>
      </c>
      <c r="Y238">
        <v>88.5</v>
      </c>
      <c r="Z238">
        <v>97.3</v>
      </c>
      <c r="AA238">
        <v>88.5</v>
      </c>
      <c r="AB238">
        <v>101.65</v>
      </c>
      <c r="AC238" s="1">
        <f>(Table2[[#This Row],[Close Price]]/Table2[[#This Row],[Day Low]])-1</f>
        <v>1.7062146892655505E-2</v>
      </c>
      <c r="AD238" s="1">
        <f>(Table2[[#This Row],[Day High]]/Table2[[#This Row],[Close Price]])-1</f>
        <v>3.655149427841331E-2</v>
      </c>
      <c r="AE238" s="1">
        <f>(Table2[[#This Row],[Close Price]]/Table2[[#This Row],[Current Week Low]])-1</f>
        <v>1.7062146892655505E-2</v>
      </c>
      <c r="AF238" s="1">
        <f>(Table2[[#This Row],[Current Week High]]/Table2[[#This Row],[Close Price]])-1</f>
        <v>8.0991000999888874E-2</v>
      </c>
      <c r="AG238" s="1">
        <f>(Table2[[#This Row],[Close Price]]/Table2[[#This Row],[Current Month Low]])-1</f>
        <v>1.7062146892655505E-2</v>
      </c>
      <c r="AH238" s="1">
        <f>(Table2[[#This Row],[Current Month High]]/Table2[[#This Row],[Close Price]])-1</f>
        <v>0.12931896455949343</v>
      </c>
      <c r="AI238">
        <v>46.4281746472614</v>
      </c>
      <c r="AJ238">
        <v>81.106639839034202</v>
      </c>
      <c r="AK238" t="str">
        <f>IF(AND(Table2[[#This Row],[20D EMA]]&gt;Table2[[#This Row],[50D EMA]],Table2[[#This Row],[50D EMA]]&gt;Table2[[#This Row],[200D EMA]]),"Uptrend","Downtrend/NoTrend")</f>
        <v>Uptrend</v>
      </c>
      <c r="AL238">
        <v>0.06</v>
      </c>
      <c r="AM238" t="s">
        <v>3217</v>
      </c>
      <c r="AN238">
        <v>-9.25</v>
      </c>
      <c r="AO238" t="s">
        <v>3216</v>
      </c>
      <c r="AP238">
        <v>7.3922027478379004E-2</v>
      </c>
      <c r="AQ238">
        <f>(Table2[[#This Row],[Sharpe Ratio]]-AVERAGE(Table2[Sharpe Ratio]))/_xlfn.STDEV.P(Table2[Sharpe Ratio])</f>
        <v>0.1105304182816742</v>
      </c>
      <c r="AR2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-1.235784794260206</v>
      </c>
      <c r="AS238">
        <f>_xlfn.RANK.AVG(Table2[[#This Row],[1Y Return vs Nifty Z-Score]],Table2[1Y Return vs Nifty Z-Score])</f>
        <v>292</v>
      </c>
      <c r="AT238">
        <f>_xlfn.RANK.AVG(Table2[[#This Row],[6M Return vs Nifty Z-Score]],Table2[6M Return vs Nifty Z-Score])</f>
        <v>222</v>
      </c>
      <c r="AU238">
        <f>_xlfn.RANK.AVG(Table2[[#This Row],[Sharpe Ratio Z-Score]],Table2[Sharpe Ratio Z-Score])</f>
        <v>317</v>
      </c>
      <c r="AV238">
        <f>(Table2[[#This Row],[Rank 1Y]]+Table2[[#This Row],[Rank 6M]]+Table2[[#This Row],[Rank Sharpe]])/3</f>
        <v>277</v>
      </c>
    </row>
    <row r="239" spans="1:48" x14ac:dyDescent="0.3">
      <c r="A239" t="s">
        <v>426</v>
      </c>
      <c r="B239" t="s">
        <v>427</v>
      </c>
      <c r="C239" t="s">
        <v>3171</v>
      </c>
      <c r="D239" t="s">
        <v>51</v>
      </c>
      <c r="E239">
        <v>54481.730845625003</v>
      </c>
      <c r="F239">
        <v>5000.5</v>
      </c>
      <c r="G239">
        <v>45.0651725866162</v>
      </c>
      <c r="H239">
        <f>(Table2[[#This Row],[1Y Return vs Nifty]]-AVERAGE(Table2[1Y Return vs Nifty]))/_xlfn.STDEV.P(Table2[1Y Return vs Nifty])</f>
        <v>0.3291099236306142</v>
      </c>
      <c r="I239">
        <v>20.0509269113466</v>
      </c>
      <c r="J239">
        <f>(Table2[[#This Row],[1M Return vs Nifty]]-AVERAGE(Table2[1M Return vs Nifty]))/_xlfn.STDEV.P(Table2[1M Return vs Nifty])</f>
        <v>1.7558635836231222</v>
      </c>
      <c r="K239">
        <v>12.206757071320499</v>
      </c>
      <c r="L239">
        <f>(Table2[[#This Row],[6M Return vs Nifty]]-AVERAGE(Table2[6M Return vs Nifty]))/_xlfn.STDEV.P(Table2[6M Return vs Nifty])</f>
        <v>-8.3499070129400138E-2</v>
      </c>
      <c r="M239">
        <v>6.0666093322388104</v>
      </c>
      <c r="N239">
        <f>(Table2[[#This Row],[1W Return vs Nifty]]-AVERAGE(Table2[1W Return vs Nifty]))/_xlfn.STDEV.P(Table2[1W Return vs Nifty])</f>
        <v>1.2326836534695065</v>
      </c>
      <c r="O239">
        <v>4760.21</v>
      </c>
      <c r="P239">
        <v>4578.7496394433902</v>
      </c>
      <c r="Q239">
        <v>4157.5791327215602</v>
      </c>
      <c r="R239">
        <v>61.311399416676501</v>
      </c>
      <c r="S239" s="1">
        <f>(Table2[[#This Row],[Close Price]]-Table2[[#This Row],[20D EMA]])/Table2[[#This Row],[20D EMA]]</f>
        <v>5.0478865428205892E-2</v>
      </c>
      <c r="T239" s="1">
        <f>(Table2[[#This Row],[Close Price]]-Table2[[#This Row],[50D EMA]])/Table2[[#This Row],[50D EMA]]</f>
        <v>9.2110378109225344E-2</v>
      </c>
      <c r="U239" s="1">
        <f>(Table2[[#This Row],[Close Price]]-Table2[[#This Row],[200D EMA]])/Table2[[#This Row],[200D EMA]]</f>
        <v>0.20274319270182165</v>
      </c>
      <c r="V239">
        <v>0.87383070457007195</v>
      </c>
      <c r="W239">
        <v>4833.55</v>
      </c>
      <c r="X239">
        <v>5061.6499999999996</v>
      </c>
      <c r="Y239">
        <v>4825.05</v>
      </c>
      <c r="Z239">
        <v>5061.6499999999996</v>
      </c>
      <c r="AA239">
        <v>4600</v>
      </c>
      <c r="AB239">
        <v>5133.75</v>
      </c>
      <c r="AC239" s="1">
        <f>(Table2[[#This Row],[Close Price]]/Table2[[#This Row],[Day Low]])-1</f>
        <v>3.453983097309421E-2</v>
      </c>
      <c r="AD239" s="1">
        <f>(Table2[[#This Row],[Day High]]/Table2[[#This Row],[Close Price]])-1</f>
        <v>1.2228777122287759E-2</v>
      </c>
      <c r="AE239" s="1">
        <f>(Table2[[#This Row],[Close Price]]/Table2[[#This Row],[Current Week Low]])-1</f>
        <v>3.6362317488937812E-2</v>
      </c>
      <c r="AF239" s="1">
        <f>(Table2[[#This Row],[Current Week High]]/Table2[[#This Row],[Close Price]])-1</f>
        <v>1.2228777122287759E-2</v>
      </c>
      <c r="AG239" s="1">
        <f>(Table2[[#This Row],[Close Price]]/Table2[[#This Row],[Current Month Low]])-1</f>
        <v>8.7065217391304239E-2</v>
      </c>
      <c r="AH239" s="1">
        <f>(Table2[[#This Row],[Current Month High]]/Table2[[#This Row],[Close Price]])-1</f>
        <v>2.6647335266473338E-2</v>
      </c>
      <c r="AI239">
        <v>3.30966903309668</v>
      </c>
      <c r="AJ239">
        <v>75.950035186488293</v>
      </c>
      <c r="AK239" t="str">
        <f>IF(AND(Table2[[#This Row],[20D EMA]]&gt;Table2[[#This Row],[50D EMA]],Table2[[#This Row],[50D EMA]]&gt;Table2[[#This Row],[200D EMA]]),"Uptrend","Downtrend/NoTrend")</f>
        <v>Uptrend</v>
      </c>
      <c r="AL239">
        <v>0.05</v>
      </c>
      <c r="AM239" t="s">
        <v>3217</v>
      </c>
      <c r="AN239">
        <v>2.69</v>
      </c>
      <c r="AO239" t="s">
        <v>3217</v>
      </c>
      <c r="AP239">
        <v>8.4002629623118996E-2</v>
      </c>
      <c r="AQ239">
        <f>(Table2[[#This Row],[Sharpe Ratio]]-AVERAGE(Table2[Sharpe Ratio]))/_xlfn.STDEV.P(Table2[Sharpe Ratio])</f>
        <v>0.22760731334622228</v>
      </c>
      <c r="AR2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3.4617654039400652</v>
      </c>
      <c r="AS239">
        <f>_xlfn.RANK.AVG(Table2[[#This Row],[1Y Return vs Nifty Z-Score]],Table2[1Y Return vs Nifty Z-Score])</f>
        <v>202</v>
      </c>
      <c r="AT239">
        <f>_xlfn.RANK.AVG(Table2[[#This Row],[6M Return vs Nifty Z-Score]],Table2[6M Return vs Nifty Z-Score])</f>
        <v>344</v>
      </c>
      <c r="AU239">
        <f>_xlfn.RANK.AVG(Table2[[#This Row],[Sharpe Ratio Z-Score]],Table2[Sharpe Ratio Z-Score])</f>
        <v>286</v>
      </c>
      <c r="AV239">
        <f>(Table2[[#This Row],[Rank 1Y]]+Table2[[#This Row],[Rank 6M]]+Table2[[#This Row],[Rank Sharpe]])/3</f>
        <v>277.33333333333331</v>
      </c>
    </row>
    <row r="240" spans="1:48" x14ac:dyDescent="0.3">
      <c r="A240" t="s">
        <v>817</v>
      </c>
      <c r="B240" t="s">
        <v>818</v>
      </c>
      <c r="C240" t="s">
        <v>3171</v>
      </c>
      <c r="D240" t="s">
        <v>819</v>
      </c>
      <c r="E240">
        <v>20280.609881975</v>
      </c>
      <c r="F240">
        <v>225.41</v>
      </c>
      <c r="G240">
        <v>43.243576786283299</v>
      </c>
      <c r="H240">
        <f>(Table2[[#This Row],[1Y Return vs Nifty]]-AVERAGE(Table2[1Y Return vs Nifty]))/_xlfn.STDEV.P(Table2[1Y Return vs Nifty])</f>
        <v>0.29826405300927811</v>
      </c>
      <c r="I240">
        <v>12.966623047722599</v>
      </c>
      <c r="J240">
        <f>(Table2[[#This Row],[1M Return vs Nifty]]-AVERAGE(Table2[1M Return vs Nifty]))/_xlfn.STDEV.P(Table2[1M Return vs Nifty])</f>
        <v>1.1122699808179459</v>
      </c>
      <c r="K240">
        <v>51.098087364518001</v>
      </c>
      <c r="L240">
        <f>(Table2[[#This Row],[6M Return vs Nifty]]-AVERAGE(Table2[6M Return vs Nifty]))/_xlfn.STDEV.P(Table2[6M Return vs Nifty])</f>
        <v>1.0778037884637868</v>
      </c>
      <c r="M240">
        <v>5.6386698481332402</v>
      </c>
      <c r="N240">
        <f>(Table2[[#This Row],[1W Return vs Nifty]]-AVERAGE(Table2[1W Return vs Nifty]))/_xlfn.STDEV.P(Table2[1W Return vs Nifty])</f>
        <v>1.1397402253567157</v>
      </c>
      <c r="O240">
        <v>211.75</v>
      </c>
      <c r="P240">
        <v>198.497137048442</v>
      </c>
      <c r="Q240">
        <v>170.24939434203401</v>
      </c>
      <c r="R240">
        <v>85.667392015341804</v>
      </c>
      <c r="S240" s="1">
        <f>(Table2[[#This Row],[Close Price]]-Table2[[#This Row],[20D EMA]])/Table2[[#This Row],[20D EMA]]</f>
        <v>6.451003541912631E-2</v>
      </c>
      <c r="T240" s="1">
        <f>(Table2[[#This Row],[Close Price]]-Table2[[#This Row],[50D EMA]])/Table2[[#This Row],[50D EMA]]</f>
        <v>0.13558312906543371</v>
      </c>
      <c r="U240" s="1">
        <f>(Table2[[#This Row],[Close Price]]-Table2[[#This Row],[200D EMA]])/Table2[[#This Row],[200D EMA]]</f>
        <v>0.32399883636089399</v>
      </c>
      <c r="V240">
        <v>1.0049985540152599</v>
      </c>
      <c r="W240">
        <v>221.57</v>
      </c>
      <c r="X240">
        <v>230.29</v>
      </c>
      <c r="Y240">
        <v>216.44</v>
      </c>
      <c r="Z240">
        <v>230.29</v>
      </c>
      <c r="AA240">
        <v>201.75</v>
      </c>
      <c r="AB240">
        <v>230.29</v>
      </c>
      <c r="AC240" s="1">
        <f>(Table2[[#This Row],[Close Price]]/Table2[[#This Row],[Day Low]])-1</f>
        <v>1.733086609197998E-2</v>
      </c>
      <c r="AD240" s="1">
        <f>(Table2[[#This Row],[Day High]]/Table2[[#This Row],[Close Price]])-1</f>
        <v>2.1649438800408038E-2</v>
      </c>
      <c r="AE240" s="1">
        <f>(Table2[[#This Row],[Close Price]]/Table2[[#This Row],[Current Week Low]])-1</f>
        <v>4.1443356126409148E-2</v>
      </c>
      <c r="AF240" s="1">
        <f>(Table2[[#This Row],[Current Week High]]/Table2[[#This Row],[Close Price]])-1</f>
        <v>2.1649438800408038E-2</v>
      </c>
      <c r="AG240" s="1">
        <f>(Table2[[#This Row],[Close Price]]/Table2[[#This Row],[Current Month Low]])-1</f>
        <v>0.11727385377943</v>
      </c>
      <c r="AH240" s="1">
        <f>(Table2[[#This Row],[Current Month High]]/Table2[[#This Row],[Close Price]])-1</f>
        <v>2.1649438800408038E-2</v>
      </c>
      <c r="AI240">
        <v>2.1649438800407999</v>
      </c>
      <c r="AJ240">
        <v>85.751957148743301</v>
      </c>
      <c r="AK240" t="str">
        <f>IF(AND(Table2[[#This Row],[20D EMA]]&gt;Table2[[#This Row],[50D EMA]],Table2[[#This Row],[50D EMA]]&gt;Table2[[#This Row],[200D EMA]]),"Uptrend","Downtrend/NoTrend")</f>
        <v>Uptrend</v>
      </c>
      <c r="AL240">
        <v>0.2</v>
      </c>
      <c r="AM240" t="s">
        <v>3217</v>
      </c>
      <c r="AN240">
        <v>9.5</v>
      </c>
      <c r="AO240" t="s">
        <v>3217</v>
      </c>
      <c r="AP240">
        <v>1.8015506212319999E-3</v>
      </c>
      <c r="AQ240">
        <f>(Table2[[#This Row],[Sharpe Ratio]]-AVERAGE(Table2[Sharpe Ratio]))/_xlfn.STDEV.P(Table2[Sharpe Ratio])</f>
        <v>-0.72708239291484922</v>
      </c>
      <c r="AR2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2.9009956547328772</v>
      </c>
      <c r="AS240">
        <f>_xlfn.RANK.AVG(Table2[[#This Row],[1Y Return vs Nifty Z-Score]],Table2[1Y Return vs Nifty Z-Score])</f>
        <v>213</v>
      </c>
      <c r="AT240">
        <f>_xlfn.RANK.AVG(Table2[[#This Row],[6M Return vs Nifty Z-Score]],Table2[6M Return vs Nifty Z-Score])</f>
        <v>92</v>
      </c>
      <c r="AU240">
        <f>_xlfn.RANK.AVG(Table2[[#This Row],[Sharpe Ratio Z-Score]],Table2[Sharpe Ratio Z-Score])</f>
        <v>528</v>
      </c>
      <c r="AV240">
        <f>(Table2[[#This Row],[Rank 1Y]]+Table2[[#This Row],[Rank 6M]]+Table2[[#This Row],[Rank Sharpe]])/3</f>
        <v>277.66666666666669</v>
      </c>
    </row>
    <row r="241" spans="1:48" x14ac:dyDescent="0.3">
      <c r="A241" t="s">
        <v>193</v>
      </c>
      <c r="B241" t="s">
        <v>194</v>
      </c>
      <c r="C241" t="s">
        <v>3176</v>
      </c>
      <c r="D241" t="s">
        <v>92</v>
      </c>
      <c r="E241">
        <v>140786.66044082001</v>
      </c>
      <c r="F241">
        <v>439.6</v>
      </c>
      <c r="G241">
        <v>41.930312710062204</v>
      </c>
      <c r="H241">
        <f>(Table2[[#This Row],[1Y Return vs Nifty]]-AVERAGE(Table2[1Y Return vs Nifty]))/_xlfn.STDEV.P(Table2[1Y Return vs Nifty])</f>
        <v>0.27602598363112008</v>
      </c>
      <c r="I241">
        <v>2.30428730333798</v>
      </c>
      <c r="J241">
        <f>(Table2[[#This Row],[1M Return vs Nifty]]-AVERAGE(Table2[1M Return vs Nifty]))/_xlfn.STDEV.P(Table2[1M Return vs Nifty])</f>
        <v>0.14361996126097565</v>
      </c>
      <c r="K241">
        <v>-1.7897943553644999</v>
      </c>
      <c r="L241">
        <f>(Table2[[#This Row],[6M Return vs Nifty]]-AVERAGE(Table2[6M Return vs Nifty]))/_xlfn.STDEV.P(Table2[6M Return vs Nifty])</f>
        <v>-0.50143887984320856</v>
      </c>
      <c r="M241">
        <v>0.395873003930439</v>
      </c>
      <c r="N241">
        <f>(Table2[[#This Row],[1W Return vs Nifty]]-AVERAGE(Table2[1W Return vs Nifty]))/_xlfn.STDEV.P(Table2[1W Return vs Nifty])</f>
        <v>1.0663480967258911E-3</v>
      </c>
      <c r="O241">
        <v>434.09</v>
      </c>
      <c r="P241">
        <v>431.652212667426</v>
      </c>
      <c r="Q241">
        <v>394.83598702303698</v>
      </c>
      <c r="R241">
        <v>58.106431707234897</v>
      </c>
      <c r="S241" s="1">
        <f>(Table2[[#This Row],[Close Price]]-Table2[[#This Row],[20D EMA]])/Table2[[#This Row],[20D EMA]]</f>
        <v>1.2693220299937911E-2</v>
      </c>
      <c r="T241" s="1">
        <f>(Table2[[#This Row],[Close Price]]-Table2[[#This Row],[50D EMA]])/Table2[[#This Row],[50D EMA]]</f>
        <v>1.841247907304841E-2</v>
      </c>
      <c r="U241" s="1">
        <f>(Table2[[#This Row],[Close Price]]-Table2[[#This Row],[200D EMA]])/Table2[[#This Row],[200D EMA]]</f>
        <v>0.11337369046441872</v>
      </c>
      <c r="V241">
        <v>1.02077515501189</v>
      </c>
      <c r="W241">
        <v>430.8</v>
      </c>
      <c r="X241">
        <v>450.6</v>
      </c>
      <c r="Y241">
        <v>430.8</v>
      </c>
      <c r="Z241">
        <v>451.9</v>
      </c>
      <c r="AA241">
        <v>411.3</v>
      </c>
      <c r="AB241">
        <v>451.9</v>
      </c>
      <c r="AC241" s="1">
        <f>(Table2[[#This Row],[Close Price]]/Table2[[#This Row],[Day Low]])-1</f>
        <v>2.0427112349117982E-2</v>
      </c>
      <c r="AD241" s="1">
        <f>(Table2[[#This Row],[Day High]]/Table2[[#This Row],[Close Price]])-1</f>
        <v>2.5022747952684332E-2</v>
      </c>
      <c r="AE241" s="1">
        <f>(Table2[[#This Row],[Close Price]]/Table2[[#This Row],[Current Week Low]])-1</f>
        <v>2.0427112349117982E-2</v>
      </c>
      <c r="AF241" s="1">
        <f>(Table2[[#This Row],[Current Week High]]/Table2[[#This Row],[Close Price]])-1</f>
        <v>2.7979981801637743E-2</v>
      </c>
      <c r="AG241" s="1">
        <f>(Table2[[#This Row],[Close Price]]/Table2[[#This Row],[Current Month Low]])-1</f>
        <v>6.8806224167274443E-2</v>
      </c>
      <c r="AH241" s="1">
        <f>(Table2[[#This Row],[Current Month High]]/Table2[[#This Row],[Close Price]])-1</f>
        <v>2.7979981801637743E-2</v>
      </c>
      <c r="AI241">
        <v>7.1428571428571397</v>
      </c>
      <c r="AJ241">
        <v>90.467937608318806</v>
      </c>
      <c r="AK241" t="str">
        <f>IF(AND(Table2[[#This Row],[20D EMA]]&gt;Table2[[#This Row],[50D EMA]],Table2[[#This Row],[50D EMA]]&gt;Table2[[#This Row],[200D EMA]]),"Uptrend","Downtrend/NoTrend")</f>
        <v>Uptrend</v>
      </c>
      <c r="AL241">
        <v>0</v>
      </c>
      <c r="AM241" t="s">
        <v>3218</v>
      </c>
      <c r="AN241">
        <v>1.3</v>
      </c>
      <c r="AO241" t="s">
        <v>3217</v>
      </c>
      <c r="AP241">
        <v>0.14623475042581699</v>
      </c>
      <c r="AQ241">
        <f>(Table2[[#This Row],[Sharpe Ratio]]-AVERAGE(Table2[Sharpe Ratio]))/_xlfn.STDEV.P(Table2[Sharpe Ratio])</f>
        <v>0.95037599047961374</v>
      </c>
      <c r="AR2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0.86964940362522691</v>
      </c>
      <c r="AS241">
        <f>_xlfn.RANK.AVG(Table2[[#This Row],[1Y Return vs Nifty Z-Score]],Table2[1Y Return vs Nifty Z-Score])</f>
        <v>220</v>
      </c>
      <c r="AT241">
        <f>_xlfn.RANK.AVG(Table2[[#This Row],[6M Return vs Nifty Z-Score]],Table2[6M Return vs Nifty Z-Score])</f>
        <v>490</v>
      </c>
      <c r="AU241">
        <f>_xlfn.RANK.AVG(Table2[[#This Row],[Sharpe Ratio Z-Score]],Table2[Sharpe Ratio Z-Score])</f>
        <v>125</v>
      </c>
      <c r="AV241">
        <f>(Table2[[#This Row],[Rank 1Y]]+Table2[[#This Row],[Rank 6M]]+Table2[[#This Row],[Rank Sharpe]])/3</f>
        <v>278.33333333333331</v>
      </c>
    </row>
    <row r="242" spans="1:48" x14ac:dyDescent="0.3">
      <c r="A242" t="s">
        <v>52</v>
      </c>
      <c r="B242" t="s">
        <v>53</v>
      </c>
      <c r="C242" t="s">
        <v>3175</v>
      </c>
      <c r="D242" t="s">
        <v>54</v>
      </c>
      <c r="E242">
        <v>440517.90049199999</v>
      </c>
      <c r="F242">
        <v>1846.05</v>
      </c>
      <c r="G242">
        <v>33.849959955757903</v>
      </c>
      <c r="H242">
        <f>(Table2[[#This Row],[1Y Return vs Nifty]]-AVERAGE(Table2[1Y Return vs Nifty]))/_xlfn.STDEV.P(Table2[1Y Return vs Nifty])</f>
        <v>0.13919787083657092</v>
      </c>
      <c r="I242">
        <v>1.78364586009755</v>
      </c>
      <c r="J242">
        <f>(Table2[[#This Row],[1M Return vs Nifty]]-AVERAGE(Table2[1M Return vs Nifty]))/_xlfn.STDEV.P(Table2[1M Return vs Nifty])</f>
        <v>9.6320818158807414E-2</v>
      </c>
      <c r="K242">
        <v>2.72622851682274</v>
      </c>
      <c r="L242">
        <f>(Table2[[#This Row],[6M Return vs Nifty]]-AVERAGE(Table2[6M Return vs Nifty]))/_xlfn.STDEV.P(Table2[6M Return vs Nifty])</f>
        <v>-0.36658953857856774</v>
      </c>
      <c r="M242">
        <v>-0.959175703856744</v>
      </c>
      <c r="N242">
        <f>(Table2[[#This Row],[1W Return vs Nifty]]-AVERAGE(Table2[1W Return vs Nifty]))/_xlfn.STDEV.P(Table2[1W Return vs Nifty])</f>
        <v>-0.29323431084989915</v>
      </c>
      <c r="O242">
        <v>1821.49</v>
      </c>
      <c r="P242">
        <v>1748.5258790493201</v>
      </c>
      <c r="Q242">
        <v>1539.2473849404701</v>
      </c>
      <c r="R242">
        <v>51.353549873760301</v>
      </c>
      <c r="S242" s="1">
        <f>(Table2[[#This Row],[Close Price]]-Table2[[#This Row],[20D EMA]])/Table2[[#This Row],[20D EMA]]</f>
        <v>1.3483466832098966E-2</v>
      </c>
      <c r="T242" s="1">
        <f>(Table2[[#This Row],[Close Price]]-Table2[[#This Row],[50D EMA]])/Table2[[#This Row],[50D EMA]]</f>
        <v>5.5775051498639566E-2</v>
      </c>
      <c r="U242" s="1">
        <f>(Table2[[#This Row],[Close Price]]-Table2[[#This Row],[200D EMA]])/Table2[[#This Row],[200D EMA]]</f>
        <v>0.19931988714822171</v>
      </c>
      <c r="V242">
        <v>0.73547629852780605</v>
      </c>
      <c r="W242">
        <v>1835</v>
      </c>
      <c r="X242">
        <v>1856</v>
      </c>
      <c r="Y242">
        <v>1829.6</v>
      </c>
      <c r="Z242">
        <v>1873.35</v>
      </c>
      <c r="AA242">
        <v>1801.3</v>
      </c>
      <c r="AB242">
        <v>1873.35</v>
      </c>
      <c r="AC242" s="1">
        <f>(Table2[[#This Row],[Close Price]]/Table2[[#This Row],[Day Low]])-1</f>
        <v>6.0217983651225104E-3</v>
      </c>
      <c r="AD242" s="1">
        <f>(Table2[[#This Row],[Day High]]/Table2[[#This Row],[Close Price]])-1</f>
        <v>5.3898865144497154E-3</v>
      </c>
      <c r="AE242" s="1">
        <f>(Table2[[#This Row],[Close Price]]/Table2[[#This Row],[Current Week Low]])-1</f>
        <v>8.9910362920857523E-3</v>
      </c>
      <c r="AF242" s="1">
        <f>(Table2[[#This Row],[Current Week High]]/Table2[[#This Row],[Close Price]])-1</f>
        <v>1.4788331843666125E-2</v>
      </c>
      <c r="AG242" s="1">
        <f>(Table2[[#This Row],[Close Price]]/Table2[[#This Row],[Current Month Low]])-1</f>
        <v>2.4843168822517026E-2</v>
      </c>
      <c r="AH242" s="1">
        <f>(Table2[[#This Row],[Current Month High]]/Table2[[#This Row],[Close Price]])-1</f>
        <v>1.4788331843666125E-2</v>
      </c>
      <c r="AI242">
        <v>1.47883318436661</v>
      </c>
      <c r="AJ242">
        <v>72.794496185706905</v>
      </c>
      <c r="AK242" t="str">
        <f>IF(AND(Table2[[#This Row],[20D EMA]]&gt;Table2[[#This Row],[50D EMA]],Table2[[#This Row],[50D EMA]]&gt;Table2[[#This Row],[200D EMA]]),"Uptrend","Downtrend/NoTrend")</f>
        <v>Uptrend</v>
      </c>
      <c r="AL242">
        <v>0.05</v>
      </c>
      <c r="AM242" t="s">
        <v>3217</v>
      </c>
      <c r="AN242">
        <v>1.91</v>
      </c>
      <c r="AO242" t="s">
        <v>3217</v>
      </c>
      <c r="AP242">
        <v>0.13835670930487001</v>
      </c>
      <c r="AQ242">
        <f>(Table2[[#This Row],[Sharpe Ratio]]-AVERAGE(Table2[Sharpe Ratio]))/_xlfn.STDEV.P(Table2[Sharpe Ratio])</f>
        <v>0.85887980995506297</v>
      </c>
      <c r="AR2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0.43457464952197422</v>
      </c>
      <c r="AS242">
        <f>_xlfn.RANK.AVG(Table2[[#This Row],[1Y Return vs Nifty Z-Score]],Table2[1Y Return vs Nifty Z-Score])</f>
        <v>264</v>
      </c>
      <c r="AT242">
        <f>_xlfn.RANK.AVG(Table2[[#This Row],[6M Return vs Nifty Z-Score]],Table2[6M Return vs Nifty Z-Score])</f>
        <v>435</v>
      </c>
      <c r="AU242">
        <f>_xlfn.RANK.AVG(Table2[[#This Row],[Sharpe Ratio Z-Score]],Table2[Sharpe Ratio Z-Score])</f>
        <v>137</v>
      </c>
      <c r="AV242">
        <f>(Table2[[#This Row],[Rank 1Y]]+Table2[[#This Row],[Rank 6M]]+Table2[[#This Row],[Rank Sharpe]])/3</f>
        <v>278.66666666666669</v>
      </c>
    </row>
    <row r="243" spans="1:48" x14ac:dyDescent="0.3">
      <c r="A243" t="s">
        <v>576</v>
      </c>
      <c r="B243" t="s">
        <v>577</v>
      </c>
      <c r="C243" t="s">
        <v>3178</v>
      </c>
      <c r="D243" t="s">
        <v>111</v>
      </c>
      <c r="E243">
        <v>35683.208182229901</v>
      </c>
      <c r="F243">
        <v>336.55</v>
      </c>
      <c r="G243">
        <v>25.156885699592198</v>
      </c>
      <c r="H243">
        <f>(Table2[[#This Row],[1Y Return vs Nifty]]-AVERAGE(Table2[1Y Return vs Nifty]))/_xlfn.STDEV.P(Table2[1Y Return vs Nifty])</f>
        <v>-8.0057205190693041E-3</v>
      </c>
      <c r="I243">
        <v>1.63938978870271</v>
      </c>
      <c r="J243">
        <f>(Table2[[#This Row],[1M Return vs Nifty]]-AVERAGE(Table2[1M Return vs Nifty]))/_xlfn.STDEV.P(Table2[1M Return vs Nifty])</f>
        <v>8.3215467724554307E-2</v>
      </c>
      <c r="K243">
        <v>46.327522118116299</v>
      </c>
      <c r="L243">
        <f>(Table2[[#This Row],[6M Return vs Nifty]]-AVERAGE(Table2[6M Return vs Nifty]))/_xlfn.STDEV.P(Table2[6M Return vs Nifty])</f>
        <v>0.9353537612730064</v>
      </c>
      <c r="M243">
        <v>5.52851788338186</v>
      </c>
      <c r="N243">
        <f>(Table2[[#This Row],[1W Return vs Nifty]]-AVERAGE(Table2[1W Return vs Nifty]))/_xlfn.STDEV.P(Table2[1W Return vs Nifty])</f>
        <v>1.1158165127814421</v>
      </c>
      <c r="O243">
        <v>323.38</v>
      </c>
      <c r="P243">
        <v>318.89732641404498</v>
      </c>
      <c r="Q243">
        <v>282.669444826762</v>
      </c>
      <c r="R243">
        <v>70.674197476911999</v>
      </c>
      <c r="S243" s="1">
        <f>(Table2[[#This Row],[Close Price]]-Table2[[#This Row],[20D EMA]])/Table2[[#This Row],[20D EMA]]</f>
        <v>4.072608077184741E-2</v>
      </c>
      <c r="T243" s="1">
        <f>(Table2[[#This Row],[Close Price]]-Table2[[#This Row],[50D EMA]])/Table2[[#This Row],[50D EMA]]</f>
        <v>5.5355351468313732E-2</v>
      </c>
      <c r="U243" s="1">
        <f>(Table2[[#This Row],[Close Price]]-Table2[[#This Row],[200D EMA]])/Table2[[#This Row],[200D EMA]]</f>
        <v>0.19061329818035153</v>
      </c>
      <c r="V243">
        <v>0.88412741165633701</v>
      </c>
      <c r="W243">
        <v>324.7</v>
      </c>
      <c r="X243">
        <v>337.85</v>
      </c>
      <c r="Y243">
        <v>324.7</v>
      </c>
      <c r="Z243">
        <v>337.85</v>
      </c>
      <c r="AA243">
        <v>303</v>
      </c>
      <c r="AB243">
        <v>337.85</v>
      </c>
      <c r="AC243" s="1">
        <f>(Table2[[#This Row],[Close Price]]/Table2[[#This Row],[Day Low]])-1</f>
        <v>3.6495226362796451E-2</v>
      </c>
      <c r="AD243" s="1">
        <f>(Table2[[#This Row],[Day High]]/Table2[[#This Row],[Close Price]])-1</f>
        <v>3.8627247065814441E-3</v>
      </c>
      <c r="AE243" s="1">
        <f>(Table2[[#This Row],[Close Price]]/Table2[[#This Row],[Current Week Low]])-1</f>
        <v>3.6495226362796451E-2</v>
      </c>
      <c r="AF243" s="1">
        <f>(Table2[[#This Row],[Current Week High]]/Table2[[#This Row],[Close Price]])-1</f>
        <v>3.8627247065814441E-3</v>
      </c>
      <c r="AG243" s="1">
        <f>(Table2[[#This Row],[Close Price]]/Table2[[#This Row],[Current Month Low]])-1</f>
        <v>0.11072607260726075</v>
      </c>
      <c r="AH243" s="1">
        <f>(Table2[[#This Row],[Current Month High]]/Table2[[#This Row],[Close Price]])-1</f>
        <v>3.8627247065814441E-3</v>
      </c>
      <c r="AI243">
        <v>3.6695884712523998</v>
      </c>
      <c r="AJ243">
        <v>69.3333333333333</v>
      </c>
      <c r="AK243" t="str">
        <f>IF(AND(Table2[[#This Row],[20D EMA]]&gt;Table2[[#This Row],[50D EMA]],Table2[[#This Row],[50D EMA]]&gt;Table2[[#This Row],[200D EMA]]),"Uptrend","Downtrend/NoTrend")</f>
        <v>Uptrend</v>
      </c>
      <c r="AL243">
        <v>-0.1</v>
      </c>
      <c r="AM243" t="s">
        <v>3216</v>
      </c>
      <c r="AN243">
        <v>6.57</v>
      </c>
      <c r="AO243" t="s">
        <v>3217</v>
      </c>
      <c r="AP243">
        <v>3.3659348930400998E-2</v>
      </c>
      <c r="AQ243">
        <f>(Table2[[#This Row],[Sharpe Ratio]]-AVERAGE(Table2[Sharpe Ratio]))/_xlfn.STDEV.P(Table2[Sharpe Ratio])</f>
        <v>-0.35708345276460102</v>
      </c>
      <c r="AR2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1.7692965684953326</v>
      </c>
      <c r="AS243">
        <f>_xlfn.RANK.AVG(Table2[[#This Row],[1Y Return vs Nifty Z-Score]],Table2[1Y Return vs Nifty Z-Score])</f>
        <v>298</v>
      </c>
      <c r="AT243">
        <f>_xlfn.RANK.AVG(Table2[[#This Row],[6M Return vs Nifty Z-Score]],Table2[6M Return vs Nifty Z-Score])</f>
        <v>111</v>
      </c>
      <c r="AU243">
        <f>_xlfn.RANK.AVG(Table2[[#This Row],[Sharpe Ratio Z-Score]],Table2[Sharpe Ratio Z-Score])</f>
        <v>428</v>
      </c>
      <c r="AV243">
        <f>(Table2[[#This Row],[Rank 1Y]]+Table2[[#This Row],[Rank 6M]]+Table2[[#This Row],[Rank Sharpe]])/3</f>
        <v>279</v>
      </c>
    </row>
    <row r="244" spans="1:48" x14ac:dyDescent="0.3">
      <c r="A244" t="s">
        <v>590</v>
      </c>
      <c r="B244" t="s">
        <v>591</v>
      </c>
      <c r="C244" t="s">
        <v>3171</v>
      </c>
      <c r="D244" t="s">
        <v>220</v>
      </c>
      <c r="E244">
        <v>34193.059966239998</v>
      </c>
      <c r="F244">
        <v>6680.4</v>
      </c>
      <c r="G244">
        <v>120.84302601626</v>
      </c>
      <c r="H244">
        <f>(Table2[[#This Row],[1Y Return vs Nifty]]-AVERAGE(Table2[1Y Return vs Nifty]))/_xlfn.STDEV.P(Table2[1Y Return vs Nifty])</f>
        <v>1.6122891351912636</v>
      </c>
      <c r="I244">
        <v>7.3217779394853002</v>
      </c>
      <c r="J244">
        <f>(Table2[[#This Row],[1M Return vs Nifty]]-AVERAGE(Table2[1M Return vs Nifty]))/_xlfn.STDEV.P(Table2[1M Return vs Nifty])</f>
        <v>0.59944807616447282</v>
      </c>
      <c r="K244">
        <v>-18.4486238799151</v>
      </c>
      <c r="L244">
        <f>(Table2[[#This Row],[6M Return vs Nifty]]-AVERAGE(Table2[6M Return vs Nifty]))/_xlfn.STDEV.P(Table2[6M Return vs Nifty])</f>
        <v>-0.99887484312423336</v>
      </c>
      <c r="M244">
        <v>-4.2327490415830802</v>
      </c>
      <c r="N244">
        <f>(Table2[[#This Row],[1W Return vs Nifty]]-AVERAGE(Table2[1W Return vs Nifty]))/_xlfn.STDEV.P(Table2[1W Return vs Nifty])</f>
        <v>-1.0042159787902611</v>
      </c>
      <c r="O244">
        <v>6848.16</v>
      </c>
      <c r="P244">
        <v>6675.5061126743503</v>
      </c>
      <c r="Q244">
        <v>5939.7659190408203</v>
      </c>
      <c r="R244">
        <v>37.4450750411524</v>
      </c>
      <c r="S244" s="1">
        <f>(Table2[[#This Row],[Close Price]]-Table2[[#This Row],[20D EMA]])/Table2[[#This Row],[20D EMA]]</f>
        <v>-2.4497091189458222E-2</v>
      </c>
      <c r="T244" s="1">
        <f>(Table2[[#This Row],[Close Price]]-Table2[[#This Row],[50D EMA]])/Table2[[#This Row],[50D EMA]]</f>
        <v>7.3311105450979907E-4</v>
      </c>
      <c r="U244" s="1">
        <f>(Table2[[#This Row],[Close Price]]-Table2[[#This Row],[200D EMA]])/Table2[[#This Row],[200D EMA]]</f>
        <v>0.12469078597608779</v>
      </c>
      <c r="V244">
        <v>0.57475860549517499</v>
      </c>
      <c r="W244">
        <v>6570</v>
      </c>
      <c r="X244">
        <v>6842.9</v>
      </c>
      <c r="Y244">
        <v>6570</v>
      </c>
      <c r="Z244">
        <v>7070</v>
      </c>
      <c r="AA244">
        <v>6570</v>
      </c>
      <c r="AB244">
        <v>7472.7</v>
      </c>
      <c r="AC244" s="1">
        <f>(Table2[[#This Row],[Close Price]]/Table2[[#This Row],[Day Low]])-1</f>
        <v>1.6803652968036431E-2</v>
      </c>
      <c r="AD244" s="1">
        <f>(Table2[[#This Row],[Day High]]/Table2[[#This Row],[Close Price]])-1</f>
        <v>2.4324890725106352E-2</v>
      </c>
      <c r="AE244" s="1">
        <f>(Table2[[#This Row],[Close Price]]/Table2[[#This Row],[Current Week Low]])-1</f>
        <v>1.6803652968036431E-2</v>
      </c>
      <c r="AF244" s="1">
        <f>(Table2[[#This Row],[Current Week High]]/Table2[[#This Row],[Close Price]])-1</f>
        <v>5.8319861086162605E-2</v>
      </c>
      <c r="AG244" s="1">
        <f>(Table2[[#This Row],[Close Price]]/Table2[[#This Row],[Current Month Low]])-1</f>
        <v>1.6803652968036431E-2</v>
      </c>
      <c r="AH244" s="1">
        <f>(Table2[[#This Row],[Current Month High]]/Table2[[#This Row],[Close Price]])-1</f>
        <v>0.11860068259385659</v>
      </c>
      <c r="AI244">
        <v>46.051883120771201</v>
      </c>
      <c r="AJ244">
        <v>154.972233354325</v>
      </c>
      <c r="AK244" t="str">
        <f>IF(AND(Table2[[#This Row],[20D EMA]]&gt;Table2[[#This Row],[50D EMA]],Table2[[#This Row],[50D EMA]]&gt;Table2[[#This Row],[200D EMA]]),"Uptrend","Downtrend/NoTrend")</f>
        <v>Uptrend</v>
      </c>
      <c r="AL244">
        <v>-0.04</v>
      </c>
      <c r="AM244" t="s">
        <v>3216</v>
      </c>
      <c r="AN244">
        <v>-6.13</v>
      </c>
      <c r="AO244" t="s">
        <v>3216</v>
      </c>
      <c r="AP244">
        <v>0.14899898065848999</v>
      </c>
      <c r="AQ244">
        <f>(Table2[[#This Row],[Sharpe Ratio]]-AVERAGE(Table2[Sharpe Ratio]))/_xlfn.STDEV.P(Table2[Sharpe Ratio])</f>
        <v>0.98247997476926008</v>
      </c>
      <c r="AR2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1.1911263642105019</v>
      </c>
      <c r="AS244">
        <f>_xlfn.RANK.AVG(Table2[[#This Row],[1Y Return vs Nifty Z-Score]],Table2[1Y Return vs Nifty Z-Score])</f>
        <v>58</v>
      </c>
      <c r="AT244">
        <f>_xlfn.RANK.AVG(Table2[[#This Row],[6M Return vs Nifty Z-Score]],Table2[6M Return vs Nifty Z-Score])</f>
        <v>659</v>
      </c>
      <c r="AU244">
        <f>_xlfn.RANK.AVG(Table2[[#This Row],[Sharpe Ratio Z-Score]],Table2[Sharpe Ratio Z-Score])</f>
        <v>120</v>
      </c>
      <c r="AV244">
        <f>(Table2[[#This Row],[Rank 1Y]]+Table2[[#This Row],[Rank 6M]]+Table2[[#This Row],[Rank Sharpe]])/3</f>
        <v>279</v>
      </c>
    </row>
    <row r="245" spans="1:48" x14ac:dyDescent="0.3">
      <c r="A245" t="s">
        <v>1009</v>
      </c>
      <c r="B245" t="s">
        <v>1010</v>
      </c>
      <c r="C245" t="s">
        <v>3185</v>
      </c>
      <c r="D245" t="s">
        <v>1011</v>
      </c>
      <c r="E245">
        <v>14422.555214710001</v>
      </c>
      <c r="F245">
        <v>811.05</v>
      </c>
      <c r="G245">
        <v>23.8873159351735</v>
      </c>
      <c r="H245">
        <f>(Table2[[#This Row],[1Y Return vs Nifty]]-AVERAGE(Table2[1Y Return vs Nifty]))/_xlfn.STDEV.P(Table2[1Y Return vs Nifty])</f>
        <v>-2.9503895191443124E-2</v>
      </c>
      <c r="I245">
        <v>2.3025567551563699</v>
      </c>
      <c r="J245">
        <f>(Table2[[#This Row],[1M Return vs Nifty]]-AVERAGE(Table2[1M Return vs Nifty]))/_xlfn.STDEV.P(Table2[1M Return vs Nifty])</f>
        <v>0.14346274472135923</v>
      </c>
      <c r="K245">
        <v>29.130494350121602</v>
      </c>
      <c r="L245">
        <f>(Table2[[#This Row],[6M Return vs Nifty]]-AVERAGE(Table2[6M Return vs Nifty]))/_xlfn.STDEV.P(Table2[6M Return vs Nifty])</f>
        <v>0.42184709138746163</v>
      </c>
      <c r="M245">
        <v>-1.09930911750641</v>
      </c>
      <c r="N245">
        <f>(Table2[[#This Row],[1W Return vs Nifty]]-AVERAGE(Table2[1W Return vs Nifty]))/_xlfn.STDEV.P(Table2[1W Return vs Nifty])</f>
        <v>-0.32366964187566316</v>
      </c>
      <c r="O245">
        <v>817.51</v>
      </c>
      <c r="P245">
        <v>795.10098419568101</v>
      </c>
      <c r="Q245">
        <v>687.73093861402901</v>
      </c>
      <c r="R245">
        <v>43.611904606312997</v>
      </c>
      <c r="S245" s="1">
        <f>(Table2[[#This Row],[Close Price]]-Table2[[#This Row],[20D EMA]])/Table2[[#This Row],[20D EMA]]</f>
        <v>-7.9020440116940906E-3</v>
      </c>
      <c r="T245" s="1">
        <f>(Table2[[#This Row],[Close Price]]-Table2[[#This Row],[50D EMA]])/Table2[[#This Row],[50D EMA]]</f>
        <v>2.0059107108832054E-2</v>
      </c>
      <c r="U245" s="1">
        <f>(Table2[[#This Row],[Close Price]]-Table2[[#This Row],[200D EMA]])/Table2[[#This Row],[200D EMA]]</f>
        <v>0.17931294705818163</v>
      </c>
      <c r="V245">
        <v>0.49651099301357199</v>
      </c>
      <c r="W245">
        <v>788.1</v>
      </c>
      <c r="X245">
        <v>831.55</v>
      </c>
      <c r="Y245">
        <v>788.1</v>
      </c>
      <c r="Z245">
        <v>842.4</v>
      </c>
      <c r="AA245">
        <v>788.1</v>
      </c>
      <c r="AB245">
        <v>862.55</v>
      </c>
      <c r="AC245" s="1">
        <f>(Table2[[#This Row],[Close Price]]/Table2[[#This Row],[Day Low]])-1</f>
        <v>2.9120669965740253E-2</v>
      </c>
      <c r="AD245" s="1">
        <f>(Table2[[#This Row],[Day High]]/Table2[[#This Row],[Close Price]])-1</f>
        <v>2.5275876949633291E-2</v>
      </c>
      <c r="AE245" s="1">
        <f>(Table2[[#This Row],[Close Price]]/Table2[[#This Row],[Current Week Low]])-1</f>
        <v>2.9120669965740253E-2</v>
      </c>
      <c r="AF245" s="1">
        <f>(Table2[[#This Row],[Current Week High]]/Table2[[#This Row],[Close Price]])-1</f>
        <v>3.8653597188829325E-2</v>
      </c>
      <c r="AG245" s="1">
        <f>(Table2[[#This Row],[Close Price]]/Table2[[#This Row],[Current Month Low]])-1</f>
        <v>2.9120669965740253E-2</v>
      </c>
      <c r="AH245" s="1">
        <f>(Table2[[#This Row],[Current Month High]]/Table2[[#This Row],[Close Price]])-1</f>
        <v>6.3497934775907705E-2</v>
      </c>
      <c r="AI245">
        <v>7.8848406386782699</v>
      </c>
      <c r="AJ245">
        <v>79.158383035122597</v>
      </c>
      <c r="AK245" t="str">
        <f>IF(AND(Table2[[#This Row],[20D EMA]]&gt;Table2[[#This Row],[50D EMA]],Table2[[#This Row],[50D EMA]]&gt;Table2[[#This Row],[200D EMA]]),"Uptrend","Downtrend/NoTrend")</f>
        <v>Uptrend</v>
      </c>
      <c r="AL245">
        <v>-7.0000000000000007E-2</v>
      </c>
      <c r="AM245" t="s">
        <v>3216</v>
      </c>
      <c r="AN245">
        <v>-1.1299999999999999</v>
      </c>
      <c r="AO245" t="s">
        <v>3216</v>
      </c>
      <c r="AP245">
        <v>7.0678317399834004E-2</v>
      </c>
      <c r="AQ245">
        <f>(Table2[[#This Row],[Sharpe Ratio]]-AVERAGE(Table2[Sharpe Ratio]))/_xlfn.STDEV.P(Table2[Sharpe Ratio])</f>
        <v>7.2857717878178102E-2</v>
      </c>
      <c r="AR2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0.28499401691989268</v>
      </c>
      <c r="AS245">
        <f>_xlfn.RANK.AVG(Table2[[#This Row],[1Y Return vs Nifty Z-Score]],Table2[1Y Return vs Nifty Z-Score])</f>
        <v>305</v>
      </c>
      <c r="AT245">
        <f>_xlfn.RANK.AVG(Table2[[#This Row],[6M Return vs Nifty Z-Score]],Table2[6M Return vs Nifty Z-Score])</f>
        <v>200</v>
      </c>
      <c r="AU245">
        <f>_xlfn.RANK.AVG(Table2[[#This Row],[Sharpe Ratio Z-Score]],Table2[Sharpe Ratio Z-Score])</f>
        <v>332</v>
      </c>
      <c r="AV245">
        <f>(Table2[[#This Row],[Rank 1Y]]+Table2[[#This Row],[Rank 6M]]+Table2[[#This Row],[Rank Sharpe]])/3</f>
        <v>279</v>
      </c>
    </row>
    <row r="246" spans="1:48" x14ac:dyDescent="0.3">
      <c r="A246" t="s">
        <v>375</v>
      </c>
      <c r="B246" t="s">
        <v>376</v>
      </c>
      <c r="C246" t="s">
        <v>3184</v>
      </c>
      <c r="D246" t="s">
        <v>132</v>
      </c>
      <c r="E246">
        <v>65753.828539080001</v>
      </c>
      <c r="F246">
        <v>1841.65</v>
      </c>
      <c r="G246">
        <v>34.893656862013998</v>
      </c>
      <c r="H246">
        <f>(Table2[[#This Row],[1Y Return vs Nifty]]-AVERAGE(Table2[1Y Return vs Nifty]))/_xlfn.STDEV.P(Table2[1Y Return vs Nifty])</f>
        <v>0.15687124257599894</v>
      </c>
      <c r="I246">
        <v>-1.5839909563205901</v>
      </c>
      <c r="J246">
        <f>(Table2[[#This Row],[1M Return vs Nifty]]-AVERAGE(Table2[1M Return vs Nifty]))/_xlfn.STDEV.P(Table2[1M Return vs Nifty])</f>
        <v>-0.20962166445361527</v>
      </c>
      <c r="K246">
        <v>18.872683682021002</v>
      </c>
      <c r="L246">
        <f>(Table2[[#This Row],[6M Return vs Nifty]]-AVERAGE(Table2[6M Return vs Nifty]))/_xlfn.STDEV.P(Table2[6M Return vs Nifty])</f>
        <v>0.11554682441365428</v>
      </c>
      <c r="M246">
        <v>2.7550913580178999</v>
      </c>
      <c r="N246">
        <f>(Table2[[#This Row],[1W Return vs Nifty]]-AVERAGE(Table2[1W Return vs Nifty]))/_xlfn.STDEV.P(Table2[1W Return vs Nifty])</f>
        <v>0.51346085629174654</v>
      </c>
      <c r="O246">
        <v>1779.91</v>
      </c>
      <c r="P246">
        <v>1762.9819521792899</v>
      </c>
      <c r="Q246">
        <v>1588.37045601259</v>
      </c>
      <c r="R246">
        <v>62.702150975564003</v>
      </c>
      <c r="S246" s="1">
        <f>(Table2[[#This Row],[Close Price]]-Table2[[#This Row],[20D EMA]])/Table2[[#This Row],[20D EMA]]</f>
        <v>3.4687147102943412E-2</v>
      </c>
      <c r="T246" s="1">
        <f>(Table2[[#This Row],[Close Price]]-Table2[[#This Row],[50D EMA]])/Table2[[#This Row],[50D EMA]]</f>
        <v>4.4622151533352659E-2</v>
      </c>
      <c r="U246" s="1">
        <f>(Table2[[#This Row],[Close Price]]-Table2[[#This Row],[200D EMA]])/Table2[[#This Row],[200D EMA]]</f>
        <v>0.15945873522681694</v>
      </c>
      <c r="V246">
        <v>0.74867543205105502</v>
      </c>
      <c r="W246">
        <v>1781.35</v>
      </c>
      <c r="X246">
        <v>1863</v>
      </c>
      <c r="Y246">
        <v>1781.1</v>
      </c>
      <c r="Z246">
        <v>1863</v>
      </c>
      <c r="AA246">
        <v>1719.05</v>
      </c>
      <c r="AB246">
        <v>1863</v>
      </c>
      <c r="AC246" s="1">
        <f>(Table2[[#This Row],[Close Price]]/Table2[[#This Row],[Day Low]])-1</f>
        <v>3.3850731187021088E-2</v>
      </c>
      <c r="AD246" s="1">
        <f>(Table2[[#This Row],[Day High]]/Table2[[#This Row],[Close Price]])-1</f>
        <v>1.1592865093801752E-2</v>
      </c>
      <c r="AE246" s="1">
        <f>(Table2[[#This Row],[Close Price]]/Table2[[#This Row],[Current Week Low]])-1</f>
        <v>3.3995845264162661E-2</v>
      </c>
      <c r="AF246" s="1">
        <f>(Table2[[#This Row],[Current Week High]]/Table2[[#This Row],[Close Price]])-1</f>
        <v>1.1592865093801752E-2</v>
      </c>
      <c r="AG246" s="1">
        <f>(Table2[[#This Row],[Close Price]]/Table2[[#This Row],[Current Month Low]])-1</f>
        <v>7.1318460777755277E-2</v>
      </c>
      <c r="AH246" s="1">
        <f>(Table2[[#This Row],[Current Month High]]/Table2[[#This Row],[Close Price]])-1</f>
        <v>1.1592865093801752E-2</v>
      </c>
      <c r="AI246">
        <v>6.0489235196698496</v>
      </c>
      <c r="AJ246">
        <v>75.211682998763195</v>
      </c>
      <c r="AK246" t="str">
        <f>IF(AND(Table2[[#This Row],[20D EMA]]&gt;Table2[[#This Row],[50D EMA]],Table2[[#This Row],[50D EMA]]&gt;Table2[[#This Row],[200D EMA]]),"Uptrend","Downtrend/NoTrend")</f>
        <v>Uptrend</v>
      </c>
      <c r="AL246">
        <v>0.06</v>
      </c>
      <c r="AM246" t="s">
        <v>3217</v>
      </c>
      <c r="AN246">
        <v>4.1500000000000004</v>
      </c>
      <c r="AO246" t="s">
        <v>3217</v>
      </c>
      <c r="AP246">
        <v>7.7156870971782004E-2</v>
      </c>
      <c r="AQ246">
        <f>(Table2[[#This Row],[Sharpe Ratio]]-AVERAGE(Table2[Sharpe Ratio]))/_xlfn.STDEV.P(Table2[Sharpe Ratio])</f>
        <v>0.14810014147772319</v>
      </c>
      <c r="AR2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0.72435740030550777</v>
      </c>
      <c r="AS246">
        <f>_xlfn.RANK.AVG(Table2[[#This Row],[1Y Return vs Nifty Z-Score]],Table2[1Y Return vs Nifty Z-Score])</f>
        <v>255</v>
      </c>
      <c r="AT246">
        <f>_xlfn.RANK.AVG(Table2[[#This Row],[6M Return vs Nifty Z-Score]],Table2[6M Return vs Nifty Z-Score])</f>
        <v>274</v>
      </c>
      <c r="AU246">
        <f>_xlfn.RANK.AVG(Table2[[#This Row],[Sharpe Ratio Z-Score]],Table2[Sharpe Ratio Z-Score])</f>
        <v>309</v>
      </c>
      <c r="AV246">
        <f>(Table2[[#This Row],[Rank 1Y]]+Table2[[#This Row],[Rank 6M]]+Table2[[#This Row],[Rank Sharpe]])/3</f>
        <v>279.33333333333331</v>
      </c>
    </row>
    <row r="247" spans="1:48" x14ac:dyDescent="0.3">
      <c r="A247" t="s">
        <v>890</v>
      </c>
      <c r="B247" t="s">
        <v>891</v>
      </c>
      <c r="C247" t="s">
        <v>3182</v>
      </c>
      <c r="D247" t="s">
        <v>458</v>
      </c>
      <c r="E247">
        <v>17635.313562525</v>
      </c>
      <c r="F247">
        <v>1206.8499999999999</v>
      </c>
      <c r="G247">
        <v>21.470592370037998</v>
      </c>
      <c r="H247">
        <f>(Table2[[#This Row],[1Y Return vs Nifty]]-AVERAGE(Table2[1Y Return vs Nifty]))/_xlfn.STDEV.P(Table2[1Y Return vs Nifty])</f>
        <v>-7.0427322004394902E-2</v>
      </c>
      <c r="I247">
        <v>-15.050758021079499</v>
      </c>
      <c r="J247">
        <f>(Table2[[#This Row],[1M Return vs Nifty]]-AVERAGE(Table2[1M Return vs Nifty]))/_xlfn.STDEV.P(Table2[1M Return vs Nifty])</f>
        <v>-1.4330481718694865</v>
      </c>
      <c r="K247">
        <v>4.2765479746774799</v>
      </c>
      <c r="L247">
        <f>(Table2[[#This Row],[6M Return vs Nifty]]-AVERAGE(Table2[6M Return vs Nifty]))/_xlfn.STDEV.P(Table2[6M Return vs Nifty])</f>
        <v>-0.32029669118645221</v>
      </c>
      <c r="M247">
        <v>-4.0597656694310498</v>
      </c>
      <c r="N247">
        <f>(Table2[[#This Row],[1W Return vs Nifty]]-AVERAGE(Table2[1W Return vs Nifty]))/_xlfn.STDEV.P(Table2[1W Return vs Nifty])</f>
        <v>-0.9666460227299456</v>
      </c>
      <c r="O247">
        <v>1283.77</v>
      </c>
      <c r="P247">
        <v>1287.0694841480699</v>
      </c>
      <c r="Q247">
        <v>1117.6204719760999</v>
      </c>
      <c r="R247">
        <v>24.536998408226399</v>
      </c>
      <c r="S247" s="1">
        <f>(Table2[[#This Row],[Close Price]]-Table2[[#This Row],[20D EMA]])/Table2[[#This Row],[20D EMA]]</f>
        <v>-5.9917274901267421E-2</v>
      </c>
      <c r="T247" s="1">
        <f>(Table2[[#This Row],[Close Price]]-Table2[[#This Row],[50D EMA]])/Table2[[#This Row],[50D EMA]]</f>
        <v>-6.232723651370576E-2</v>
      </c>
      <c r="U247" s="1">
        <f>(Table2[[#This Row],[Close Price]]-Table2[[#This Row],[200D EMA]])/Table2[[#This Row],[200D EMA]]</f>
        <v>7.9838845351616075E-2</v>
      </c>
      <c r="V247">
        <v>0.33098490682619403</v>
      </c>
      <c r="W247">
        <v>1183.05</v>
      </c>
      <c r="X247">
        <v>1253.95</v>
      </c>
      <c r="Y247">
        <v>1183.05</v>
      </c>
      <c r="Z247">
        <v>1279</v>
      </c>
      <c r="AA247">
        <v>1183.05</v>
      </c>
      <c r="AB247">
        <v>1349.4</v>
      </c>
      <c r="AC247" s="1">
        <f>(Table2[[#This Row],[Close Price]]/Table2[[#This Row],[Day Low]])-1</f>
        <v>2.0117492920840085E-2</v>
      </c>
      <c r="AD247" s="1">
        <f>(Table2[[#This Row],[Day High]]/Table2[[#This Row],[Close Price]])-1</f>
        <v>3.902721962132838E-2</v>
      </c>
      <c r="AE247" s="1">
        <f>(Table2[[#This Row],[Close Price]]/Table2[[#This Row],[Current Week Low]])-1</f>
        <v>2.0117492920840085E-2</v>
      </c>
      <c r="AF247" s="1">
        <f>(Table2[[#This Row],[Current Week High]]/Table2[[#This Row],[Close Price]])-1</f>
        <v>5.9783734515474141E-2</v>
      </c>
      <c r="AG247" s="1">
        <f>(Table2[[#This Row],[Close Price]]/Table2[[#This Row],[Current Month Low]])-1</f>
        <v>2.0117492920840085E-2</v>
      </c>
      <c r="AH247" s="1">
        <f>(Table2[[#This Row],[Current Month High]]/Table2[[#This Row],[Close Price]])-1</f>
        <v>0.11811741310021984</v>
      </c>
      <c r="AI247">
        <v>27.911505158056102</v>
      </c>
      <c r="AJ247">
        <v>65.890034364261098</v>
      </c>
      <c r="AK247" t="str">
        <f>IF(AND(Table2[[#This Row],[20D EMA]]&gt;Table2[[#This Row],[50D EMA]],Table2[[#This Row],[50D EMA]]&gt;Table2[[#This Row],[200D EMA]]),"Uptrend","Downtrend/NoTrend")</f>
        <v>Downtrend/NoTrend</v>
      </c>
      <c r="AL247">
        <v>-0.03</v>
      </c>
      <c r="AM247" t="s">
        <v>3216</v>
      </c>
      <c r="AN247">
        <v>-8.32</v>
      </c>
      <c r="AO247" t="s">
        <v>3216</v>
      </c>
      <c r="AP247">
        <v>0.15019671491359601</v>
      </c>
      <c r="AQ247">
        <f>(Table2[[#This Row],[Sharpe Ratio]]-AVERAGE(Table2[Sharpe Ratio]))/_xlfn.STDEV.P(Table2[Sharpe Ratio])</f>
        <v>0.99639055329292814</v>
      </c>
      <c r="AR2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7">
        <f>_xlfn.RANK.AVG(Table2[[#This Row],[1Y Return vs Nifty Z-Score]],Table2[1Y Return vs Nifty Z-Score])</f>
        <v>313</v>
      </c>
      <c r="AT247">
        <f>_xlfn.RANK.AVG(Table2[[#This Row],[6M Return vs Nifty Z-Score]],Table2[6M Return vs Nifty Z-Score])</f>
        <v>414</v>
      </c>
      <c r="AU247">
        <f>_xlfn.RANK.AVG(Table2[[#This Row],[Sharpe Ratio Z-Score]],Table2[Sharpe Ratio Z-Score])</f>
        <v>116</v>
      </c>
      <c r="AV247">
        <f>(Table2[[#This Row],[Rank 1Y]]+Table2[[#This Row],[Rank 6M]]+Table2[[#This Row],[Rank Sharpe]])/3</f>
        <v>281</v>
      </c>
    </row>
    <row r="248" spans="1:48" x14ac:dyDescent="0.3">
      <c r="A248" t="s">
        <v>786</v>
      </c>
      <c r="B248" t="s">
        <v>787</v>
      </c>
      <c r="C248" t="s">
        <v>3175</v>
      </c>
      <c r="D248" t="s">
        <v>271</v>
      </c>
      <c r="E248">
        <v>21807.5719575</v>
      </c>
      <c r="F248">
        <v>550.75</v>
      </c>
      <c r="G248">
        <v>14.4141091006737</v>
      </c>
      <c r="H248">
        <f>(Table2[[#This Row],[1Y Return vs Nifty]]-AVERAGE(Table2[1Y Return vs Nifty]))/_xlfn.STDEV.P(Table2[1Y Return vs Nifty])</f>
        <v>-0.1899178093719302</v>
      </c>
      <c r="I248">
        <v>13.1039098304246</v>
      </c>
      <c r="J248">
        <f>(Table2[[#This Row],[1M Return vs Nifty]]-AVERAGE(Table2[1M Return vs Nifty]))/_xlfn.STDEV.P(Table2[1M Return vs Nifty])</f>
        <v>1.1247421865275855</v>
      </c>
      <c r="K248">
        <v>22.186064542605202</v>
      </c>
      <c r="L248">
        <f>(Table2[[#This Row],[6M Return vs Nifty]]-AVERAGE(Table2[6M Return vs Nifty]))/_xlfn.STDEV.P(Table2[6M Return vs Nifty])</f>
        <v>0.21448503598924062</v>
      </c>
      <c r="M248">
        <v>1.4594600388162</v>
      </c>
      <c r="N248">
        <f>(Table2[[#This Row],[1W Return vs Nifty]]-AVERAGE(Table2[1W Return vs Nifty]))/_xlfn.STDEV.P(Table2[1W Return vs Nifty])</f>
        <v>0.23206495605460825</v>
      </c>
      <c r="O248">
        <v>526.21</v>
      </c>
      <c r="P248">
        <v>486.78644481565698</v>
      </c>
      <c r="Q248">
        <v>427.58177613470798</v>
      </c>
      <c r="R248">
        <v>57.538829308750699</v>
      </c>
      <c r="S248" s="1">
        <f>(Table2[[#This Row],[Close Price]]-Table2[[#This Row],[20D EMA]])/Table2[[#This Row],[20D EMA]]</f>
        <v>4.6635373710115662E-2</v>
      </c>
      <c r="T248" s="1">
        <f>(Table2[[#This Row],[Close Price]]-Table2[[#This Row],[50D EMA]])/Table2[[#This Row],[50D EMA]]</f>
        <v>0.1313996227001876</v>
      </c>
      <c r="U248" s="1">
        <f>(Table2[[#This Row],[Close Price]]-Table2[[#This Row],[200D EMA]])/Table2[[#This Row],[200D EMA]]</f>
        <v>0.28805770203472925</v>
      </c>
      <c r="V248">
        <v>1.2843291552201399</v>
      </c>
      <c r="W248">
        <v>544.15</v>
      </c>
      <c r="X248">
        <v>566.5</v>
      </c>
      <c r="Y248">
        <v>539.15</v>
      </c>
      <c r="Z248">
        <v>580</v>
      </c>
      <c r="AA248">
        <v>503</v>
      </c>
      <c r="AB248">
        <v>580</v>
      </c>
      <c r="AC248" s="1">
        <f>(Table2[[#This Row],[Close Price]]/Table2[[#This Row],[Day Low]])-1</f>
        <v>1.2129008545437969E-2</v>
      </c>
      <c r="AD248" s="1">
        <f>(Table2[[#This Row],[Day High]]/Table2[[#This Row],[Close Price]])-1</f>
        <v>2.8597367226509407E-2</v>
      </c>
      <c r="AE248" s="1">
        <f>(Table2[[#This Row],[Close Price]]/Table2[[#This Row],[Current Week Low]])-1</f>
        <v>2.1515348233330345E-2</v>
      </c>
      <c r="AF248" s="1">
        <f>(Table2[[#This Row],[Current Week High]]/Table2[[#This Row],[Close Price]])-1</f>
        <v>5.3109396277803089E-2</v>
      </c>
      <c r="AG248" s="1">
        <f>(Table2[[#This Row],[Close Price]]/Table2[[#This Row],[Current Month Low]])-1</f>
        <v>9.493041749502984E-2</v>
      </c>
      <c r="AH248" s="1">
        <f>(Table2[[#This Row],[Current Month High]]/Table2[[#This Row],[Close Price]])-1</f>
        <v>5.3109396277803089E-2</v>
      </c>
      <c r="AI248">
        <v>5.3109396277803</v>
      </c>
      <c r="AJ248">
        <v>57.357142857142797</v>
      </c>
      <c r="AK248" t="str">
        <f>IF(AND(Table2[[#This Row],[20D EMA]]&gt;Table2[[#This Row],[50D EMA]],Table2[[#This Row],[50D EMA]]&gt;Table2[[#This Row],[200D EMA]]),"Uptrend","Downtrend/NoTrend")</f>
        <v>Uptrend</v>
      </c>
      <c r="AL248">
        <v>0.13</v>
      </c>
      <c r="AM248" t="s">
        <v>3217</v>
      </c>
      <c r="AN248">
        <v>7.35</v>
      </c>
      <c r="AO248" t="s">
        <v>3217</v>
      </c>
      <c r="AP248">
        <v>9.6235059216516997E-2</v>
      </c>
      <c r="AQ248">
        <f>(Table2[[#This Row],[Sharpe Ratio]]-AVERAGE(Table2[Sharpe Ratio]))/_xlfn.STDEV.P(Table2[Sharpe Ratio])</f>
        <v>0.36967569927473659</v>
      </c>
      <c r="AR2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1.7510500684742407</v>
      </c>
      <c r="AS248">
        <f>_xlfn.RANK.AVG(Table2[[#This Row],[1Y Return vs Nifty Z-Score]],Table2[1Y Return vs Nifty Z-Score])</f>
        <v>358</v>
      </c>
      <c r="AT248">
        <f>_xlfn.RANK.AVG(Table2[[#This Row],[6M Return vs Nifty Z-Score]],Table2[6M Return vs Nifty Z-Score])</f>
        <v>241</v>
      </c>
      <c r="AU248">
        <f>_xlfn.RANK.AVG(Table2[[#This Row],[Sharpe Ratio Z-Score]],Table2[Sharpe Ratio Z-Score])</f>
        <v>245</v>
      </c>
      <c r="AV248">
        <f>(Table2[[#This Row],[Rank 1Y]]+Table2[[#This Row],[Rank 6M]]+Table2[[#This Row],[Rank Sharpe]])/3</f>
        <v>281.33333333333331</v>
      </c>
    </row>
    <row r="249" spans="1:48" x14ac:dyDescent="0.3">
      <c r="A249" t="s">
        <v>1182</v>
      </c>
      <c r="B249" t="s">
        <v>1183</v>
      </c>
      <c r="C249" t="s">
        <v>3173</v>
      </c>
      <c r="D249" t="s">
        <v>1011</v>
      </c>
      <c r="E249">
        <v>10501.630014799999</v>
      </c>
      <c r="F249">
        <v>473.55</v>
      </c>
      <c r="G249">
        <v>-0.67750425384847102</v>
      </c>
      <c r="H249">
        <f>(Table2[[#This Row],[1Y Return vs Nifty]]-AVERAGE(Table2[1Y Return vs Nifty]))/_xlfn.STDEV.P(Table2[1Y Return vs Nifty])</f>
        <v>-0.4454706344913914</v>
      </c>
      <c r="I249">
        <v>11.644303834325401</v>
      </c>
      <c r="J249">
        <f>(Table2[[#This Row],[1M Return vs Nifty]]-AVERAGE(Table2[1M Return vs Nifty]))/_xlfn.STDEV.P(Table2[1M Return vs Nifty])</f>
        <v>0.99214015536273759</v>
      </c>
      <c r="K249">
        <v>33.009771728542702</v>
      </c>
      <c r="L249">
        <f>(Table2[[#This Row],[6M Return vs Nifty]]-AVERAGE(Table2[6M Return vs Nifty]))/_xlfn.STDEV.P(Table2[6M Return vs Nifty])</f>
        <v>0.53768308555051758</v>
      </c>
      <c r="M249">
        <v>2.9552726762080899</v>
      </c>
      <c r="N249">
        <f>(Table2[[#This Row],[1W Return vs Nifty]]-AVERAGE(Table2[1W Return vs Nifty]))/_xlfn.STDEV.P(Table2[1W Return vs Nifty])</f>
        <v>0.55693788668453859</v>
      </c>
      <c r="O249">
        <v>466.26</v>
      </c>
      <c r="P249">
        <v>438.61995433449403</v>
      </c>
      <c r="Q249">
        <v>381.48450558669902</v>
      </c>
      <c r="R249">
        <v>54.833855135514099</v>
      </c>
      <c r="S249" s="1">
        <f>(Table2[[#This Row],[Close Price]]-Table2[[#This Row],[20D EMA]])/Table2[[#This Row],[20D EMA]]</f>
        <v>1.5635053403680394E-2</v>
      </c>
      <c r="T249" s="1">
        <f>(Table2[[#This Row],[Close Price]]-Table2[[#This Row],[50D EMA]])/Table2[[#This Row],[50D EMA]]</f>
        <v>7.9636243906195239E-2</v>
      </c>
      <c r="U249" s="1">
        <f>(Table2[[#This Row],[Close Price]]-Table2[[#This Row],[200D EMA]])/Table2[[#This Row],[200D EMA]]</f>
        <v>0.24133481980273377</v>
      </c>
      <c r="V249">
        <v>1.2414908784120799</v>
      </c>
      <c r="W249">
        <v>461.55</v>
      </c>
      <c r="X249">
        <v>488.35</v>
      </c>
      <c r="Y249">
        <v>461.55</v>
      </c>
      <c r="Z249">
        <v>518</v>
      </c>
      <c r="AA249">
        <v>450</v>
      </c>
      <c r="AB249">
        <v>518</v>
      </c>
      <c r="AC249" s="1">
        <f>(Table2[[#This Row],[Close Price]]/Table2[[#This Row],[Day Low]])-1</f>
        <v>2.5999350016249645E-2</v>
      </c>
      <c r="AD249" s="1">
        <f>(Table2[[#This Row],[Day High]]/Table2[[#This Row],[Close Price]])-1</f>
        <v>3.1253299545982438E-2</v>
      </c>
      <c r="AE249" s="1">
        <f>(Table2[[#This Row],[Close Price]]/Table2[[#This Row],[Current Week Low]])-1</f>
        <v>2.5999350016249645E-2</v>
      </c>
      <c r="AF249" s="1">
        <f>(Table2[[#This Row],[Current Week High]]/Table2[[#This Row],[Close Price]])-1</f>
        <v>9.3865484109386443E-2</v>
      </c>
      <c r="AG249" s="1">
        <f>(Table2[[#This Row],[Close Price]]/Table2[[#This Row],[Current Month Low]])-1</f>
        <v>5.2333333333333343E-2</v>
      </c>
      <c r="AH249" s="1">
        <f>(Table2[[#This Row],[Current Month High]]/Table2[[#This Row],[Close Price]])-1</f>
        <v>9.3865484109386443E-2</v>
      </c>
      <c r="AI249">
        <v>9.3865484109386408</v>
      </c>
      <c r="AJ249">
        <v>77.028037383177505</v>
      </c>
      <c r="AK249" t="str">
        <f>IF(AND(Table2[[#This Row],[20D EMA]]&gt;Table2[[#This Row],[50D EMA]],Table2[[#This Row],[50D EMA]]&gt;Table2[[#This Row],[200D EMA]]),"Uptrend","Downtrend/NoTrend")</f>
        <v>Uptrend</v>
      </c>
      <c r="AL249">
        <v>0.05</v>
      </c>
      <c r="AM249" t="s">
        <v>3217</v>
      </c>
      <c r="AN249">
        <v>0.46</v>
      </c>
      <c r="AO249" t="s">
        <v>3217</v>
      </c>
      <c r="AP249">
        <v>0.109745162810705</v>
      </c>
      <c r="AQ249">
        <f>(Table2[[#This Row],[Sharpe Ratio]]-AVERAGE(Table2[Sharpe Ratio]))/_xlfn.STDEV.P(Table2[Sharpe Ratio])</f>
        <v>0.52658309013265836</v>
      </c>
      <c r="AR2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2.1678735832390608</v>
      </c>
      <c r="AS249">
        <f>_xlfn.RANK.AVG(Table2[[#This Row],[1Y Return vs Nifty Z-Score]],Table2[1Y Return vs Nifty Z-Score])</f>
        <v>456</v>
      </c>
      <c r="AT249">
        <f>_xlfn.RANK.AVG(Table2[[#This Row],[6M Return vs Nifty Z-Score]],Table2[6M Return vs Nifty Z-Score])</f>
        <v>175</v>
      </c>
      <c r="AU249">
        <f>_xlfn.RANK.AVG(Table2[[#This Row],[Sharpe Ratio Z-Score]],Table2[Sharpe Ratio Z-Score])</f>
        <v>213</v>
      </c>
      <c r="AV249">
        <f>(Table2[[#This Row],[Rank 1Y]]+Table2[[#This Row],[Rank 6M]]+Table2[[#This Row],[Rank Sharpe]])/3</f>
        <v>281.33333333333331</v>
      </c>
    </row>
    <row r="250" spans="1:48" x14ac:dyDescent="0.3">
      <c r="A250" t="s">
        <v>1583</v>
      </c>
      <c r="B250" t="s">
        <v>1584</v>
      </c>
      <c r="C250" t="s">
        <v>3183</v>
      </c>
      <c r="D250" t="s">
        <v>631</v>
      </c>
      <c r="E250">
        <v>6193.0867740499998</v>
      </c>
      <c r="F250">
        <v>345.6</v>
      </c>
      <c r="G250">
        <v>43.091134190327502</v>
      </c>
      <c r="H250">
        <f>(Table2[[#This Row],[1Y Return vs Nifty]]-AVERAGE(Table2[1Y Return vs Nifty]))/_xlfn.STDEV.P(Table2[1Y Return vs Nifty])</f>
        <v>0.29568267650897334</v>
      </c>
      <c r="I250">
        <v>-3.4600598450157398</v>
      </c>
      <c r="J250">
        <f>(Table2[[#This Row],[1M Return vs Nifty]]-AVERAGE(Table2[1M Return vs Nifty]))/_xlfn.STDEV.P(Table2[1M Return vs Nifty])</f>
        <v>-0.38005844390710863</v>
      </c>
      <c r="K250">
        <v>7.3557819189975504</v>
      </c>
      <c r="L250">
        <f>(Table2[[#This Row],[6M Return vs Nifty]]-AVERAGE(Table2[6M Return vs Nifty]))/_xlfn.STDEV.P(Table2[6M Return vs Nifty])</f>
        <v>-0.22835015310566209</v>
      </c>
      <c r="M250">
        <v>-0.307245846657549</v>
      </c>
      <c r="N250">
        <f>(Table2[[#This Row],[1W Return vs Nifty]]-AVERAGE(Table2[1W Return vs Nifty]))/_xlfn.STDEV.P(Table2[1W Return vs Nifty])</f>
        <v>-0.15164280535042649</v>
      </c>
      <c r="O250">
        <v>358.16</v>
      </c>
      <c r="P250">
        <v>360.86570151086403</v>
      </c>
      <c r="Q250">
        <v>330.51616573083101</v>
      </c>
      <c r="R250">
        <v>34.7911485799861</v>
      </c>
      <c r="S250" s="1">
        <f>(Table2[[#This Row],[Close Price]]-Table2[[#This Row],[20D EMA]])/Table2[[#This Row],[20D EMA]]</f>
        <v>-3.5068125977216889E-2</v>
      </c>
      <c r="T250" s="1">
        <f>(Table2[[#This Row],[Close Price]]-Table2[[#This Row],[50D EMA]])/Table2[[#This Row],[50D EMA]]</f>
        <v>-4.2302999279094484E-2</v>
      </c>
      <c r="U250" s="1">
        <f>(Table2[[#This Row],[Close Price]]-Table2[[#This Row],[200D EMA]])/Table2[[#This Row],[200D EMA]]</f>
        <v>4.5637205780285912E-2</v>
      </c>
      <c r="V250">
        <v>0.29269793770115798</v>
      </c>
      <c r="W250">
        <v>338.1</v>
      </c>
      <c r="X250">
        <v>353.8</v>
      </c>
      <c r="Y250">
        <v>338.1</v>
      </c>
      <c r="Z250">
        <v>360.9</v>
      </c>
      <c r="AA250">
        <v>338.1</v>
      </c>
      <c r="AB250">
        <v>373.7</v>
      </c>
      <c r="AC250" s="1">
        <f>(Table2[[#This Row],[Close Price]]/Table2[[#This Row],[Day Low]])-1</f>
        <v>2.2182786157941337E-2</v>
      </c>
      <c r="AD250" s="1">
        <f>(Table2[[#This Row],[Day High]]/Table2[[#This Row],[Close Price]])-1</f>
        <v>2.372685185185186E-2</v>
      </c>
      <c r="AE250" s="1">
        <f>(Table2[[#This Row],[Close Price]]/Table2[[#This Row],[Current Week Low]])-1</f>
        <v>2.2182786157941337E-2</v>
      </c>
      <c r="AF250" s="1">
        <f>(Table2[[#This Row],[Current Week High]]/Table2[[#This Row],[Close Price]])-1</f>
        <v>4.4270833333333259E-2</v>
      </c>
      <c r="AG250" s="1">
        <f>(Table2[[#This Row],[Close Price]]/Table2[[#This Row],[Current Month Low]])-1</f>
        <v>2.2182786157941337E-2</v>
      </c>
      <c r="AH250" s="1">
        <f>(Table2[[#This Row],[Current Month High]]/Table2[[#This Row],[Close Price]])-1</f>
        <v>8.1307870370370239E-2</v>
      </c>
      <c r="AI250">
        <v>26.8229166666666</v>
      </c>
      <c r="AJ250">
        <v>70.204383156857901</v>
      </c>
      <c r="AK250" t="str">
        <f>IF(AND(Table2[[#This Row],[20D EMA]]&gt;Table2[[#This Row],[50D EMA]],Table2[[#This Row],[50D EMA]]&gt;Table2[[#This Row],[200D EMA]]),"Uptrend","Downtrend/NoTrend")</f>
        <v>Downtrend/NoTrend</v>
      </c>
      <c r="AL250">
        <v>-0.26</v>
      </c>
      <c r="AM250" t="s">
        <v>3216</v>
      </c>
      <c r="AN250">
        <v>-5.75</v>
      </c>
      <c r="AO250" t="s">
        <v>3216</v>
      </c>
      <c r="AP250">
        <v>9.7845150603976999E-2</v>
      </c>
      <c r="AQ250">
        <f>(Table2[[#This Row],[Sharpe Ratio]]-AVERAGE(Table2[Sharpe Ratio]))/_xlfn.STDEV.P(Table2[Sharpe Ratio])</f>
        <v>0.38837542551205745</v>
      </c>
      <c r="AR2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0">
        <f>_xlfn.RANK.AVG(Table2[[#This Row],[1Y Return vs Nifty Z-Score]],Table2[1Y Return vs Nifty Z-Score])</f>
        <v>214</v>
      </c>
      <c r="AT250">
        <f>_xlfn.RANK.AVG(Table2[[#This Row],[6M Return vs Nifty Z-Score]],Table2[6M Return vs Nifty Z-Score])</f>
        <v>390</v>
      </c>
      <c r="AU250">
        <f>_xlfn.RANK.AVG(Table2[[#This Row],[Sharpe Ratio Z-Score]],Table2[Sharpe Ratio Z-Score])</f>
        <v>240</v>
      </c>
      <c r="AV250">
        <f>(Table2[[#This Row],[Rank 1Y]]+Table2[[#This Row],[Rank 6M]]+Table2[[#This Row],[Rank Sharpe]])/3</f>
        <v>281.33333333333331</v>
      </c>
    </row>
    <row r="251" spans="1:48" x14ac:dyDescent="0.3">
      <c r="A251" t="s">
        <v>276</v>
      </c>
      <c r="B251" t="s">
        <v>277</v>
      </c>
      <c r="C251" t="s">
        <v>3182</v>
      </c>
      <c r="D251" t="s">
        <v>46</v>
      </c>
      <c r="E251">
        <v>99307.168828559996</v>
      </c>
      <c r="F251">
        <v>92.65</v>
      </c>
      <c r="G251">
        <v>28.825135285040599</v>
      </c>
      <c r="H251">
        <f>(Table2[[#This Row],[1Y Return vs Nifty]]-AVERAGE(Table2[1Y Return vs Nifty]))/_xlfn.STDEV.P(Table2[1Y Return vs Nifty])</f>
        <v>5.4110338432555749E-2</v>
      </c>
      <c r="I251">
        <v>-6.8706789047041896</v>
      </c>
      <c r="J251">
        <f>(Table2[[#This Row],[1M Return vs Nifty]]-AVERAGE(Table2[1M Return vs Nifty]))/_xlfn.STDEV.P(Table2[1M Return vs Nifty])</f>
        <v>-0.68990576986554164</v>
      </c>
      <c r="K251">
        <v>6.5481779563020801</v>
      </c>
      <c r="L251">
        <f>(Table2[[#This Row],[6M Return vs Nifty]]-AVERAGE(Table2[6M Return vs Nifty]))/_xlfn.STDEV.P(Table2[6M Return vs Nifty])</f>
        <v>-0.25246536807565451</v>
      </c>
      <c r="M251">
        <v>0.50380428397314903</v>
      </c>
      <c r="N251">
        <f>(Table2[[#This Row],[1W Return vs Nifty]]-AVERAGE(Table2[1W Return vs Nifty]))/_xlfn.STDEV.P(Table2[1W Return vs Nifty])</f>
        <v>2.4507754043965841E-2</v>
      </c>
      <c r="O251">
        <v>94.37</v>
      </c>
      <c r="P251">
        <v>94.371383554889604</v>
      </c>
      <c r="Q251">
        <v>84.910771524543705</v>
      </c>
      <c r="R251">
        <v>47.660493170703703</v>
      </c>
      <c r="S251" s="1">
        <f>(Table2[[#This Row],[Close Price]]-Table2[[#This Row],[20D EMA]])/Table2[[#This Row],[20D EMA]]</f>
        <v>-1.8226131185758172E-2</v>
      </c>
      <c r="T251" s="1">
        <f>(Table2[[#This Row],[Close Price]]-Table2[[#This Row],[50D EMA]])/Table2[[#This Row],[50D EMA]]</f>
        <v>-1.8240524723136895E-2</v>
      </c>
      <c r="U251" s="1">
        <f>(Table2[[#This Row],[Close Price]]-Table2[[#This Row],[200D EMA]])/Table2[[#This Row],[200D EMA]]</f>
        <v>9.1145426387030937E-2</v>
      </c>
      <c r="V251">
        <v>1.0499468025546499</v>
      </c>
      <c r="W251">
        <v>90.88</v>
      </c>
      <c r="X251">
        <v>95.52</v>
      </c>
      <c r="Y251">
        <v>90.88</v>
      </c>
      <c r="Z251">
        <v>98.23</v>
      </c>
      <c r="AA251">
        <v>89.21</v>
      </c>
      <c r="AB251">
        <v>98.23</v>
      </c>
      <c r="AC251" s="1">
        <f>(Table2[[#This Row],[Close Price]]/Table2[[#This Row],[Day Low]])-1</f>
        <v>1.9476232394366244E-2</v>
      </c>
      <c r="AD251" s="1">
        <f>(Table2[[#This Row],[Day High]]/Table2[[#This Row],[Close Price]])-1</f>
        <v>3.0976794387479689E-2</v>
      </c>
      <c r="AE251" s="1">
        <f>(Table2[[#This Row],[Close Price]]/Table2[[#This Row],[Current Week Low]])-1</f>
        <v>1.9476232394366244E-2</v>
      </c>
      <c r="AF251" s="1">
        <f>(Table2[[#This Row],[Current Week High]]/Table2[[#This Row],[Close Price]])-1</f>
        <v>6.0226659471127819E-2</v>
      </c>
      <c r="AG251" s="1">
        <f>(Table2[[#This Row],[Close Price]]/Table2[[#This Row],[Current Month Low]])-1</f>
        <v>3.8560699473153326E-2</v>
      </c>
      <c r="AH251" s="1">
        <f>(Table2[[#This Row],[Current Month High]]/Table2[[#This Row],[Close Price]])-1</f>
        <v>6.0226659471127819E-2</v>
      </c>
      <c r="AI251">
        <v>11.980572045331799</v>
      </c>
      <c r="AJ251">
        <v>78.173076923076906</v>
      </c>
      <c r="AK251" t="str">
        <f>IF(AND(Table2[[#This Row],[20D EMA]]&gt;Table2[[#This Row],[50D EMA]],Table2[[#This Row],[50D EMA]]&gt;Table2[[#This Row],[200D EMA]]),"Uptrend","Downtrend/NoTrend")</f>
        <v>Downtrend/NoTrend</v>
      </c>
      <c r="AL251">
        <v>-0.05</v>
      </c>
      <c r="AM251" t="s">
        <v>3216</v>
      </c>
      <c r="AN251">
        <v>-1.52</v>
      </c>
      <c r="AO251" t="s">
        <v>3216</v>
      </c>
      <c r="AP251">
        <v>0.126615164831792</v>
      </c>
      <c r="AQ251">
        <f>(Table2[[#This Row],[Sharpe Ratio]]-AVERAGE(Table2[Sharpe Ratio]))/_xlfn.STDEV.P(Table2[Sharpe Ratio])</f>
        <v>0.7225126018823218</v>
      </c>
      <c r="AR2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1">
        <f>_xlfn.RANK.AVG(Table2[[#This Row],[1Y Return vs Nifty Z-Score]],Table2[1Y Return vs Nifty Z-Score])</f>
        <v>280</v>
      </c>
      <c r="AT251">
        <f>_xlfn.RANK.AVG(Table2[[#This Row],[6M Return vs Nifty Z-Score]],Table2[6M Return vs Nifty Z-Score])</f>
        <v>399</v>
      </c>
      <c r="AU251">
        <f>_xlfn.RANK.AVG(Table2[[#This Row],[Sharpe Ratio Z-Score]],Table2[Sharpe Ratio Z-Score])</f>
        <v>168</v>
      </c>
      <c r="AV251">
        <f>(Table2[[#This Row],[Rank 1Y]]+Table2[[#This Row],[Rank 6M]]+Table2[[#This Row],[Rank Sharpe]])/3</f>
        <v>282.33333333333331</v>
      </c>
    </row>
    <row r="252" spans="1:48" x14ac:dyDescent="0.3">
      <c r="A252" t="s">
        <v>263</v>
      </c>
      <c r="B252" t="s">
        <v>264</v>
      </c>
      <c r="C252" t="s">
        <v>3179</v>
      </c>
      <c r="D252" t="s">
        <v>127</v>
      </c>
      <c r="E252">
        <v>103692.21365373</v>
      </c>
      <c r="F252">
        <v>1002.8</v>
      </c>
      <c r="G252">
        <v>19.317203592248799</v>
      </c>
      <c r="H252">
        <f>(Table2[[#This Row],[1Y Return vs Nifty]]-AVERAGE(Table2[1Y Return vs Nifty]))/_xlfn.STDEV.P(Table2[1Y Return vs Nifty])</f>
        <v>-0.10689158681274795</v>
      </c>
      <c r="I252">
        <v>5.1218655195782796</v>
      </c>
      <c r="J252">
        <f>(Table2[[#This Row],[1M Return vs Nifty]]-AVERAGE(Table2[1M Return vs Nifty]))/_xlfn.STDEV.P(Table2[1M Return vs Nifty])</f>
        <v>0.39959081602437341</v>
      </c>
      <c r="K252">
        <v>9.7644849035210495</v>
      </c>
      <c r="L252">
        <f>(Table2[[#This Row],[6M Return vs Nifty]]-AVERAGE(Table2[6M Return vs Nifty]))/_xlfn.STDEV.P(Table2[6M Return vs Nifty])</f>
        <v>-0.15642580286253488</v>
      </c>
      <c r="M252">
        <v>4.1567268577586196</v>
      </c>
      <c r="N252">
        <f>(Table2[[#This Row],[1W Return vs Nifty]]-AVERAGE(Table2[1W Return vs Nifty]))/_xlfn.STDEV.P(Table2[1W Return vs Nifty])</f>
        <v>0.81787961910529805</v>
      </c>
      <c r="O252">
        <v>988.4</v>
      </c>
      <c r="P252">
        <v>978.56437094634805</v>
      </c>
      <c r="Q252">
        <v>895.25486159597904</v>
      </c>
      <c r="R252">
        <v>64.407008769681497</v>
      </c>
      <c r="S252" s="1">
        <f>(Table2[[#This Row],[Close Price]]-Table2[[#This Row],[20D EMA]])/Table2[[#This Row],[20D EMA]]</f>
        <v>1.4569000404694433E-2</v>
      </c>
      <c r="T252" s="1">
        <f>(Table2[[#This Row],[Close Price]]-Table2[[#This Row],[50D EMA]])/Table2[[#This Row],[50D EMA]]</f>
        <v>2.4766514879561947E-2</v>
      </c>
      <c r="U252" s="1">
        <f>(Table2[[#This Row],[Close Price]]-Table2[[#This Row],[200D EMA]])/Table2[[#This Row],[200D EMA]]</f>
        <v>0.12012795798986137</v>
      </c>
      <c r="V252">
        <v>1.1222770525211301</v>
      </c>
      <c r="W252">
        <v>997.55</v>
      </c>
      <c r="X252">
        <v>1043.7</v>
      </c>
      <c r="Y252">
        <v>997.55</v>
      </c>
      <c r="Z252">
        <v>1073.7</v>
      </c>
      <c r="AA252">
        <v>929.05</v>
      </c>
      <c r="AB252">
        <v>1073.7</v>
      </c>
      <c r="AC252" s="1">
        <f>(Table2[[#This Row],[Close Price]]/Table2[[#This Row],[Day Low]])-1</f>
        <v>5.2628940905217192E-3</v>
      </c>
      <c r="AD252" s="1">
        <f>(Table2[[#This Row],[Day High]]/Table2[[#This Row],[Close Price]])-1</f>
        <v>4.0785799760670205E-2</v>
      </c>
      <c r="AE252" s="1">
        <f>(Table2[[#This Row],[Close Price]]/Table2[[#This Row],[Current Week Low]])-1</f>
        <v>5.2628940905217192E-3</v>
      </c>
      <c r="AF252" s="1">
        <f>(Table2[[#This Row],[Current Week High]]/Table2[[#This Row],[Close Price]])-1</f>
        <v>7.0702034303949057E-2</v>
      </c>
      <c r="AG252" s="1">
        <f>(Table2[[#This Row],[Close Price]]/Table2[[#This Row],[Current Month Low]])-1</f>
        <v>7.9382164576718095E-2</v>
      </c>
      <c r="AH252" s="1">
        <f>(Table2[[#This Row],[Current Month High]]/Table2[[#This Row],[Close Price]])-1</f>
        <v>7.0702034303949057E-2</v>
      </c>
      <c r="AI252">
        <v>9.3936976465895494</v>
      </c>
      <c r="AJ252">
        <v>72.420907840440094</v>
      </c>
      <c r="AK252" t="str">
        <f>IF(AND(Table2[[#This Row],[20D EMA]]&gt;Table2[[#This Row],[50D EMA]],Table2[[#This Row],[50D EMA]]&gt;Table2[[#This Row],[200D EMA]]),"Uptrend","Downtrend/NoTrend")</f>
        <v>Uptrend</v>
      </c>
      <c r="AL252">
        <v>0.02</v>
      </c>
      <c r="AM252" t="s">
        <v>3217</v>
      </c>
      <c r="AN252">
        <v>5.75</v>
      </c>
      <c r="AO252" t="s">
        <v>3217</v>
      </c>
      <c r="AP252">
        <v>0.12943205679137701</v>
      </c>
      <c r="AQ252">
        <f>(Table2[[#This Row],[Sharpe Ratio]]-AVERAGE(Table2[Sharpe Ratio]))/_xlfn.STDEV.P(Table2[Sharpe Ratio])</f>
        <v>0.7552282035522665</v>
      </c>
      <c r="AR2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1.7093812490066549</v>
      </c>
      <c r="AS252">
        <f>_xlfn.RANK.AVG(Table2[[#This Row],[1Y Return vs Nifty Z-Score]],Table2[1Y Return vs Nifty Z-Score])</f>
        <v>326</v>
      </c>
      <c r="AT252">
        <f>_xlfn.RANK.AVG(Table2[[#This Row],[6M Return vs Nifty Z-Score]],Table2[6M Return vs Nifty Z-Score])</f>
        <v>366</v>
      </c>
      <c r="AU252">
        <f>_xlfn.RANK.AVG(Table2[[#This Row],[Sharpe Ratio Z-Score]],Table2[Sharpe Ratio Z-Score])</f>
        <v>158</v>
      </c>
      <c r="AV252">
        <f>(Table2[[#This Row],[Rank 1Y]]+Table2[[#This Row],[Rank 6M]]+Table2[[#This Row],[Rank Sharpe]])/3</f>
        <v>283.33333333333331</v>
      </c>
    </row>
    <row r="253" spans="1:48" x14ac:dyDescent="0.3">
      <c r="A253" t="s">
        <v>568</v>
      </c>
      <c r="B253" t="s">
        <v>569</v>
      </c>
      <c r="C253" t="s">
        <v>3174</v>
      </c>
      <c r="D253" t="s">
        <v>46</v>
      </c>
      <c r="E253">
        <v>36680.885999999999</v>
      </c>
      <c r="F253">
        <v>59.01</v>
      </c>
      <c r="G253">
        <v>67.874215884027706</v>
      </c>
      <c r="H253">
        <f>(Table2[[#This Row],[1Y Return vs Nifty]]-AVERAGE(Table2[1Y Return vs Nifty]))/_xlfn.STDEV.P(Table2[1Y Return vs Nifty])</f>
        <v>0.71534533239683462</v>
      </c>
      <c r="I253">
        <v>-7.2018495441172599</v>
      </c>
      <c r="J253">
        <f>(Table2[[#This Row],[1M Return vs Nifty]]-AVERAGE(Table2[1M Return vs Nifty]))/_xlfn.STDEV.P(Table2[1M Return vs Nifty])</f>
        <v>-0.71999190240109889</v>
      </c>
      <c r="K253">
        <v>-7.4172051201413902</v>
      </c>
      <c r="L253">
        <f>(Table2[[#This Row],[6M Return vs Nifty]]-AVERAGE(Table2[6M Return vs Nifty]))/_xlfn.STDEV.P(Table2[6M Return vs Nifty])</f>
        <v>-0.66947448465142301</v>
      </c>
      <c r="M253">
        <v>0.62373309520157505</v>
      </c>
      <c r="N253">
        <f>(Table2[[#This Row],[1W Return vs Nifty]]-AVERAGE(Table2[1W Return vs Nifty]))/_xlfn.STDEV.P(Table2[1W Return vs Nifty])</f>
        <v>5.0554882806480003E-2</v>
      </c>
      <c r="O253">
        <v>61.88</v>
      </c>
      <c r="P253">
        <v>63.559680265591403</v>
      </c>
      <c r="Q253">
        <v>58.898193094199499</v>
      </c>
      <c r="R253">
        <v>40.431277724777402</v>
      </c>
      <c r="S253" s="1">
        <f>(Table2[[#This Row],[Close Price]]-Table2[[#This Row],[20D EMA]])/Table2[[#This Row],[20D EMA]]</f>
        <v>-4.6380090497737628E-2</v>
      </c>
      <c r="T253" s="1">
        <f>(Table2[[#This Row],[Close Price]]-Table2[[#This Row],[50D EMA]])/Table2[[#This Row],[50D EMA]]</f>
        <v>-7.1581232734023281E-2</v>
      </c>
      <c r="U253" s="1">
        <f>(Table2[[#This Row],[Close Price]]-Table2[[#This Row],[200D EMA]])/Table2[[#This Row],[200D EMA]]</f>
        <v>1.898307909406991E-3</v>
      </c>
      <c r="V253">
        <v>0.62381304433478701</v>
      </c>
      <c r="W253">
        <v>58</v>
      </c>
      <c r="X253">
        <v>61.1</v>
      </c>
      <c r="Y253">
        <v>58</v>
      </c>
      <c r="Z253">
        <v>61.75</v>
      </c>
      <c r="AA253">
        <v>58</v>
      </c>
      <c r="AB253">
        <v>64.22</v>
      </c>
      <c r="AC253" s="1">
        <f>(Table2[[#This Row],[Close Price]]/Table2[[#This Row],[Day Low]])-1</f>
        <v>1.741379310344815E-2</v>
      </c>
      <c r="AD253" s="1">
        <f>(Table2[[#This Row],[Day High]]/Table2[[#This Row],[Close Price]])-1</f>
        <v>3.5417725809185008E-2</v>
      </c>
      <c r="AE253" s="1">
        <f>(Table2[[#This Row],[Close Price]]/Table2[[#This Row],[Current Week Low]])-1</f>
        <v>1.741379310344815E-2</v>
      </c>
      <c r="AF253" s="1">
        <f>(Table2[[#This Row],[Current Week High]]/Table2[[#This Row],[Close Price]])-1</f>
        <v>4.6432807998644243E-2</v>
      </c>
      <c r="AG253" s="1">
        <f>(Table2[[#This Row],[Close Price]]/Table2[[#This Row],[Current Month Low]])-1</f>
        <v>1.741379310344815E-2</v>
      </c>
      <c r="AH253" s="1">
        <f>(Table2[[#This Row],[Current Month High]]/Table2[[#This Row],[Close Price]])-1</f>
        <v>8.8290120318590182E-2</v>
      </c>
      <c r="AI253">
        <v>32.435180477885098</v>
      </c>
      <c r="AJ253">
        <v>105.25217391304299</v>
      </c>
      <c r="AK253" t="str">
        <f>IF(AND(Table2[[#This Row],[20D EMA]]&gt;Table2[[#This Row],[50D EMA]],Table2[[#This Row],[50D EMA]]&gt;Table2[[#This Row],[200D EMA]]),"Uptrend","Downtrend/NoTrend")</f>
        <v>Downtrend/NoTrend</v>
      </c>
      <c r="AL253">
        <v>-0.11</v>
      </c>
      <c r="AM253" t="s">
        <v>3216</v>
      </c>
      <c r="AN253">
        <v>-7.29</v>
      </c>
      <c r="AO253" t="s">
        <v>3216</v>
      </c>
      <c r="AP253">
        <v>0.12173109614711899</v>
      </c>
      <c r="AQ253">
        <f>(Table2[[#This Row],[Sharpe Ratio]]-AVERAGE(Table2[Sharpe Ratio]))/_xlfn.STDEV.P(Table2[Sharpe Ratio])</f>
        <v>0.66578864941665739</v>
      </c>
      <c r="AR2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3">
        <f>_xlfn.RANK.AVG(Table2[[#This Row],[1Y Return vs Nifty Z-Score]],Table2[1Y Return vs Nifty Z-Score])</f>
        <v>128</v>
      </c>
      <c r="AT253">
        <f>_xlfn.RANK.AVG(Table2[[#This Row],[6M Return vs Nifty Z-Score]],Table2[6M Return vs Nifty Z-Score])</f>
        <v>545</v>
      </c>
      <c r="AU253">
        <f>_xlfn.RANK.AVG(Table2[[#This Row],[Sharpe Ratio Z-Score]],Table2[Sharpe Ratio Z-Score])</f>
        <v>183</v>
      </c>
      <c r="AV253">
        <f>(Table2[[#This Row],[Rank 1Y]]+Table2[[#This Row],[Rank 6M]]+Table2[[#This Row],[Rank Sharpe]])/3</f>
        <v>285.33333333333331</v>
      </c>
    </row>
    <row r="254" spans="1:48" x14ac:dyDescent="0.3">
      <c r="A254" t="s">
        <v>944</v>
      </c>
      <c r="B254" t="s">
        <v>945</v>
      </c>
      <c r="C254" t="s">
        <v>3175</v>
      </c>
      <c r="D254" t="s">
        <v>54</v>
      </c>
      <c r="E254">
        <v>16459.755237179899</v>
      </c>
      <c r="F254">
        <v>7177.55</v>
      </c>
      <c r="G254">
        <v>34.761646929900401</v>
      </c>
      <c r="H254">
        <f>(Table2[[#This Row],[1Y Return vs Nifty]]-AVERAGE(Table2[1Y Return vs Nifty]))/_xlfn.STDEV.P(Table2[1Y Return vs Nifty])</f>
        <v>0.1546358612219339</v>
      </c>
      <c r="I254">
        <v>2.4487461466305001</v>
      </c>
      <c r="J254">
        <f>(Table2[[#This Row],[1M Return vs Nifty]]-AVERAGE(Table2[1M Return vs Nifty]))/_xlfn.STDEV.P(Table2[1M Return vs Nifty])</f>
        <v>0.1567437330812517</v>
      </c>
      <c r="K254">
        <v>32.992552644657799</v>
      </c>
      <c r="L254">
        <f>(Table2[[#This Row],[6M Return vs Nifty]]-AVERAGE(Table2[6M Return vs Nifty]))/_xlfn.STDEV.P(Table2[6M Return vs Nifty])</f>
        <v>0.53716892028059393</v>
      </c>
      <c r="M254">
        <v>-1.1944502669927499</v>
      </c>
      <c r="N254">
        <f>(Table2[[#This Row],[1W Return vs Nifty]]-AVERAGE(Table2[1W Return vs Nifty]))/_xlfn.STDEV.P(Table2[1W Return vs Nifty])</f>
        <v>-0.34433318173652455</v>
      </c>
      <c r="O254">
        <v>7095.34</v>
      </c>
      <c r="P254">
        <v>6821.1349532413597</v>
      </c>
      <c r="Q254">
        <v>5922.1934153819202</v>
      </c>
      <c r="R254">
        <v>50.342427539679797</v>
      </c>
      <c r="S254" s="1">
        <f>(Table2[[#This Row],[Close Price]]-Table2[[#This Row],[20D EMA]])/Table2[[#This Row],[20D EMA]]</f>
        <v>1.1586477885485408E-2</v>
      </c>
      <c r="T254" s="1">
        <f>(Table2[[#This Row],[Close Price]]-Table2[[#This Row],[50D EMA]])/Table2[[#This Row],[50D EMA]]</f>
        <v>5.2251575317282702E-2</v>
      </c>
      <c r="U254" s="1">
        <f>(Table2[[#This Row],[Close Price]]-Table2[[#This Row],[200D EMA]])/Table2[[#This Row],[200D EMA]]</f>
        <v>0.21197493843370574</v>
      </c>
      <c r="V254">
        <v>1.0189040061945001</v>
      </c>
      <c r="W254">
        <v>7102.05</v>
      </c>
      <c r="X254">
        <v>7225.95</v>
      </c>
      <c r="Y254">
        <v>7102.05</v>
      </c>
      <c r="Z254">
        <v>7260</v>
      </c>
      <c r="AA254">
        <v>6700</v>
      </c>
      <c r="AB254">
        <v>7600</v>
      </c>
      <c r="AC254" s="1">
        <f>(Table2[[#This Row],[Close Price]]/Table2[[#This Row],[Day Low]])-1</f>
        <v>1.0630733379798807E-2</v>
      </c>
      <c r="AD254" s="1">
        <f>(Table2[[#This Row],[Day High]]/Table2[[#This Row],[Close Price]])-1</f>
        <v>6.7432480442490839E-3</v>
      </c>
      <c r="AE254" s="1">
        <f>(Table2[[#This Row],[Close Price]]/Table2[[#This Row],[Current Week Low]])-1</f>
        <v>1.0630733379798807E-2</v>
      </c>
      <c r="AF254" s="1">
        <f>(Table2[[#This Row],[Current Week High]]/Table2[[#This Row],[Close Price]])-1</f>
        <v>1.1487206637362357E-2</v>
      </c>
      <c r="AG254" s="1">
        <f>(Table2[[#This Row],[Close Price]]/Table2[[#This Row],[Current Month Low]])-1</f>
        <v>7.1276119402985172E-2</v>
      </c>
      <c r="AH254" s="1">
        <f>(Table2[[#This Row],[Current Month High]]/Table2[[#This Row],[Close Price]])-1</f>
        <v>5.8857130915145106E-2</v>
      </c>
      <c r="AI254">
        <v>5.8857130915145097</v>
      </c>
      <c r="AJ254">
        <v>62.8221650349981</v>
      </c>
      <c r="AK254" t="str">
        <f>IF(AND(Table2[[#This Row],[20D EMA]]&gt;Table2[[#This Row],[50D EMA]],Table2[[#This Row],[50D EMA]]&gt;Table2[[#This Row],[200D EMA]]),"Uptrend","Downtrend/NoTrend")</f>
        <v>Uptrend</v>
      </c>
      <c r="AL254">
        <v>-0.06</v>
      </c>
      <c r="AM254" t="s">
        <v>3216</v>
      </c>
      <c r="AN254">
        <v>0.64</v>
      </c>
      <c r="AO254" t="s">
        <v>3217</v>
      </c>
      <c r="AP254">
        <v>3.4526458977926E-2</v>
      </c>
      <c r="AQ254">
        <f>(Table2[[#This Row],[Sharpe Ratio]]-AVERAGE(Table2[Sharpe Ratio]))/_xlfn.STDEV.P(Table2[Sharpe Ratio])</f>
        <v>-0.34701276942784498</v>
      </c>
      <c r="AR2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0.15720256341941002</v>
      </c>
      <c r="AS254">
        <f>_xlfn.RANK.AVG(Table2[[#This Row],[1Y Return vs Nifty Z-Score]],Table2[1Y Return vs Nifty Z-Score])</f>
        <v>256</v>
      </c>
      <c r="AT254">
        <f>_xlfn.RANK.AVG(Table2[[#This Row],[6M Return vs Nifty Z-Score]],Table2[6M Return vs Nifty Z-Score])</f>
        <v>177</v>
      </c>
      <c r="AU254">
        <f>_xlfn.RANK.AVG(Table2[[#This Row],[Sharpe Ratio Z-Score]],Table2[Sharpe Ratio Z-Score])</f>
        <v>426</v>
      </c>
      <c r="AV254">
        <f>(Table2[[#This Row],[Rank 1Y]]+Table2[[#This Row],[Rank 6M]]+Table2[[#This Row],[Rank Sharpe]])/3</f>
        <v>286.33333333333331</v>
      </c>
    </row>
    <row r="255" spans="1:48" x14ac:dyDescent="0.3">
      <c r="A255" t="s">
        <v>1079</v>
      </c>
      <c r="B255" t="s">
        <v>1080</v>
      </c>
      <c r="C255" t="s">
        <v>3182</v>
      </c>
      <c r="D255" t="s">
        <v>1081</v>
      </c>
      <c r="E255">
        <v>12499.4195198</v>
      </c>
      <c r="F255">
        <v>842.7</v>
      </c>
      <c r="G255">
        <v>73.005783165216798</v>
      </c>
      <c r="H255">
        <f>(Table2[[#This Row],[1Y Return vs Nifty]]-AVERAGE(Table2[1Y Return vs Nifty]))/_xlfn.STDEV.P(Table2[1Y Return vs Nifty])</f>
        <v>0.80224038365426098</v>
      </c>
      <c r="I255">
        <v>15.069521121972199</v>
      </c>
      <c r="J255">
        <f>(Table2[[#This Row],[1M Return vs Nifty]]-AVERAGE(Table2[1M Return vs Nifty]))/_xlfn.STDEV.P(Table2[1M Return vs Nifty])</f>
        <v>1.303313698590665</v>
      </c>
      <c r="K255">
        <v>53.904340204488499</v>
      </c>
      <c r="L255">
        <f>(Table2[[#This Row],[6M Return vs Nifty]]-AVERAGE(Table2[6M Return vs Nifty]))/_xlfn.STDEV.P(Table2[6M Return vs Nifty])</f>
        <v>1.1615990564688776</v>
      </c>
      <c r="M255">
        <v>5.15061889980392</v>
      </c>
      <c r="N255">
        <f>(Table2[[#This Row],[1W Return vs Nifty]]-AVERAGE(Table2[1W Return vs Nifty]))/_xlfn.STDEV.P(Table2[1W Return vs Nifty])</f>
        <v>1.0337412934604591</v>
      </c>
      <c r="O255">
        <v>795.72</v>
      </c>
      <c r="P255">
        <v>741.42390826022404</v>
      </c>
      <c r="Q255">
        <v>618.66319515918599</v>
      </c>
      <c r="R255">
        <v>65.430781192614305</v>
      </c>
      <c r="S255" s="1">
        <f>(Table2[[#This Row],[Close Price]]-Table2[[#This Row],[20D EMA]])/Table2[[#This Row],[20D EMA]]</f>
        <v>5.9040868647262879E-2</v>
      </c>
      <c r="T255" s="1">
        <f>(Table2[[#This Row],[Close Price]]-Table2[[#This Row],[50D EMA]])/Table2[[#This Row],[50D EMA]]</f>
        <v>0.13659674392942592</v>
      </c>
      <c r="U255" s="1">
        <f>(Table2[[#This Row],[Close Price]]-Table2[[#This Row],[200D EMA]])/Table2[[#This Row],[200D EMA]]</f>
        <v>0.36213048811343618</v>
      </c>
      <c r="V255">
        <v>1.04615075450654</v>
      </c>
      <c r="W255">
        <v>810.65</v>
      </c>
      <c r="X255">
        <v>855.3</v>
      </c>
      <c r="Y255">
        <v>795</v>
      </c>
      <c r="Z255">
        <v>865</v>
      </c>
      <c r="AA255">
        <v>768.55</v>
      </c>
      <c r="AB255">
        <v>865</v>
      </c>
      <c r="AC255" s="1">
        <f>(Table2[[#This Row],[Close Price]]/Table2[[#This Row],[Day Low]])-1</f>
        <v>3.9536174674643876E-2</v>
      </c>
      <c r="AD255" s="1">
        <f>(Table2[[#This Row],[Day High]]/Table2[[#This Row],[Close Price]])-1</f>
        <v>1.495194019223911E-2</v>
      </c>
      <c r="AE255" s="1">
        <f>(Table2[[#This Row],[Close Price]]/Table2[[#This Row],[Current Week Low]])-1</f>
        <v>6.0000000000000053E-2</v>
      </c>
      <c r="AF255" s="1">
        <f>(Table2[[#This Row],[Current Week High]]/Table2[[#This Row],[Close Price]])-1</f>
        <v>2.6462560816423286E-2</v>
      </c>
      <c r="AG255" s="1">
        <f>(Table2[[#This Row],[Close Price]]/Table2[[#This Row],[Current Month Low]])-1</f>
        <v>9.6480385140849778E-2</v>
      </c>
      <c r="AH255" s="1">
        <f>(Table2[[#This Row],[Current Month High]]/Table2[[#This Row],[Close Price]])-1</f>
        <v>2.6462560816423286E-2</v>
      </c>
      <c r="AI255">
        <v>2.6462560816423202</v>
      </c>
      <c r="AJ255">
        <v>110.49082053203399</v>
      </c>
      <c r="AK255" t="str">
        <f>IF(AND(Table2[[#This Row],[20D EMA]]&gt;Table2[[#This Row],[50D EMA]],Table2[[#This Row],[50D EMA]]&gt;Table2[[#This Row],[200D EMA]]),"Uptrend","Downtrend/NoTrend")</f>
        <v>Uptrend</v>
      </c>
      <c r="AL255">
        <v>0.17</v>
      </c>
      <c r="AM255" t="s">
        <v>3217</v>
      </c>
      <c r="AN255">
        <v>1.22</v>
      </c>
      <c r="AO255" t="s">
        <v>3217</v>
      </c>
      <c r="AP255">
        <v>-4.0739929006966998E-2</v>
      </c>
      <c r="AQ255">
        <f>(Table2[[#This Row],[Sharpe Ratio]]-AVERAGE(Table2[Sharpe Ratio]))/_xlfn.STDEV.P(Table2[Sharpe Ratio])</f>
        <v>-1.2211624364289291</v>
      </c>
      <c r="AR2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3.0797319957453335</v>
      </c>
      <c r="AS255">
        <f>_xlfn.RANK.AVG(Table2[[#This Row],[1Y Return vs Nifty Z-Score]],Table2[1Y Return vs Nifty Z-Score])</f>
        <v>115</v>
      </c>
      <c r="AT255">
        <f>_xlfn.RANK.AVG(Table2[[#This Row],[6M Return vs Nifty Z-Score]],Table2[6M Return vs Nifty Z-Score])</f>
        <v>84</v>
      </c>
      <c r="AU255">
        <f>_xlfn.RANK.AVG(Table2[[#This Row],[Sharpe Ratio Z-Score]],Table2[Sharpe Ratio Z-Score])</f>
        <v>661</v>
      </c>
      <c r="AV255">
        <f>(Table2[[#This Row],[Rank 1Y]]+Table2[[#This Row],[Rank 6M]]+Table2[[#This Row],[Rank Sharpe]])/3</f>
        <v>286.66666666666669</v>
      </c>
    </row>
    <row r="256" spans="1:48" x14ac:dyDescent="0.3">
      <c r="A256" t="s">
        <v>824</v>
      </c>
      <c r="B256" t="s">
        <v>825</v>
      </c>
      <c r="C256" t="s">
        <v>3181</v>
      </c>
      <c r="D256" t="s">
        <v>215</v>
      </c>
      <c r="E256">
        <v>20151.305846160001</v>
      </c>
      <c r="F256">
        <v>462.45</v>
      </c>
      <c r="G256">
        <v>24.103726184486199</v>
      </c>
      <c r="H256">
        <f>(Table2[[#This Row],[1Y Return vs Nifty]]-AVERAGE(Table2[1Y Return vs Nifty]))/_xlfn.STDEV.P(Table2[1Y Return vs Nifty])</f>
        <v>-2.5839326712414661E-2</v>
      </c>
      <c r="I256">
        <v>-14.165499372737299</v>
      </c>
      <c r="J256">
        <f>(Table2[[#This Row],[1M Return vs Nifty]]-AVERAGE(Table2[1M Return vs Nifty]))/_xlfn.STDEV.P(Table2[1M Return vs Nifty])</f>
        <v>-1.3526243484608813</v>
      </c>
      <c r="K256">
        <v>27.393132508555599</v>
      </c>
      <c r="L256">
        <f>(Table2[[#This Row],[6M Return vs Nifty]]-AVERAGE(Table2[6M Return vs Nifty]))/_xlfn.STDEV.P(Table2[6M Return vs Nifty])</f>
        <v>0.36996912121233949</v>
      </c>
      <c r="M256">
        <v>-1.54227482667431</v>
      </c>
      <c r="N256">
        <f>(Table2[[#This Row],[1W Return vs Nifty]]-AVERAGE(Table2[1W Return vs Nifty]))/_xlfn.STDEV.P(Table2[1W Return vs Nifty])</f>
        <v>-0.41987658952978879</v>
      </c>
      <c r="O256">
        <v>465.84</v>
      </c>
      <c r="P256">
        <v>458.84080135403599</v>
      </c>
      <c r="Q256">
        <v>390.34089074456199</v>
      </c>
      <c r="R256">
        <v>46.838381132902903</v>
      </c>
      <c r="S256" s="1">
        <f>(Table2[[#This Row],[Close Price]]-Table2[[#This Row],[20D EMA]])/Table2[[#This Row],[20D EMA]]</f>
        <v>-7.2771767130344897E-3</v>
      </c>
      <c r="T256" s="1">
        <f>(Table2[[#This Row],[Close Price]]-Table2[[#This Row],[50D EMA]])/Table2[[#This Row],[50D EMA]]</f>
        <v>7.8659060731157294E-3</v>
      </c>
      <c r="U256" s="1">
        <f>(Table2[[#This Row],[Close Price]]-Table2[[#This Row],[200D EMA]])/Table2[[#This Row],[200D EMA]]</f>
        <v>0.18473368013761593</v>
      </c>
      <c r="V256">
        <v>0.44329680662587601</v>
      </c>
      <c r="W256">
        <v>451</v>
      </c>
      <c r="X256">
        <v>469.8</v>
      </c>
      <c r="Y256">
        <v>451</v>
      </c>
      <c r="Z256">
        <v>470.5</v>
      </c>
      <c r="AA256">
        <v>449.4</v>
      </c>
      <c r="AB256">
        <v>477</v>
      </c>
      <c r="AC256" s="1">
        <f>(Table2[[#This Row],[Close Price]]/Table2[[#This Row],[Day Low]])-1</f>
        <v>2.5388026607538805E-2</v>
      </c>
      <c r="AD256" s="1">
        <f>(Table2[[#This Row],[Day High]]/Table2[[#This Row],[Close Price]])-1</f>
        <v>1.5893610120013113E-2</v>
      </c>
      <c r="AE256" s="1">
        <f>(Table2[[#This Row],[Close Price]]/Table2[[#This Row],[Current Week Low]])-1</f>
        <v>2.5388026607538805E-2</v>
      </c>
      <c r="AF256" s="1">
        <f>(Table2[[#This Row],[Current Week High]]/Table2[[#This Row],[Close Price]])-1</f>
        <v>1.7407287274299854E-2</v>
      </c>
      <c r="AG256" s="1">
        <f>(Table2[[#This Row],[Close Price]]/Table2[[#This Row],[Current Month Low]])-1</f>
        <v>2.9038718291054755E-2</v>
      </c>
      <c r="AH256" s="1">
        <f>(Table2[[#This Row],[Current Month High]]/Table2[[#This Row],[Close Price]])-1</f>
        <v>3.1462860849821528E-2</v>
      </c>
      <c r="AI256">
        <v>24.867553248999801</v>
      </c>
      <c r="AJ256">
        <v>64.572953736654796</v>
      </c>
      <c r="AK256" t="str">
        <f>IF(AND(Table2[[#This Row],[20D EMA]]&gt;Table2[[#This Row],[50D EMA]],Table2[[#This Row],[50D EMA]]&gt;Table2[[#This Row],[200D EMA]]),"Uptrend","Downtrend/NoTrend")</f>
        <v>Uptrend</v>
      </c>
      <c r="AL256">
        <v>0.01</v>
      </c>
      <c r="AM256" t="s">
        <v>3217</v>
      </c>
      <c r="AN256">
        <v>-0.39</v>
      </c>
      <c r="AO256" t="s">
        <v>3216</v>
      </c>
      <c r="AP256">
        <v>6.4773361502982005E-2</v>
      </c>
      <c r="AQ256">
        <f>(Table2[[#This Row],[Sharpe Ratio]]-AVERAGE(Table2[Sharpe Ratio]))/_xlfn.STDEV.P(Table2[Sharpe Ratio])</f>
        <v>4.2771021599731663E-3</v>
      </c>
      <c r="AR2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-1.4240940413307719</v>
      </c>
      <c r="AS256">
        <f>_xlfn.RANK.AVG(Table2[[#This Row],[1Y Return vs Nifty Z-Score]],Table2[1Y Return vs Nifty Z-Score])</f>
        <v>304</v>
      </c>
      <c r="AT256">
        <f>_xlfn.RANK.AVG(Table2[[#This Row],[6M Return vs Nifty Z-Score]],Table2[6M Return vs Nifty Z-Score])</f>
        <v>207</v>
      </c>
      <c r="AU256">
        <f>_xlfn.RANK.AVG(Table2[[#This Row],[Sharpe Ratio Z-Score]],Table2[Sharpe Ratio Z-Score])</f>
        <v>351</v>
      </c>
      <c r="AV256">
        <f>(Table2[[#This Row],[Rank 1Y]]+Table2[[#This Row],[Rank 6M]]+Table2[[#This Row],[Rank Sharpe]])/3</f>
        <v>287.33333333333331</v>
      </c>
    </row>
    <row r="257" spans="1:48" x14ac:dyDescent="0.3">
      <c r="A257" t="s">
        <v>800</v>
      </c>
      <c r="B257" t="s">
        <v>801</v>
      </c>
      <c r="C257" t="s">
        <v>3185</v>
      </c>
      <c r="D257" t="s">
        <v>379</v>
      </c>
      <c r="E257">
        <v>20884.000981124998</v>
      </c>
      <c r="F257">
        <v>478.85</v>
      </c>
      <c r="G257">
        <v>43.416935337666203</v>
      </c>
      <c r="H257">
        <f>(Table2[[#This Row],[1Y Return vs Nifty]]-AVERAGE(Table2[1Y Return vs Nifty]))/_xlfn.STDEV.P(Table2[1Y Return vs Nifty])</f>
        <v>0.30119960844154364</v>
      </c>
      <c r="I257">
        <v>2.1490580769525698</v>
      </c>
      <c r="J257">
        <f>(Table2[[#This Row],[1M Return vs Nifty]]-AVERAGE(Table2[1M Return vs Nifty]))/_xlfn.STDEV.P(Table2[1M Return vs Nifty])</f>
        <v>0.12951772355445526</v>
      </c>
      <c r="K257">
        <v>23.973421735268499</v>
      </c>
      <c r="L257">
        <f>(Table2[[#This Row],[6M Return vs Nifty]]-AVERAGE(Table2[6M Return vs Nifty]))/_xlfn.STDEV.P(Table2[6M Return vs Nifty])</f>
        <v>0.26785587729291377</v>
      </c>
      <c r="M257">
        <v>3.0097751893795399</v>
      </c>
      <c r="N257">
        <f>(Table2[[#This Row],[1W Return vs Nifty]]-AVERAGE(Table2[1W Return vs Nifty]))/_xlfn.STDEV.P(Table2[1W Return vs Nifty])</f>
        <v>0.56877519219866923</v>
      </c>
      <c r="O257">
        <v>509.55</v>
      </c>
      <c r="P257">
        <v>501.63455424840998</v>
      </c>
      <c r="Q257">
        <v>430.18127656371797</v>
      </c>
      <c r="R257">
        <v>60.010650004836997</v>
      </c>
      <c r="S257" s="1">
        <f>(Table2[[#This Row],[Close Price]]-Table2[[#This Row],[20D EMA]])/Table2[[#This Row],[20D EMA]]</f>
        <v>-6.0249239525071115E-2</v>
      </c>
      <c r="T257" s="1">
        <f>(Table2[[#This Row],[Close Price]]-Table2[[#This Row],[50D EMA]])/Table2[[#This Row],[50D EMA]]</f>
        <v>-4.5420623550440319E-2</v>
      </c>
      <c r="U257" s="1">
        <f>(Table2[[#This Row],[Close Price]]-Table2[[#This Row],[200D EMA]])/Table2[[#This Row],[200D EMA]]</f>
        <v>0.11313538289031809</v>
      </c>
      <c r="V257">
        <v>0.48671239500878699</v>
      </c>
      <c r="W257">
        <v>473.75</v>
      </c>
      <c r="X257">
        <v>522.45000000000005</v>
      </c>
      <c r="Y257">
        <v>473.75</v>
      </c>
      <c r="Z257">
        <v>525.85</v>
      </c>
      <c r="AA257">
        <v>473.75</v>
      </c>
      <c r="AB257">
        <v>538</v>
      </c>
      <c r="AC257" s="1">
        <f>(Table2[[#This Row],[Close Price]]/Table2[[#This Row],[Day Low]])-1</f>
        <v>1.0765171503957838E-2</v>
      </c>
      <c r="AD257" s="1">
        <f>(Table2[[#This Row],[Day High]]/Table2[[#This Row],[Close Price]])-1</f>
        <v>9.1051477498172773E-2</v>
      </c>
      <c r="AE257" s="1">
        <f>(Table2[[#This Row],[Close Price]]/Table2[[#This Row],[Current Week Low]])-1</f>
        <v>1.0765171503957838E-2</v>
      </c>
      <c r="AF257" s="1">
        <f>(Table2[[#This Row],[Current Week High]]/Table2[[#This Row],[Close Price]])-1</f>
        <v>9.8151822073718309E-2</v>
      </c>
      <c r="AG257" s="1">
        <f>(Table2[[#This Row],[Close Price]]/Table2[[#This Row],[Current Month Low]])-1</f>
        <v>1.0765171503957838E-2</v>
      </c>
      <c r="AH257" s="1">
        <f>(Table2[[#This Row],[Current Month High]]/Table2[[#This Row],[Close Price]])-1</f>
        <v>0.12352511224809426</v>
      </c>
      <c r="AI257">
        <v>19.9436149107236</v>
      </c>
      <c r="AJ257">
        <v>81.761245018029996</v>
      </c>
      <c r="AK257" t="str">
        <f>IF(AND(Table2[[#This Row],[20D EMA]]&gt;Table2[[#This Row],[50D EMA]],Table2[[#This Row],[50D EMA]]&gt;Table2[[#This Row],[200D EMA]]),"Uptrend","Downtrend/NoTrend")</f>
        <v>Uptrend</v>
      </c>
      <c r="AL257">
        <v>-0.06</v>
      </c>
      <c r="AM257" t="s">
        <v>3216</v>
      </c>
      <c r="AN257">
        <v>-9.39</v>
      </c>
      <c r="AO257" t="s">
        <v>3216</v>
      </c>
      <c r="AP257">
        <v>3.7368976596207998E-2</v>
      </c>
      <c r="AQ257">
        <f>(Table2[[#This Row],[Sharpe Ratio]]-AVERAGE(Table2[Sharpe Ratio]))/_xlfn.STDEV.P(Table2[Sharpe Ratio])</f>
        <v>-0.31399954937051139</v>
      </c>
      <c r="AR2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0.95334885211707054</v>
      </c>
      <c r="AS257">
        <f>_xlfn.RANK.AVG(Table2[[#This Row],[1Y Return vs Nifty Z-Score]],Table2[1Y Return vs Nifty Z-Score])</f>
        <v>212</v>
      </c>
      <c r="AT257">
        <f>_xlfn.RANK.AVG(Table2[[#This Row],[6M Return vs Nifty Z-Score]],Table2[6M Return vs Nifty Z-Score])</f>
        <v>231</v>
      </c>
      <c r="AU257">
        <f>_xlfn.RANK.AVG(Table2[[#This Row],[Sharpe Ratio Z-Score]],Table2[Sharpe Ratio Z-Score])</f>
        <v>421</v>
      </c>
      <c r="AV257">
        <f>(Table2[[#This Row],[Rank 1Y]]+Table2[[#This Row],[Rank 6M]]+Table2[[#This Row],[Rank Sharpe]])/3</f>
        <v>288</v>
      </c>
    </row>
    <row r="258" spans="1:48" x14ac:dyDescent="0.3">
      <c r="A258" t="s">
        <v>242</v>
      </c>
      <c r="B258" t="s">
        <v>243</v>
      </c>
      <c r="C258" t="s">
        <v>3173</v>
      </c>
      <c r="D258" t="s">
        <v>244</v>
      </c>
      <c r="E258">
        <v>111848.377420075</v>
      </c>
      <c r="F258">
        <v>1529.75</v>
      </c>
      <c r="G258">
        <v>21.037814233178601</v>
      </c>
      <c r="H258">
        <f>(Table2[[#This Row],[1Y Return vs Nifty]]-AVERAGE(Table2[1Y Return vs Nifty]))/_xlfn.STDEV.P(Table2[1Y Return vs Nifty])</f>
        <v>-7.7755741632321268E-2</v>
      </c>
      <c r="I258">
        <v>5.6290298345737702</v>
      </c>
      <c r="J258">
        <f>(Table2[[#This Row],[1M Return vs Nifty]]-AVERAGE(Table2[1M Return vs Nifty]))/_xlfn.STDEV.P(Table2[1M Return vs Nifty])</f>
        <v>0.44566559132843436</v>
      </c>
      <c r="K258">
        <v>24.180143694587201</v>
      </c>
      <c r="L258">
        <f>(Table2[[#This Row],[6M Return vs Nifty]]-AVERAGE(Table2[6M Return vs Nifty]))/_xlfn.STDEV.P(Table2[6M Return vs Nifty])</f>
        <v>0.27402863611810585</v>
      </c>
      <c r="M258">
        <v>0.40715361813973799</v>
      </c>
      <c r="N258">
        <f>(Table2[[#This Row],[1W Return vs Nifty]]-AVERAGE(Table2[1W Return vs Nifty]))/_xlfn.STDEV.P(Table2[1W Return vs Nifty])</f>
        <v>3.5163649677362281E-3</v>
      </c>
      <c r="O258">
        <v>1497.41</v>
      </c>
      <c r="P258">
        <v>1432.7056655741901</v>
      </c>
      <c r="Q258">
        <v>1250.08388006939</v>
      </c>
      <c r="R258">
        <v>64.176382331262005</v>
      </c>
      <c r="S258" s="1">
        <f>(Table2[[#This Row],[Close Price]]-Table2[[#This Row],[20D EMA]])/Table2[[#This Row],[20D EMA]]</f>
        <v>2.1597291323017687E-2</v>
      </c>
      <c r="T258" s="1">
        <f>(Table2[[#This Row],[Close Price]]-Table2[[#This Row],[50D EMA]])/Table2[[#This Row],[50D EMA]]</f>
        <v>6.7735011285040961E-2</v>
      </c>
      <c r="U258" s="1">
        <f>(Table2[[#This Row],[Close Price]]-Table2[[#This Row],[200D EMA]])/Table2[[#This Row],[200D EMA]]</f>
        <v>0.22371788356721004</v>
      </c>
      <c r="V258">
        <v>0.83354708253534604</v>
      </c>
      <c r="W258">
        <v>1522.3</v>
      </c>
      <c r="X258">
        <v>1570</v>
      </c>
      <c r="Y258">
        <v>1522.3</v>
      </c>
      <c r="Z258">
        <v>1570</v>
      </c>
      <c r="AA258">
        <v>1453.45</v>
      </c>
      <c r="AB258">
        <v>1570</v>
      </c>
      <c r="AC258" s="1">
        <f>(Table2[[#This Row],[Close Price]]/Table2[[#This Row],[Day Low]])-1</f>
        <v>4.8939105301188945E-3</v>
      </c>
      <c r="AD258" s="1">
        <f>(Table2[[#This Row],[Day High]]/Table2[[#This Row],[Close Price]])-1</f>
        <v>2.6311488805360383E-2</v>
      </c>
      <c r="AE258" s="1">
        <f>(Table2[[#This Row],[Close Price]]/Table2[[#This Row],[Current Week Low]])-1</f>
        <v>4.8939105301188945E-3</v>
      </c>
      <c r="AF258" s="1">
        <f>(Table2[[#This Row],[Current Week High]]/Table2[[#This Row],[Close Price]])-1</f>
        <v>2.6311488805360383E-2</v>
      </c>
      <c r="AG258" s="1">
        <f>(Table2[[#This Row],[Close Price]]/Table2[[#This Row],[Current Month Low]])-1</f>
        <v>5.2495785888747371E-2</v>
      </c>
      <c r="AH258" s="1">
        <f>(Table2[[#This Row],[Current Month High]]/Table2[[#This Row],[Close Price]])-1</f>
        <v>2.6311488805360383E-2</v>
      </c>
      <c r="AI258">
        <v>2.6311488805360299</v>
      </c>
      <c r="AJ258">
        <v>55.882203087583399</v>
      </c>
      <c r="AK258" t="str">
        <f>IF(AND(Table2[[#This Row],[20D EMA]]&gt;Table2[[#This Row],[50D EMA]],Table2[[#This Row],[50D EMA]]&gt;Table2[[#This Row],[200D EMA]]),"Uptrend","Downtrend/NoTrend")</f>
        <v>Uptrend</v>
      </c>
      <c r="AL258">
        <v>0.06</v>
      </c>
      <c r="AM258" t="s">
        <v>3217</v>
      </c>
      <c r="AN258">
        <v>3.44</v>
      </c>
      <c r="AO258" t="s">
        <v>3217</v>
      </c>
      <c r="AP258">
        <v>7.2475041852387997E-2</v>
      </c>
      <c r="AQ258">
        <f>(Table2[[#This Row],[Sharpe Ratio]]-AVERAGE(Table2[Sharpe Ratio]))/_xlfn.STDEV.P(Table2[Sharpe Ratio])</f>
        <v>9.3725015006984408E-2</v>
      </c>
      <c r="AR2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0.73917986578893957</v>
      </c>
      <c r="AS258">
        <f>_xlfn.RANK.AVG(Table2[[#This Row],[1Y Return vs Nifty Z-Score]],Table2[1Y Return vs Nifty Z-Score])</f>
        <v>316</v>
      </c>
      <c r="AT258">
        <f>_xlfn.RANK.AVG(Table2[[#This Row],[6M Return vs Nifty Z-Score]],Table2[6M Return vs Nifty Z-Score])</f>
        <v>227</v>
      </c>
      <c r="AU258">
        <f>_xlfn.RANK.AVG(Table2[[#This Row],[Sharpe Ratio Z-Score]],Table2[Sharpe Ratio Z-Score])</f>
        <v>323</v>
      </c>
      <c r="AV258">
        <f>(Table2[[#This Row],[Rank 1Y]]+Table2[[#This Row],[Rank 6M]]+Table2[[#This Row],[Rank Sharpe]])/3</f>
        <v>288.66666666666669</v>
      </c>
    </row>
    <row r="259" spans="1:48" x14ac:dyDescent="0.3">
      <c r="A259" t="s">
        <v>298</v>
      </c>
      <c r="B259" t="s">
        <v>299</v>
      </c>
      <c r="C259" t="s">
        <v>3176</v>
      </c>
      <c r="D259" t="s">
        <v>95</v>
      </c>
      <c r="E259">
        <v>94815.083524394999</v>
      </c>
      <c r="F259">
        <v>92.43</v>
      </c>
      <c r="G259">
        <v>40.302914319305003</v>
      </c>
      <c r="H259">
        <f>(Table2[[#This Row],[1Y Return vs Nifty]]-AVERAGE(Table2[1Y Return vs Nifty]))/_xlfn.STDEV.P(Table2[1Y Return vs Nifty])</f>
        <v>0.24846854185315084</v>
      </c>
      <c r="I259">
        <v>-3.81120108292094</v>
      </c>
      <c r="J259">
        <f>(Table2[[#This Row],[1M Return vs Nifty]]-AVERAGE(Table2[1M Return vs Nifty]))/_xlfn.STDEV.P(Table2[1M Return vs Nifty])</f>
        <v>-0.41195886189415842</v>
      </c>
      <c r="K259">
        <v>-4.38868506261477</v>
      </c>
      <c r="L259">
        <f>(Table2[[#This Row],[6M Return vs Nifty]]-AVERAGE(Table2[6M Return vs Nifty]))/_xlfn.STDEV.P(Table2[6M Return vs Nifty])</f>
        <v>-0.57904227331799818</v>
      </c>
      <c r="M259">
        <v>-1.0192417569008601</v>
      </c>
      <c r="N259">
        <f>(Table2[[#This Row],[1W Return vs Nifty]]-AVERAGE(Table2[1W Return vs Nifty]))/_xlfn.STDEV.P(Table2[1W Return vs Nifty])</f>
        <v>-0.30627995185868173</v>
      </c>
      <c r="O259">
        <v>95.84</v>
      </c>
      <c r="P259">
        <v>97.849171965280405</v>
      </c>
      <c r="Q259">
        <v>89.168211210913</v>
      </c>
      <c r="R259">
        <v>40.0509695788664</v>
      </c>
      <c r="S259" s="1">
        <f>(Table2[[#This Row],[Close Price]]-Table2[[#This Row],[20D EMA]])/Table2[[#This Row],[20D EMA]]</f>
        <v>-3.5580133555926506E-2</v>
      </c>
      <c r="T259" s="1">
        <f>(Table2[[#This Row],[Close Price]]-Table2[[#This Row],[50D EMA]])/Table2[[#This Row],[50D EMA]]</f>
        <v>-5.5382910825277812E-2</v>
      </c>
      <c r="U259" s="1">
        <f>(Table2[[#This Row],[Close Price]]-Table2[[#This Row],[200D EMA]])/Table2[[#This Row],[200D EMA]]</f>
        <v>3.6580175208088136E-2</v>
      </c>
      <c r="V259">
        <v>0.356059038987105</v>
      </c>
      <c r="W259">
        <v>91.39</v>
      </c>
      <c r="X259">
        <v>95.22</v>
      </c>
      <c r="Y259">
        <v>91.39</v>
      </c>
      <c r="Z259">
        <v>96.98</v>
      </c>
      <c r="AA259">
        <v>91.39</v>
      </c>
      <c r="AB259">
        <v>100.5</v>
      </c>
      <c r="AC259" s="1">
        <f>(Table2[[#This Row],[Close Price]]/Table2[[#This Row],[Day Low]])-1</f>
        <v>1.1379800853485111E-2</v>
      </c>
      <c r="AD259" s="1">
        <f>(Table2[[#This Row],[Day High]]/Table2[[#This Row],[Close Price]])-1</f>
        <v>3.0185004868549026E-2</v>
      </c>
      <c r="AE259" s="1">
        <f>(Table2[[#This Row],[Close Price]]/Table2[[#This Row],[Current Week Low]])-1</f>
        <v>1.1379800853485111E-2</v>
      </c>
      <c r="AF259" s="1">
        <f>(Table2[[#This Row],[Current Week High]]/Table2[[#This Row],[Close Price]])-1</f>
        <v>4.9226441631504914E-2</v>
      </c>
      <c r="AG259" s="1">
        <f>(Table2[[#This Row],[Close Price]]/Table2[[#This Row],[Current Month Low]])-1</f>
        <v>1.1379800853485111E-2</v>
      </c>
      <c r="AH259" s="1">
        <f>(Table2[[#This Row],[Current Month High]]/Table2[[#This Row],[Close Price]])-1</f>
        <v>8.7309315157416245E-2</v>
      </c>
      <c r="AI259">
        <v>28.0969382235205</v>
      </c>
      <c r="AJ259">
        <v>90.971074380165305</v>
      </c>
      <c r="AK259" t="str">
        <f>IF(AND(Table2[[#This Row],[20D EMA]]&gt;Table2[[#This Row],[50D EMA]],Table2[[#This Row],[50D EMA]]&gt;Table2[[#This Row],[200D EMA]]),"Uptrend","Downtrend/NoTrend")</f>
        <v>Downtrend/NoTrend</v>
      </c>
      <c r="AL259">
        <v>-0.08</v>
      </c>
      <c r="AM259" t="s">
        <v>3216</v>
      </c>
      <c r="AN259">
        <v>-6.7</v>
      </c>
      <c r="AO259" t="s">
        <v>3216</v>
      </c>
      <c r="AP259">
        <v>0.14677271526678401</v>
      </c>
      <c r="AQ259">
        <f>(Table2[[#This Row],[Sharpe Ratio]]-AVERAGE(Table2[Sharpe Ratio]))/_xlfn.STDEV.P(Table2[Sharpe Ratio])</f>
        <v>0.95662395586203652</v>
      </c>
      <c r="AR2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9">
        <f>_xlfn.RANK.AVG(Table2[[#This Row],[1Y Return vs Nifty Z-Score]],Table2[1Y Return vs Nifty Z-Score])</f>
        <v>227</v>
      </c>
      <c r="AT259">
        <f>_xlfn.RANK.AVG(Table2[[#This Row],[6M Return vs Nifty Z-Score]],Table2[6M Return vs Nifty Z-Score])</f>
        <v>519</v>
      </c>
      <c r="AU259">
        <f>_xlfn.RANK.AVG(Table2[[#This Row],[Sharpe Ratio Z-Score]],Table2[Sharpe Ratio Z-Score])</f>
        <v>123</v>
      </c>
      <c r="AV259">
        <f>(Table2[[#This Row],[Rank 1Y]]+Table2[[#This Row],[Rank 6M]]+Table2[[#This Row],[Rank Sharpe]])/3</f>
        <v>289.66666666666669</v>
      </c>
    </row>
    <row r="260" spans="1:48" x14ac:dyDescent="0.3">
      <c r="A260" t="s">
        <v>1030</v>
      </c>
      <c r="B260" t="s">
        <v>1031</v>
      </c>
      <c r="C260" t="s">
        <v>3183</v>
      </c>
      <c r="D260" t="s">
        <v>46</v>
      </c>
      <c r="E260">
        <v>13529.5623422399</v>
      </c>
      <c r="F260">
        <v>735.9</v>
      </c>
      <c r="G260">
        <v>1.73385451956968</v>
      </c>
      <c r="H260">
        <f>(Table2[[#This Row],[1Y Return vs Nifty]]-AVERAGE(Table2[1Y Return vs Nifty]))/_xlfn.STDEV.P(Table2[1Y Return vs Nifty])</f>
        <v>-0.40463805202008424</v>
      </c>
      <c r="I260">
        <v>-0.64533009970380895</v>
      </c>
      <c r="J260">
        <f>(Table2[[#This Row],[1M Return vs Nifty]]-AVERAGE(Table2[1M Return vs Nifty]))/_xlfn.STDEV.P(Table2[1M Return vs Nifty])</f>
        <v>-0.124346366534202</v>
      </c>
      <c r="K260">
        <v>38.858497581327399</v>
      </c>
      <c r="L260">
        <f>(Table2[[#This Row],[6M Return vs Nifty]]-AVERAGE(Table2[6M Return vs Nifty]))/_xlfn.STDEV.P(Table2[6M Return vs Nifty])</f>
        <v>0.71232720290936147</v>
      </c>
      <c r="M260">
        <v>2.0310078755816701</v>
      </c>
      <c r="N260">
        <f>(Table2[[#This Row],[1W Return vs Nifty]]-AVERAGE(Table2[1W Return vs Nifty]))/_xlfn.STDEV.P(Table2[1W Return vs Nifty])</f>
        <v>0.35619843111933902</v>
      </c>
      <c r="O260">
        <v>736.91</v>
      </c>
      <c r="P260">
        <v>716.95094423554497</v>
      </c>
      <c r="Q260">
        <v>616.26173468638899</v>
      </c>
      <c r="R260">
        <v>48.502003591906004</v>
      </c>
      <c r="S260" s="1">
        <f>(Table2[[#This Row],[Close Price]]-Table2[[#This Row],[20D EMA]])/Table2[[#This Row],[20D EMA]]</f>
        <v>-1.3705879958203729E-3</v>
      </c>
      <c r="T260" s="1">
        <f>(Table2[[#This Row],[Close Price]]-Table2[[#This Row],[50D EMA]])/Table2[[#This Row],[50D EMA]]</f>
        <v>2.6430059011442689E-2</v>
      </c>
      <c r="U260" s="1">
        <f>(Table2[[#This Row],[Close Price]]-Table2[[#This Row],[200D EMA]])/Table2[[#This Row],[200D EMA]]</f>
        <v>0.19413547617798144</v>
      </c>
      <c r="V260">
        <v>0.44138336013159002</v>
      </c>
      <c r="W260">
        <v>712.3</v>
      </c>
      <c r="X260">
        <v>749.8</v>
      </c>
      <c r="Y260">
        <v>712.3</v>
      </c>
      <c r="Z260">
        <v>762.15</v>
      </c>
      <c r="AA260">
        <v>712.3</v>
      </c>
      <c r="AB260">
        <v>773.9</v>
      </c>
      <c r="AC260" s="1">
        <f>(Table2[[#This Row],[Close Price]]/Table2[[#This Row],[Day Low]])-1</f>
        <v>3.3132107258177834E-2</v>
      </c>
      <c r="AD260" s="1">
        <f>(Table2[[#This Row],[Day High]]/Table2[[#This Row],[Close Price]])-1</f>
        <v>1.8888435928794634E-2</v>
      </c>
      <c r="AE260" s="1">
        <f>(Table2[[#This Row],[Close Price]]/Table2[[#This Row],[Current Week Low]])-1</f>
        <v>3.3132107258177834E-2</v>
      </c>
      <c r="AF260" s="1">
        <f>(Table2[[#This Row],[Current Week High]]/Table2[[#This Row],[Close Price]])-1</f>
        <v>3.5670607419486355E-2</v>
      </c>
      <c r="AG260" s="1">
        <f>(Table2[[#This Row],[Close Price]]/Table2[[#This Row],[Current Month Low]])-1</f>
        <v>3.3132107258177834E-2</v>
      </c>
      <c r="AH260" s="1">
        <f>(Table2[[#This Row],[Current Month High]]/Table2[[#This Row],[Close Price]])-1</f>
        <v>5.1637450740589674E-2</v>
      </c>
      <c r="AI260">
        <v>10.4701725777959</v>
      </c>
      <c r="AJ260">
        <v>64.263392857142804</v>
      </c>
      <c r="AK260" t="str">
        <f>IF(AND(Table2[[#This Row],[20D EMA]]&gt;Table2[[#This Row],[50D EMA]],Table2[[#This Row],[50D EMA]]&gt;Table2[[#This Row],[200D EMA]]),"Uptrend","Downtrend/NoTrend")</f>
        <v>Uptrend</v>
      </c>
      <c r="AL260">
        <v>-0.03</v>
      </c>
      <c r="AM260" t="s">
        <v>3216</v>
      </c>
      <c r="AN260">
        <v>-2.64</v>
      </c>
      <c r="AO260" t="s">
        <v>3216</v>
      </c>
      <c r="AP260">
        <v>8.2979009621120994E-2</v>
      </c>
      <c r="AQ260">
        <f>(Table2[[#This Row],[Sharpe Ratio]]-AVERAGE(Table2[Sharpe Ratio]))/_xlfn.STDEV.P(Table2[Sharpe Ratio])</f>
        <v>0.2157189112607947</v>
      </c>
      <c r="AR2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0.75526012673520893</v>
      </c>
      <c r="AS260">
        <f>_xlfn.RANK.AVG(Table2[[#This Row],[1Y Return vs Nifty Z-Score]],Table2[1Y Return vs Nifty Z-Score])</f>
        <v>438</v>
      </c>
      <c r="AT260">
        <f>_xlfn.RANK.AVG(Table2[[#This Row],[6M Return vs Nifty Z-Score]],Table2[6M Return vs Nifty Z-Score])</f>
        <v>141</v>
      </c>
      <c r="AU260">
        <f>_xlfn.RANK.AVG(Table2[[#This Row],[Sharpe Ratio Z-Score]],Table2[Sharpe Ratio Z-Score])</f>
        <v>290</v>
      </c>
      <c r="AV260">
        <f>(Table2[[#This Row],[Rank 1Y]]+Table2[[#This Row],[Rank 6M]]+Table2[[#This Row],[Rank Sharpe]])/3</f>
        <v>289.66666666666669</v>
      </c>
    </row>
    <row r="261" spans="1:48" x14ac:dyDescent="0.3">
      <c r="A261" t="s">
        <v>1130</v>
      </c>
      <c r="B261" t="s">
        <v>1131</v>
      </c>
      <c r="C261" t="s">
        <v>3182</v>
      </c>
      <c r="D261" t="s">
        <v>423</v>
      </c>
      <c r="E261">
        <v>11514.551527199999</v>
      </c>
      <c r="F261">
        <v>239.95</v>
      </c>
      <c r="G261">
        <v>38.280714539820401</v>
      </c>
      <c r="H261">
        <f>(Table2[[#This Row],[1Y Return vs Nifty]]-AVERAGE(Table2[1Y Return vs Nifty]))/_xlfn.STDEV.P(Table2[1Y Return vs Nifty])</f>
        <v>0.21422575717112813</v>
      </c>
      <c r="I261">
        <v>-12.865216117520401</v>
      </c>
      <c r="J261">
        <f>(Table2[[#This Row],[1M Return vs Nifty]]-AVERAGE(Table2[1M Return vs Nifty]))/_xlfn.STDEV.P(Table2[1M Return vs Nifty])</f>
        <v>-1.2344964418941815</v>
      </c>
      <c r="K261">
        <v>6.7795497548344397</v>
      </c>
      <c r="L261">
        <f>(Table2[[#This Row],[6M Return vs Nifty]]-AVERAGE(Table2[6M Return vs Nifty]))/_xlfn.STDEV.P(Table2[6M Return vs Nifty])</f>
        <v>-0.24555656014833929</v>
      </c>
      <c r="M261">
        <v>-0.74903863030808504</v>
      </c>
      <c r="N261">
        <f>(Table2[[#This Row],[1W Return vs Nifty]]-AVERAGE(Table2[1W Return vs Nifty]))/_xlfn.STDEV.P(Table2[1W Return vs Nifty])</f>
        <v>-0.24759500736281112</v>
      </c>
      <c r="O261">
        <v>255.67</v>
      </c>
      <c r="P261">
        <v>262.70548573400799</v>
      </c>
      <c r="Q261">
        <v>230.443821028765</v>
      </c>
      <c r="R261">
        <v>35.358224572812901</v>
      </c>
      <c r="S261" s="1">
        <f>(Table2[[#This Row],[Close Price]]-Table2[[#This Row],[20D EMA]])/Table2[[#This Row],[20D EMA]]</f>
        <v>-6.1485508663511559E-2</v>
      </c>
      <c r="T261" s="1">
        <f>(Table2[[#This Row],[Close Price]]-Table2[[#This Row],[50D EMA]])/Table2[[#This Row],[50D EMA]]</f>
        <v>-8.6619758511811848E-2</v>
      </c>
      <c r="U261" s="1">
        <f>(Table2[[#This Row],[Close Price]]-Table2[[#This Row],[200D EMA]])/Table2[[#This Row],[200D EMA]]</f>
        <v>4.125161147214438E-2</v>
      </c>
      <c r="V261">
        <v>0.274181011834224</v>
      </c>
      <c r="W261">
        <v>239</v>
      </c>
      <c r="X261">
        <v>249.95</v>
      </c>
      <c r="Y261">
        <v>239</v>
      </c>
      <c r="Z261">
        <v>254.7</v>
      </c>
      <c r="AA261">
        <v>239</v>
      </c>
      <c r="AB261">
        <v>276.39999999999998</v>
      </c>
      <c r="AC261" s="1">
        <f>(Table2[[#This Row],[Close Price]]/Table2[[#This Row],[Day Low]])-1</f>
        <v>3.9748953974894086E-3</v>
      </c>
      <c r="AD261" s="1">
        <f>(Table2[[#This Row],[Day High]]/Table2[[#This Row],[Close Price]])-1</f>
        <v>4.1675349031048192E-2</v>
      </c>
      <c r="AE261" s="1">
        <f>(Table2[[#This Row],[Close Price]]/Table2[[#This Row],[Current Week Low]])-1</f>
        <v>3.9748953974894086E-3</v>
      </c>
      <c r="AF261" s="1">
        <f>(Table2[[#This Row],[Current Week High]]/Table2[[#This Row],[Close Price]])-1</f>
        <v>6.1471139820796106E-2</v>
      </c>
      <c r="AG261" s="1">
        <f>(Table2[[#This Row],[Close Price]]/Table2[[#This Row],[Current Month Low]])-1</f>
        <v>3.9748953974894086E-3</v>
      </c>
      <c r="AH261" s="1">
        <f>(Table2[[#This Row],[Current Month High]]/Table2[[#This Row],[Close Price]])-1</f>
        <v>0.15190664721817049</v>
      </c>
      <c r="AI261">
        <v>60.1166909772869</v>
      </c>
      <c r="AJ261">
        <v>86.731517509727595</v>
      </c>
      <c r="AK261" t="str">
        <f>IF(AND(Table2[[#This Row],[20D EMA]]&gt;Table2[[#This Row],[50D EMA]],Table2[[#This Row],[50D EMA]]&gt;Table2[[#This Row],[200D EMA]]),"Uptrend","Downtrend/NoTrend")</f>
        <v>Downtrend/NoTrend</v>
      </c>
      <c r="AL261">
        <v>-7.0000000000000007E-2</v>
      </c>
      <c r="AM261" t="s">
        <v>3216</v>
      </c>
      <c r="AN261">
        <v>-11.42</v>
      </c>
      <c r="AO261" t="s">
        <v>3216</v>
      </c>
      <c r="AP261">
        <v>0.10114531350221399</v>
      </c>
      <c r="AQ261">
        <f>(Table2[[#This Row],[Sharpe Ratio]]-AVERAGE(Table2[Sharpe Ratio]))/_xlfn.STDEV.P(Table2[Sharpe Ratio])</f>
        <v>0.42670377334139964</v>
      </c>
      <c r="AR2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1">
        <f>_xlfn.RANK.AVG(Table2[[#This Row],[1Y Return vs Nifty Z-Score]],Table2[1Y Return vs Nifty Z-Score])</f>
        <v>238</v>
      </c>
      <c r="AT261">
        <f>_xlfn.RANK.AVG(Table2[[#This Row],[6M Return vs Nifty Z-Score]],Table2[6M Return vs Nifty Z-Score])</f>
        <v>397</v>
      </c>
      <c r="AU261">
        <f>_xlfn.RANK.AVG(Table2[[#This Row],[Sharpe Ratio Z-Score]],Table2[Sharpe Ratio Z-Score])</f>
        <v>235</v>
      </c>
      <c r="AV261">
        <f>(Table2[[#This Row],[Rank 1Y]]+Table2[[#This Row],[Rank 6M]]+Table2[[#This Row],[Rank Sharpe]])/3</f>
        <v>290</v>
      </c>
    </row>
    <row r="262" spans="1:48" x14ac:dyDescent="0.3">
      <c r="A262" t="s">
        <v>101</v>
      </c>
      <c r="B262" t="s">
        <v>102</v>
      </c>
      <c r="C262" t="s">
        <v>3169</v>
      </c>
      <c r="D262" t="s">
        <v>103</v>
      </c>
      <c r="E262">
        <v>300186.49680816999</v>
      </c>
      <c r="F262">
        <v>477.95</v>
      </c>
      <c r="G262">
        <v>41.877041383407402</v>
      </c>
      <c r="H262">
        <f>(Table2[[#This Row],[1Y Return vs Nifty]]-AVERAGE(Table2[1Y Return vs Nifty]))/_xlfn.STDEV.P(Table2[1Y Return vs Nifty])</f>
        <v>0.27512391718502888</v>
      </c>
      <c r="I262">
        <v>-8.6186017852429604</v>
      </c>
      <c r="J262">
        <f>(Table2[[#This Row],[1M Return vs Nifty]]-AVERAGE(Table2[1M Return vs Nifty]))/_xlfn.STDEV.P(Table2[1M Return vs Nifty])</f>
        <v>-0.84870076310233311</v>
      </c>
      <c r="K262">
        <v>-2.4373887455893999</v>
      </c>
      <c r="L262">
        <f>(Table2[[#This Row],[6M Return vs Nifty]]-AVERAGE(Table2[6M Return vs Nifty]))/_xlfn.STDEV.P(Table2[6M Return vs Nifty])</f>
        <v>-0.52077617715105173</v>
      </c>
      <c r="M262">
        <v>-0.29037804309601101</v>
      </c>
      <c r="N262">
        <f>(Table2[[#This Row],[1W Return vs Nifty]]-AVERAGE(Table2[1W Return vs Nifty]))/_xlfn.STDEV.P(Table2[1W Return vs Nifty])</f>
        <v>-0.1479793165956573</v>
      </c>
      <c r="O262">
        <v>498.99</v>
      </c>
      <c r="P262">
        <v>501.88493419240098</v>
      </c>
      <c r="Q262">
        <v>447.97751862639598</v>
      </c>
      <c r="R262">
        <v>35.763885137775198</v>
      </c>
      <c r="S262" s="1">
        <f>(Table2[[#This Row],[Close Price]]-Table2[[#This Row],[20D EMA]])/Table2[[#This Row],[20D EMA]]</f>
        <v>-4.2165173650774608E-2</v>
      </c>
      <c r="T262" s="1">
        <f>(Table2[[#This Row],[Close Price]]-Table2[[#This Row],[50D EMA]])/Table2[[#This Row],[50D EMA]]</f>
        <v>-4.7690083048449045E-2</v>
      </c>
      <c r="U262" s="1">
        <f>(Table2[[#This Row],[Close Price]]-Table2[[#This Row],[200D EMA]])/Table2[[#This Row],[200D EMA]]</f>
        <v>6.6906217672499865E-2</v>
      </c>
      <c r="V262">
        <v>0.85675213376892401</v>
      </c>
      <c r="W262">
        <v>476.25</v>
      </c>
      <c r="X262">
        <v>491.6</v>
      </c>
      <c r="Y262">
        <v>476.25</v>
      </c>
      <c r="Z262">
        <v>494.9</v>
      </c>
      <c r="AA262">
        <v>476.25</v>
      </c>
      <c r="AB262">
        <v>529</v>
      </c>
      <c r="AC262" s="1">
        <f>(Table2[[#This Row],[Close Price]]/Table2[[#This Row],[Day Low]])-1</f>
        <v>3.5695538057742837E-3</v>
      </c>
      <c r="AD262" s="1">
        <f>(Table2[[#This Row],[Day High]]/Table2[[#This Row],[Close Price]])-1</f>
        <v>2.855947274819548E-2</v>
      </c>
      <c r="AE262" s="1">
        <f>(Table2[[#This Row],[Close Price]]/Table2[[#This Row],[Current Week Low]])-1</f>
        <v>3.5695538057742837E-3</v>
      </c>
      <c r="AF262" s="1">
        <f>(Table2[[#This Row],[Current Week High]]/Table2[[#This Row],[Close Price]])-1</f>
        <v>3.5463960665341521E-2</v>
      </c>
      <c r="AG262" s="1">
        <f>(Table2[[#This Row],[Close Price]]/Table2[[#This Row],[Current Month Low]])-1</f>
        <v>3.5695538057742837E-3</v>
      </c>
      <c r="AH262" s="1">
        <f>(Table2[[#This Row],[Current Month High]]/Table2[[#This Row],[Close Price]])-1</f>
        <v>0.1068103358091852</v>
      </c>
      <c r="AI262">
        <v>13.7252850716601</v>
      </c>
      <c r="AJ262">
        <v>71.5541995692749</v>
      </c>
      <c r="AK262" t="str">
        <f>IF(AND(Table2[[#This Row],[20D EMA]]&gt;Table2[[#This Row],[50D EMA]],Table2[[#This Row],[50D EMA]]&gt;Table2[[#This Row],[200D EMA]]),"Uptrend","Downtrend/NoTrend")</f>
        <v>Downtrend/NoTrend</v>
      </c>
      <c r="AL262">
        <v>0.06</v>
      </c>
      <c r="AM262" t="s">
        <v>3217</v>
      </c>
      <c r="AN262">
        <v>-8.02</v>
      </c>
      <c r="AO262" t="s">
        <v>3216</v>
      </c>
      <c r="AP262">
        <v>0.13105702075598699</v>
      </c>
      <c r="AQ262">
        <f>(Table2[[#This Row],[Sharpe Ratio]]-AVERAGE(Table2[Sharpe Ratio]))/_xlfn.STDEV.P(Table2[Sharpe Ratio])</f>
        <v>0.77410066105398267</v>
      </c>
      <c r="AR2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2">
        <f>_xlfn.RANK.AVG(Table2[[#This Row],[1Y Return vs Nifty Z-Score]],Table2[1Y Return vs Nifty Z-Score])</f>
        <v>221</v>
      </c>
      <c r="AT262">
        <f>_xlfn.RANK.AVG(Table2[[#This Row],[6M Return vs Nifty Z-Score]],Table2[6M Return vs Nifty Z-Score])</f>
        <v>497</v>
      </c>
      <c r="AU262">
        <f>_xlfn.RANK.AVG(Table2[[#This Row],[Sharpe Ratio Z-Score]],Table2[Sharpe Ratio Z-Score])</f>
        <v>154</v>
      </c>
      <c r="AV262">
        <f>(Table2[[#This Row],[Rank 1Y]]+Table2[[#This Row],[Rank 6M]]+Table2[[#This Row],[Rank Sharpe]])/3</f>
        <v>290.66666666666669</v>
      </c>
    </row>
    <row r="263" spans="1:48" x14ac:dyDescent="0.3">
      <c r="A263" t="s">
        <v>190</v>
      </c>
      <c r="B263" t="s">
        <v>191</v>
      </c>
      <c r="C263" t="s">
        <v>3169</v>
      </c>
      <c r="D263" t="s">
        <v>192</v>
      </c>
      <c r="E263">
        <v>143297.285739541</v>
      </c>
      <c r="F263">
        <v>210.92</v>
      </c>
      <c r="G263">
        <v>44.478682965328602</v>
      </c>
      <c r="H263">
        <f>(Table2[[#This Row],[1Y Return vs Nifty]]-AVERAGE(Table2[1Y Return vs Nifty]))/_xlfn.STDEV.P(Table2[1Y Return vs Nifty])</f>
        <v>0.31917864086432352</v>
      </c>
      <c r="I263">
        <v>-10.334286745296</v>
      </c>
      <c r="J263">
        <f>(Table2[[#This Row],[1M Return vs Nifty]]-AVERAGE(Table2[1M Return vs Nifty]))/_xlfn.STDEV.P(Table2[1M Return vs Nifty])</f>
        <v>-1.0045670113570107</v>
      </c>
      <c r="K263">
        <v>5.4613313560019101</v>
      </c>
      <c r="L263">
        <f>(Table2[[#This Row],[6M Return vs Nifty]]-AVERAGE(Table2[6M Return vs Nifty]))/_xlfn.STDEV.P(Table2[6M Return vs Nifty])</f>
        <v>-0.28491882374985233</v>
      </c>
      <c r="M263">
        <v>-0.89801299348585595</v>
      </c>
      <c r="N263">
        <f>(Table2[[#This Row],[1W Return vs Nifty]]-AVERAGE(Table2[1W Return vs Nifty]))/_xlfn.STDEV.P(Table2[1W Return vs Nifty])</f>
        <v>-0.2799504887543019</v>
      </c>
      <c r="O263">
        <v>223.1</v>
      </c>
      <c r="P263">
        <v>224.420656954881</v>
      </c>
      <c r="Q263">
        <v>196.77494860719099</v>
      </c>
      <c r="R263">
        <v>35.899803762875102</v>
      </c>
      <c r="S263" s="1">
        <f>(Table2[[#This Row],[Close Price]]-Table2[[#This Row],[20D EMA]])/Table2[[#This Row],[20D EMA]]</f>
        <v>-5.4594352308381923E-2</v>
      </c>
      <c r="T263" s="1">
        <f>(Table2[[#This Row],[Close Price]]-Table2[[#This Row],[50D EMA]])/Table2[[#This Row],[50D EMA]]</f>
        <v>-6.0157817636169161E-2</v>
      </c>
      <c r="U263" s="1">
        <f>(Table2[[#This Row],[Close Price]]-Table2[[#This Row],[200D EMA]])/Table2[[#This Row],[200D EMA]]</f>
        <v>7.188441157235842E-2</v>
      </c>
      <c r="V263">
        <v>0.65563556577746496</v>
      </c>
      <c r="W263">
        <v>208.62</v>
      </c>
      <c r="X263">
        <v>219.45</v>
      </c>
      <c r="Y263">
        <v>208.62</v>
      </c>
      <c r="Z263">
        <v>221.45</v>
      </c>
      <c r="AA263">
        <v>208.62</v>
      </c>
      <c r="AB263">
        <v>240.29</v>
      </c>
      <c r="AC263" s="1">
        <f>(Table2[[#This Row],[Close Price]]/Table2[[#This Row],[Day Low]])-1</f>
        <v>1.1024829834148209E-2</v>
      </c>
      <c r="AD263" s="1">
        <f>(Table2[[#This Row],[Day High]]/Table2[[#This Row],[Close Price]])-1</f>
        <v>4.0441873696188235E-2</v>
      </c>
      <c r="AE263" s="1">
        <f>(Table2[[#This Row],[Close Price]]/Table2[[#This Row],[Current Week Low]])-1</f>
        <v>1.1024829834148209E-2</v>
      </c>
      <c r="AF263" s="1">
        <f>(Table2[[#This Row],[Current Week High]]/Table2[[#This Row],[Close Price]])-1</f>
        <v>4.9924141854731596E-2</v>
      </c>
      <c r="AG263" s="1">
        <f>(Table2[[#This Row],[Close Price]]/Table2[[#This Row],[Current Month Low]])-1</f>
        <v>1.1024829834148209E-2</v>
      </c>
      <c r="AH263" s="1">
        <f>(Table2[[#This Row],[Current Month High]]/Table2[[#This Row],[Close Price]])-1</f>
        <v>0.1392471079082116</v>
      </c>
      <c r="AI263">
        <v>16.774132372463502</v>
      </c>
      <c r="AJ263">
        <v>81.592767972449394</v>
      </c>
      <c r="AK263" t="str">
        <f>IF(AND(Table2[[#This Row],[20D EMA]]&gt;Table2[[#This Row],[50D EMA]],Table2[[#This Row],[50D EMA]]&gt;Table2[[#This Row],[200D EMA]]),"Uptrend","Downtrend/NoTrend")</f>
        <v>Downtrend/NoTrend</v>
      </c>
      <c r="AL263">
        <v>-0.06</v>
      </c>
      <c r="AM263" t="s">
        <v>3216</v>
      </c>
      <c r="AN263">
        <v>-9.2899999999999991</v>
      </c>
      <c r="AO263" t="s">
        <v>3216</v>
      </c>
      <c r="AP263">
        <v>9.0645155541532005E-2</v>
      </c>
      <c r="AQ263">
        <f>(Table2[[#This Row],[Sharpe Ratio]]-AVERAGE(Table2[Sharpe Ratio]))/_xlfn.STDEV.P(Table2[Sharpe Ratio])</f>
        <v>0.30475412449374617</v>
      </c>
      <c r="AR2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3">
        <f>_xlfn.RANK.AVG(Table2[[#This Row],[1Y Return vs Nifty Z-Score]],Table2[1Y Return vs Nifty Z-Score])</f>
        <v>207</v>
      </c>
      <c r="AT263">
        <f>_xlfn.RANK.AVG(Table2[[#This Row],[6M Return vs Nifty Z-Score]],Table2[6M Return vs Nifty Z-Score])</f>
        <v>405</v>
      </c>
      <c r="AU263">
        <f>_xlfn.RANK.AVG(Table2[[#This Row],[Sharpe Ratio Z-Score]],Table2[Sharpe Ratio Z-Score])</f>
        <v>262</v>
      </c>
      <c r="AV263">
        <f>(Table2[[#This Row],[Rank 1Y]]+Table2[[#This Row],[Rank 6M]]+Table2[[#This Row],[Rank Sharpe]])/3</f>
        <v>291.33333333333331</v>
      </c>
    </row>
    <row r="264" spans="1:48" x14ac:dyDescent="0.3">
      <c r="A264" t="s">
        <v>218</v>
      </c>
      <c r="B264" t="s">
        <v>219</v>
      </c>
      <c r="C264" t="s">
        <v>3171</v>
      </c>
      <c r="D264" t="s">
        <v>220</v>
      </c>
      <c r="E264">
        <v>120119.085343</v>
      </c>
      <c r="F264">
        <v>10766.9</v>
      </c>
      <c r="G264">
        <v>22.667735638612101</v>
      </c>
      <c r="H264">
        <f>(Table2[[#This Row],[1Y Return vs Nifty]]-AVERAGE(Table2[1Y Return vs Nifty]))/_xlfn.STDEV.P(Table2[1Y Return vs Nifty])</f>
        <v>-5.0155576554119015E-2</v>
      </c>
      <c r="I264">
        <v>9.1723591023579694</v>
      </c>
      <c r="J264">
        <f>(Table2[[#This Row],[1M Return vs Nifty]]-AVERAGE(Table2[1M Return vs Nifty]))/_xlfn.STDEV.P(Table2[1M Return vs Nifty])</f>
        <v>0.76756935114424796</v>
      </c>
      <c r="K264">
        <v>14.7370509815369</v>
      </c>
      <c r="L264">
        <f>(Table2[[#This Row],[6M Return vs Nifty]]-AVERAGE(Table2[6M Return vs Nifty]))/_xlfn.STDEV.P(Table2[6M Return vs Nifty])</f>
        <v>-7.9439906589197536E-3</v>
      </c>
      <c r="M264">
        <v>3.1768390131625401</v>
      </c>
      <c r="N264">
        <f>(Table2[[#This Row],[1W Return vs Nifty]]-AVERAGE(Table2[1W Return vs Nifty]))/_xlfn.STDEV.P(Table2[1W Return vs Nifty])</f>
        <v>0.60505949190164476</v>
      </c>
      <c r="O264">
        <v>10361.17</v>
      </c>
      <c r="P264">
        <v>9914.4461521325302</v>
      </c>
      <c r="Q264">
        <v>8793.3963145205398</v>
      </c>
      <c r="R264">
        <v>70.445382386662402</v>
      </c>
      <c r="S264" s="1">
        <f>(Table2[[#This Row],[Close Price]]-Table2[[#This Row],[20D EMA]])/Table2[[#This Row],[20D EMA]]</f>
        <v>3.9158705049719245E-2</v>
      </c>
      <c r="T264" s="1">
        <f>(Table2[[#This Row],[Close Price]]-Table2[[#This Row],[50D EMA]])/Table2[[#This Row],[50D EMA]]</f>
        <v>8.5980985199472032E-2</v>
      </c>
      <c r="U264" s="1">
        <f>(Table2[[#This Row],[Close Price]]-Table2[[#This Row],[200D EMA]])/Table2[[#This Row],[200D EMA]]</f>
        <v>0.22443019908253337</v>
      </c>
      <c r="V264">
        <v>1.0756895324187501</v>
      </c>
      <c r="W264">
        <v>10647.65</v>
      </c>
      <c r="X264">
        <v>10857.45</v>
      </c>
      <c r="Y264">
        <v>10300.200000000001</v>
      </c>
      <c r="Z264">
        <v>10894.4</v>
      </c>
      <c r="AA264">
        <v>10100.049999999999</v>
      </c>
      <c r="AB264">
        <v>11185</v>
      </c>
      <c r="AC264" s="1">
        <f>(Table2[[#This Row],[Close Price]]/Table2[[#This Row],[Day Low]])-1</f>
        <v>1.1199654383831081E-2</v>
      </c>
      <c r="AD264" s="1">
        <f>(Table2[[#This Row],[Day High]]/Table2[[#This Row],[Close Price]])-1</f>
        <v>8.4100344574575825E-3</v>
      </c>
      <c r="AE264" s="1">
        <f>(Table2[[#This Row],[Close Price]]/Table2[[#This Row],[Current Week Low]])-1</f>
        <v>4.5309799809712281E-2</v>
      </c>
      <c r="AF264" s="1">
        <f>(Table2[[#This Row],[Current Week High]]/Table2[[#This Row],[Close Price]])-1</f>
        <v>1.1841848628667551E-2</v>
      </c>
      <c r="AG264" s="1">
        <f>(Table2[[#This Row],[Close Price]]/Table2[[#This Row],[Current Month Low]])-1</f>
        <v>6.6024425621655336E-2</v>
      </c>
      <c r="AH264" s="1">
        <f>(Table2[[#This Row],[Current Month High]]/Table2[[#This Row],[Close Price]])-1</f>
        <v>3.8831975777614769E-2</v>
      </c>
      <c r="AI264">
        <v>3.8831975777614698</v>
      </c>
      <c r="AJ264">
        <v>62.448135910318499</v>
      </c>
      <c r="AK264" t="str">
        <f>IF(AND(Table2[[#This Row],[20D EMA]]&gt;Table2[[#This Row],[50D EMA]],Table2[[#This Row],[50D EMA]]&gt;Table2[[#This Row],[200D EMA]]),"Uptrend","Downtrend/NoTrend")</f>
        <v>Uptrend</v>
      </c>
      <c r="AL264">
        <v>0.17</v>
      </c>
      <c r="AM264" t="s">
        <v>3217</v>
      </c>
      <c r="AN264">
        <v>-1.26</v>
      </c>
      <c r="AO264" t="s">
        <v>3216</v>
      </c>
      <c r="AP264">
        <v>9.5250947067735001E-2</v>
      </c>
      <c r="AQ264">
        <f>(Table2[[#This Row],[Sharpe Ratio]]-AVERAGE(Table2[Sharpe Ratio]))/_xlfn.STDEV.P(Table2[Sharpe Ratio])</f>
        <v>0.3582461444604127</v>
      </c>
      <c r="AR2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1.6727754202932665</v>
      </c>
      <c r="AS264">
        <f>_xlfn.RANK.AVG(Table2[[#This Row],[1Y Return vs Nifty Z-Score]],Table2[1Y Return vs Nifty Z-Score])</f>
        <v>308</v>
      </c>
      <c r="AT264">
        <f>_xlfn.RANK.AVG(Table2[[#This Row],[6M Return vs Nifty Z-Score]],Table2[6M Return vs Nifty Z-Score])</f>
        <v>318</v>
      </c>
      <c r="AU264">
        <f>_xlfn.RANK.AVG(Table2[[#This Row],[Sharpe Ratio Z-Score]],Table2[Sharpe Ratio Z-Score])</f>
        <v>248</v>
      </c>
      <c r="AV264">
        <f>(Table2[[#This Row],[Rank 1Y]]+Table2[[#This Row],[Rank 6M]]+Table2[[#This Row],[Rank Sharpe]])/3</f>
        <v>291.33333333333331</v>
      </c>
    </row>
    <row r="265" spans="1:48" x14ac:dyDescent="0.3">
      <c r="A265" t="s">
        <v>272</v>
      </c>
      <c r="B265" t="s">
        <v>273</v>
      </c>
      <c r="C265" t="s">
        <v>3183</v>
      </c>
      <c r="D265" t="s">
        <v>215</v>
      </c>
      <c r="E265">
        <v>100267.02072</v>
      </c>
      <c r="F265">
        <v>6475.85</v>
      </c>
      <c r="G265">
        <v>-3.7652379921712398</v>
      </c>
      <c r="H265">
        <f>(Table2[[#This Row],[1Y Return vs Nifty]]-AVERAGE(Table2[1Y Return vs Nifty]))/_xlfn.STDEV.P(Table2[1Y Return vs Nifty])</f>
        <v>-0.49775656718185574</v>
      </c>
      <c r="I265">
        <v>-3.7720610282573799</v>
      </c>
      <c r="J265">
        <f>(Table2[[#This Row],[1M Return vs Nifty]]-AVERAGE(Table2[1M Return vs Nifty]))/_xlfn.STDEV.P(Table2[1M Return vs Nifty])</f>
        <v>-0.40840307302910733</v>
      </c>
      <c r="K265">
        <v>21.872481227521799</v>
      </c>
      <c r="L265">
        <f>(Table2[[#This Row],[6M Return vs Nifty]]-AVERAGE(Table2[6M Return vs Nifty]))/_xlfn.STDEV.P(Table2[6M Return vs Nifty])</f>
        <v>0.2051213758246723</v>
      </c>
      <c r="M265">
        <v>-2.52669940601238</v>
      </c>
      <c r="N265">
        <f>(Table2[[#This Row],[1W Return vs Nifty]]-AVERAGE(Table2[1W Return vs Nifty]))/_xlfn.STDEV.P(Table2[1W Return vs Nifty])</f>
        <v>-0.63368204221758218</v>
      </c>
      <c r="O265">
        <v>6690.68</v>
      </c>
      <c r="P265">
        <v>6649.8465822748803</v>
      </c>
      <c r="Q265">
        <v>5937.10096518719</v>
      </c>
      <c r="R265">
        <v>42.220519059099303</v>
      </c>
      <c r="S265" s="1">
        <f>(Table2[[#This Row],[Close Price]]-Table2[[#This Row],[20D EMA]])/Table2[[#This Row],[20D EMA]]</f>
        <v>-3.2108843944113293E-2</v>
      </c>
      <c r="T265" s="1">
        <f>(Table2[[#This Row],[Close Price]]-Table2[[#This Row],[50D EMA]])/Table2[[#This Row],[50D EMA]]</f>
        <v>-2.616550323712229E-2</v>
      </c>
      <c r="U265" s="1">
        <f>(Table2[[#This Row],[Close Price]]-Table2[[#This Row],[200D EMA]])/Table2[[#This Row],[200D EMA]]</f>
        <v>9.0742777994145873E-2</v>
      </c>
      <c r="V265">
        <v>0.62083449538155899</v>
      </c>
      <c r="W265">
        <v>6425.55</v>
      </c>
      <c r="X265">
        <v>6739.05</v>
      </c>
      <c r="Y265">
        <v>6425.55</v>
      </c>
      <c r="Z265">
        <v>6828</v>
      </c>
      <c r="AA265">
        <v>6425.55</v>
      </c>
      <c r="AB265">
        <v>6924.5</v>
      </c>
      <c r="AC265" s="1">
        <f>(Table2[[#This Row],[Close Price]]/Table2[[#This Row],[Day Low]])-1</f>
        <v>7.8281236625659112E-3</v>
      </c>
      <c r="AD265" s="1">
        <f>(Table2[[#This Row],[Day High]]/Table2[[#This Row],[Close Price]])-1</f>
        <v>4.0643313233011957E-2</v>
      </c>
      <c r="AE265" s="1">
        <f>(Table2[[#This Row],[Close Price]]/Table2[[#This Row],[Current Week Low]])-1</f>
        <v>7.8281236625659112E-3</v>
      </c>
      <c r="AF265" s="1">
        <f>(Table2[[#This Row],[Current Week High]]/Table2[[#This Row],[Close Price]])-1</f>
        <v>5.4378961835125805E-2</v>
      </c>
      <c r="AG265" s="1">
        <f>(Table2[[#This Row],[Close Price]]/Table2[[#This Row],[Current Month Low]])-1</f>
        <v>7.8281236625659112E-3</v>
      </c>
      <c r="AH265" s="1">
        <f>(Table2[[#This Row],[Current Month High]]/Table2[[#This Row],[Close Price]])-1</f>
        <v>6.928048055467606E-2</v>
      </c>
      <c r="AI265">
        <v>13.212165198390901</v>
      </c>
      <c r="AJ265">
        <v>70.372270455143294</v>
      </c>
      <c r="AK265" t="str">
        <f>IF(AND(Table2[[#This Row],[20D EMA]]&gt;Table2[[#This Row],[50D EMA]],Table2[[#This Row],[50D EMA]]&gt;Table2[[#This Row],[200D EMA]]),"Uptrend","Downtrend/NoTrend")</f>
        <v>Uptrend</v>
      </c>
      <c r="AL265">
        <v>-0.14000000000000001</v>
      </c>
      <c r="AM265" t="s">
        <v>3216</v>
      </c>
      <c r="AN265">
        <v>-4.3</v>
      </c>
      <c r="AO265" t="s">
        <v>3216</v>
      </c>
      <c r="AP265">
        <v>0.12971566919692501</v>
      </c>
      <c r="AQ265">
        <f>(Table2[[#This Row],[Sharpe Ratio]]-AVERAGE(Table2[Sharpe Ratio]))/_xlfn.STDEV.P(Table2[Sharpe Ratio])</f>
        <v>0.7585221000245792</v>
      </c>
      <c r="AR2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-0.57619820657929377</v>
      </c>
      <c r="AS265">
        <f>_xlfn.RANK.AVG(Table2[[#This Row],[1Y Return vs Nifty Z-Score]],Table2[1Y Return vs Nifty Z-Score])</f>
        <v>476</v>
      </c>
      <c r="AT265">
        <f>_xlfn.RANK.AVG(Table2[[#This Row],[6M Return vs Nifty Z-Score]],Table2[6M Return vs Nifty Z-Score])</f>
        <v>244</v>
      </c>
      <c r="AU265">
        <f>_xlfn.RANK.AVG(Table2[[#This Row],[Sharpe Ratio Z-Score]],Table2[Sharpe Ratio Z-Score])</f>
        <v>157</v>
      </c>
      <c r="AV265">
        <f>(Table2[[#This Row],[Rank 1Y]]+Table2[[#This Row],[Rank 6M]]+Table2[[#This Row],[Rank Sharpe]])/3</f>
        <v>292.33333333333331</v>
      </c>
    </row>
    <row r="266" spans="1:48" x14ac:dyDescent="0.3">
      <c r="A266" t="s">
        <v>928</v>
      </c>
      <c r="B266" t="s">
        <v>929</v>
      </c>
      <c r="C266" t="s">
        <v>3175</v>
      </c>
      <c r="D266" t="s">
        <v>54</v>
      </c>
      <c r="E266">
        <v>16788.75</v>
      </c>
      <c r="F266">
        <v>6716.25</v>
      </c>
      <c r="G266">
        <v>22.8467245001851</v>
      </c>
      <c r="H266">
        <f>(Table2[[#This Row],[1Y Return vs Nifty]]-AVERAGE(Table2[1Y Return vs Nifty]))/_xlfn.STDEV.P(Table2[1Y Return vs Nifty])</f>
        <v>-4.7124680640913678E-2</v>
      </c>
      <c r="I266">
        <v>-2.6090629431884</v>
      </c>
      <c r="J266">
        <f>(Table2[[#This Row],[1M Return vs Nifty]]-AVERAGE(Table2[1M Return vs Nifty]))/_xlfn.STDEV.P(Table2[1M Return vs Nifty])</f>
        <v>-0.30274722567501483</v>
      </c>
      <c r="K266">
        <v>15.935631428686399</v>
      </c>
      <c r="L266">
        <f>(Table2[[#This Row],[6M Return vs Nifty]]-AVERAGE(Table2[6M Return vs Nifty]))/_xlfn.STDEV.P(Table2[6M Return vs Nifty])</f>
        <v>2.7845859907649175E-2</v>
      </c>
      <c r="M266">
        <v>-3.3560956570860898</v>
      </c>
      <c r="N266">
        <f>(Table2[[#This Row],[1W Return vs Nifty]]-AVERAGE(Table2[1W Return vs Nifty]))/_xlfn.STDEV.P(Table2[1W Return vs Nifty])</f>
        <v>-0.81381716342474486</v>
      </c>
      <c r="O266">
        <v>6770.55</v>
      </c>
      <c r="P266">
        <v>6692.2171035456604</v>
      </c>
      <c r="Q266">
        <v>5945.6967638523502</v>
      </c>
      <c r="R266">
        <v>42.669079812180001</v>
      </c>
      <c r="S266" s="1">
        <f>(Table2[[#This Row],[Close Price]]-Table2[[#This Row],[20D EMA]])/Table2[[#This Row],[20D EMA]]</f>
        <v>-8.0200279150143168E-3</v>
      </c>
      <c r="T266" s="1">
        <f>(Table2[[#This Row],[Close Price]]-Table2[[#This Row],[50D EMA]])/Table2[[#This Row],[50D EMA]]</f>
        <v>3.5911710696902724E-3</v>
      </c>
      <c r="U266" s="1">
        <f>(Table2[[#This Row],[Close Price]]-Table2[[#This Row],[200D EMA]])/Table2[[#This Row],[200D EMA]]</f>
        <v>0.12959847546082912</v>
      </c>
      <c r="V266">
        <v>0.55101985504034301</v>
      </c>
      <c r="W266">
        <v>6529.6</v>
      </c>
      <c r="X266">
        <v>6785.1</v>
      </c>
      <c r="Y266">
        <v>6529.6</v>
      </c>
      <c r="Z266">
        <v>6832.35</v>
      </c>
      <c r="AA266">
        <v>6367.55</v>
      </c>
      <c r="AB266">
        <v>7309.9</v>
      </c>
      <c r="AC266" s="1">
        <f>(Table2[[#This Row],[Close Price]]/Table2[[#This Row],[Day Low]])-1</f>
        <v>2.8585211957853351E-2</v>
      </c>
      <c r="AD266" s="1">
        <f>(Table2[[#This Row],[Day High]]/Table2[[#This Row],[Close Price]])-1</f>
        <v>1.0251256281406995E-2</v>
      </c>
      <c r="AE266" s="1">
        <f>(Table2[[#This Row],[Close Price]]/Table2[[#This Row],[Current Week Low]])-1</f>
        <v>2.8585211957853351E-2</v>
      </c>
      <c r="AF266" s="1">
        <f>(Table2[[#This Row],[Current Week High]]/Table2[[#This Row],[Close Price]])-1</f>
        <v>1.7286432160804166E-2</v>
      </c>
      <c r="AG266" s="1">
        <f>(Table2[[#This Row],[Close Price]]/Table2[[#This Row],[Current Month Low]])-1</f>
        <v>5.4762035633799444E-2</v>
      </c>
      <c r="AH266" s="1">
        <f>(Table2[[#This Row],[Current Month High]]/Table2[[#This Row],[Close Price]])-1</f>
        <v>8.8390098641354831E-2</v>
      </c>
      <c r="AI266">
        <v>12.7444630560208</v>
      </c>
      <c r="AJ266">
        <v>55.793319415448799</v>
      </c>
      <c r="AK266" t="str">
        <f>IF(AND(Table2[[#This Row],[20D EMA]]&gt;Table2[[#This Row],[50D EMA]],Table2[[#This Row],[50D EMA]]&gt;Table2[[#This Row],[200D EMA]]),"Uptrend","Downtrend/NoTrend")</f>
        <v>Uptrend</v>
      </c>
      <c r="AL266">
        <v>-0.09</v>
      </c>
      <c r="AM266" t="s">
        <v>3216</v>
      </c>
      <c r="AN266">
        <v>-2.34</v>
      </c>
      <c r="AO266" t="s">
        <v>3216</v>
      </c>
      <c r="AP266">
        <v>9.0543274632491996E-2</v>
      </c>
      <c r="AQ266">
        <f>(Table2[[#This Row],[Sharpe Ratio]]-AVERAGE(Table2[Sharpe Ratio]))/_xlfn.STDEV.P(Table2[Sharpe Ratio])</f>
        <v>0.30357087171524211</v>
      </c>
      <c r="AR2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-0.83227233811778212</v>
      </c>
      <c r="AS266">
        <f>_xlfn.RANK.AVG(Table2[[#This Row],[1Y Return vs Nifty Z-Score]],Table2[1Y Return vs Nifty Z-Score])</f>
        <v>306</v>
      </c>
      <c r="AT266">
        <f>_xlfn.RANK.AVG(Table2[[#This Row],[6M Return vs Nifty Z-Score]],Table2[6M Return vs Nifty Z-Score])</f>
        <v>309</v>
      </c>
      <c r="AU266">
        <f>_xlfn.RANK.AVG(Table2[[#This Row],[Sharpe Ratio Z-Score]],Table2[Sharpe Ratio Z-Score])</f>
        <v>264</v>
      </c>
      <c r="AV266">
        <f>(Table2[[#This Row],[Rank 1Y]]+Table2[[#This Row],[Rank 6M]]+Table2[[#This Row],[Rank Sharpe]])/3</f>
        <v>293</v>
      </c>
    </row>
    <row r="267" spans="1:48" x14ac:dyDescent="0.3">
      <c r="A267" t="s">
        <v>1155</v>
      </c>
      <c r="B267" t="s">
        <v>1156</v>
      </c>
      <c r="C267" t="s">
        <v>3171</v>
      </c>
      <c r="D267" t="s">
        <v>565</v>
      </c>
      <c r="E267">
        <v>10968.512558369999</v>
      </c>
      <c r="F267">
        <v>1213.3499999999999</v>
      </c>
      <c r="G267">
        <v>16.787068774933498</v>
      </c>
      <c r="H267">
        <f>(Table2[[#This Row],[1Y Return vs Nifty]]-AVERAGE(Table2[1Y Return vs Nifty]))/_xlfn.STDEV.P(Table2[1Y Return vs Nifty])</f>
        <v>-0.14973545547734568</v>
      </c>
      <c r="I267">
        <v>16.240877294171401</v>
      </c>
      <c r="J267">
        <f>(Table2[[#This Row],[1M Return vs Nifty]]-AVERAGE(Table2[1M Return vs Nifty]))/_xlfn.STDEV.P(Table2[1M Return vs Nifty])</f>
        <v>1.4097288599877817</v>
      </c>
      <c r="K267">
        <v>26.734300804420499</v>
      </c>
      <c r="L267">
        <f>(Table2[[#This Row],[6M Return vs Nifty]]-AVERAGE(Table2[6M Return vs Nifty]))/_xlfn.STDEV.P(Table2[6M Return vs Nifty])</f>
        <v>0.35029627547587633</v>
      </c>
      <c r="M267">
        <v>10.1481601390854</v>
      </c>
      <c r="N267">
        <f>(Table2[[#This Row],[1W Return vs Nifty]]-AVERAGE(Table2[1W Return vs Nifty]))/_xlfn.STDEV.P(Table2[1W Return vs Nifty])</f>
        <v>2.119148534824705</v>
      </c>
      <c r="O267">
        <v>1138.82</v>
      </c>
      <c r="P267">
        <v>1086.0036328393601</v>
      </c>
      <c r="Q267">
        <v>977.73012145603502</v>
      </c>
      <c r="R267">
        <v>69.707673170457198</v>
      </c>
      <c r="S267" s="1">
        <f>(Table2[[#This Row],[Close Price]]-Table2[[#This Row],[20D EMA]])/Table2[[#This Row],[20D EMA]]</f>
        <v>6.5444934230168048E-2</v>
      </c>
      <c r="T267" s="1">
        <f>(Table2[[#This Row],[Close Price]]-Table2[[#This Row],[50D EMA]])/Table2[[#This Row],[50D EMA]]</f>
        <v>0.11726145595636023</v>
      </c>
      <c r="U267" s="1">
        <f>(Table2[[#This Row],[Close Price]]-Table2[[#This Row],[200D EMA]])/Table2[[#This Row],[200D EMA]]</f>
        <v>0.24098662133174328</v>
      </c>
      <c r="V267">
        <v>2.6573534163770698</v>
      </c>
      <c r="W267">
        <v>1166.0999999999999</v>
      </c>
      <c r="X267">
        <v>1229</v>
      </c>
      <c r="Y267">
        <v>1137.55</v>
      </c>
      <c r="Z267">
        <v>1250</v>
      </c>
      <c r="AA267">
        <v>1058.6500000000001</v>
      </c>
      <c r="AB267">
        <v>1274</v>
      </c>
      <c r="AC267" s="1">
        <f>(Table2[[#This Row],[Close Price]]/Table2[[#This Row],[Day Low]])-1</f>
        <v>4.051968098790848E-2</v>
      </c>
      <c r="AD267" s="1">
        <f>(Table2[[#This Row],[Day High]]/Table2[[#This Row],[Close Price]])-1</f>
        <v>1.2898174475625357E-2</v>
      </c>
      <c r="AE267" s="1">
        <f>(Table2[[#This Row],[Close Price]]/Table2[[#This Row],[Current Week Low]])-1</f>
        <v>6.6634433651268088E-2</v>
      </c>
      <c r="AF267" s="1">
        <f>(Table2[[#This Row],[Current Week High]]/Table2[[#This Row],[Close Price]])-1</f>
        <v>3.0205629043557281E-2</v>
      </c>
      <c r="AG267" s="1">
        <f>(Table2[[#This Row],[Close Price]]/Table2[[#This Row],[Current Month Low]])-1</f>
        <v>0.14612950455769114</v>
      </c>
      <c r="AH267" s="1">
        <f>(Table2[[#This Row],[Current Month High]]/Table2[[#This Row],[Close Price]])-1</f>
        <v>4.9985577121193447E-2</v>
      </c>
      <c r="AI267">
        <v>4.9985577121193403</v>
      </c>
      <c r="AJ267">
        <v>56.2286744350737</v>
      </c>
      <c r="AK267" t="str">
        <f>IF(AND(Table2[[#This Row],[20D EMA]]&gt;Table2[[#This Row],[50D EMA]],Table2[[#This Row],[50D EMA]]&gt;Table2[[#This Row],[200D EMA]]),"Uptrend","Downtrend/NoTrend")</f>
        <v>Uptrend</v>
      </c>
      <c r="AL267">
        <v>0.06</v>
      </c>
      <c r="AM267" t="s">
        <v>3217</v>
      </c>
      <c r="AN267">
        <v>7.47</v>
      </c>
      <c r="AO267" t="s">
        <v>3217</v>
      </c>
      <c r="AP267">
        <v>7.2295269109313998E-2</v>
      </c>
      <c r="AQ267">
        <f>(Table2[[#This Row],[Sharpe Ratio]]-AVERAGE(Table2[Sharpe Ratio]))/_xlfn.STDEV.P(Table2[Sharpe Ratio])</f>
        <v>9.1637120427460403E-2</v>
      </c>
      <c r="AR2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3.8210753352384774</v>
      </c>
      <c r="AS267">
        <f>_xlfn.RANK.AVG(Table2[[#This Row],[1Y Return vs Nifty Z-Score]],Table2[1Y Return vs Nifty Z-Score])</f>
        <v>346</v>
      </c>
      <c r="AT267">
        <f>_xlfn.RANK.AVG(Table2[[#This Row],[6M Return vs Nifty Z-Score]],Table2[6M Return vs Nifty Z-Score])</f>
        <v>210</v>
      </c>
      <c r="AU267">
        <f>_xlfn.RANK.AVG(Table2[[#This Row],[Sharpe Ratio Z-Score]],Table2[Sharpe Ratio Z-Score])</f>
        <v>325</v>
      </c>
      <c r="AV267">
        <f>(Table2[[#This Row],[Rank 1Y]]+Table2[[#This Row],[Rank 6M]]+Table2[[#This Row],[Rank Sharpe]])/3</f>
        <v>293.66666666666669</v>
      </c>
    </row>
    <row r="268" spans="1:48" x14ac:dyDescent="0.3">
      <c r="A268" t="s">
        <v>1489</v>
      </c>
      <c r="B268" t="s">
        <v>1490</v>
      </c>
      <c r="C268" t="s">
        <v>3178</v>
      </c>
      <c r="D268" t="s">
        <v>72</v>
      </c>
      <c r="E268">
        <v>7072.31407253</v>
      </c>
      <c r="F268">
        <v>3680.15</v>
      </c>
      <c r="G268">
        <v>45.781528193183298</v>
      </c>
      <c r="H268">
        <f>(Table2[[#This Row],[1Y Return vs Nifty]]-AVERAGE(Table2[1Y Return vs Nifty]))/_xlfn.STDEV.P(Table2[1Y Return vs Nifty])</f>
        <v>0.34124028337068346</v>
      </c>
      <c r="I268">
        <v>-6.8246346661051298</v>
      </c>
      <c r="J268">
        <f>(Table2[[#This Row],[1M Return vs Nifty]]-AVERAGE(Table2[1M Return vs Nifty]))/_xlfn.STDEV.P(Table2[1M Return vs Nifty])</f>
        <v>-0.68572275090152579</v>
      </c>
      <c r="K268">
        <v>68.392716406370099</v>
      </c>
      <c r="L268">
        <f>(Table2[[#This Row],[6M Return vs Nifty]]-AVERAGE(Table2[6M Return vs Nifty]))/_xlfn.STDEV.P(Table2[6M Return vs Nifty])</f>
        <v>1.594224851800994</v>
      </c>
      <c r="M268">
        <v>-1.6403870752958001</v>
      </c>
      <c r="N268">
        <f>(Table2[[#This Row],[1W Return vs Nifty]]-AVERAGE(Table2[1W Return vs Nifty]))/_xlfn.STDEV.P(Table2[1W Return vs Nifty])</f>
        <v>-0.44118541721554194</v>
      </c>
      <c r="O268">
        <v>3615.49</v>
      </c>
      <c r="P268">
        <v>3450.2428528980499</v>
      </c>
      <c r="Q268">
        <v>2762.4225175051702</v>
      </c>
      <c r="R268">
        <v>41.672643640403599</v>
      </c>
      <c r="S268" s="1">
        <f>(Table2[[#This Row],[Close Price]]-Table2[[#This Row],[20D EMA]])/Table2[[#This Row],[20D EMA]]</f>
        <v>1.7884159546838828E-2</v>
      </c>
      <c r="T268" s="1">
        <f>(Table2[[#This Row],[Close Price]]-Table2[[#This Row],[50D EMA]])/Table2[[#This Row],[50D EMA]]</f>
        <v>6.6635062198256115E-2</v>
      </c>
      <c r="U268" s="1">
        <f>(Table2[[#This Row],[Close Price]]-Table2[[#This Row],[200D EMA]])/Table2[[#This Row],[200D EMA]]</f>
        <v>0.33221836148499767</v>
      </c>
      <c r="V268">
        <v>0.66614480001938803</v>
      </c>
      <c r="W268">
        <v>3567.75</v>
      </c>
      <c r="X268">
        <v>3700</v>
      </c>
      <c r="Y268">
        <v>3550</v>
      </c>
      <c r="Z268">
        <v>3700</v>
      </c>
      <c r="AA268">
        <v>3487.4</v>
      </c>
      <c r="AB268">
        <v>3717</v>
      </c>
      <c r="AC268" s="1">
        <f>(Table2[[#This Row],[Close Price]]/Table2[[#This Row],[Day Low]])-1</f>
        <v>3.1504449583070526E-2</v>
      </c>
      <c r="AD268" s="1">
        <f>(Table2[[#This Row],[Day High]]/Table2[[#This Row],[Close Price]])-1</f>
        <v>5.3938018830754775E-3</v>
      </c>
      <c r="AE268" s="1">
        <f>(Table2[[#This Row],[Close Price]]/Table2[[#This Row],[Current Week Low]])-1</f>
        <v>3.6661971830985962E-2</v>
      </c>
      <c r="AF268" s="1">
        <f>(Table2[[#This Row],[Current Week High]]/Table2[[#This Row],[Close Price]])-1</f>
        <v>5.3938018830754775E-3</v>
      </c>
      <c r="AG268" s="1">
        <f>(Table2[[#This Row],[Close Price]]/Table2[[#This Row],[Current Month Low]])-1</f>
        <v>5.5270402018695819E-2</v>
      </c>
      <c r="AH268" s="1">
        <f>(Table2[[#This Row],[Current Month High]]/Table2[[#This Row],[Close Price]])-1</f>
        <v>1.0013178810646339E-2</v>
      </c>
      <c r="AI268">
        <v>3.8014754833362598</v>
      </c>
      <c r="AJ268">
        <v>130.73040752351099</v>
      </c>
      <c r="AK268" t="str">
        <f>IF(AND(Table2[[#This Row],[20D EMA]]&gt;Table2[[#This Row],[50D EMA]],Table2[[#This Row],[50D EMA]]&gt;Table2[[#This Row],[200D EMA]]),"Uptrend","Downtrend/NoTrend")</f>
        <v>Uptrend</v>
      </c>
      <c r="AL268">
        <v>0.12</v>
      </c>
      <c r="AM268" t="s">
        <v>3217</v>
      </c>
      <c r="AN268">
        <v>1.34</v>
      </c>
      <c r="AO268" t="s">
        <v>3217</v>
      </c>
      <c r="AP268">
        <v>-2.4516657217150999E-2</v>
      </c>
      <c r="AQ268">
        <f>(Table2[[#This Row],[Sharpe Ratio]]-AVERAGE(Table2[Sharpe Ratio]))/_xlfn.STDEV.P(Table2[Sharpe Ratio])</f>
        <v>-1.0327440997394872</v>
      </c>
      <c r="AR2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-0.22418713268487755</v>
      </c>
      <c r="AS268">
        <f>_xlfn.RANK.AVG(Table2[[#This Row],[1Y Return vs Nifty Z-Score]],Table2[1Y Return vs Nifty Z-Score])</f>
        <v>197</v>
      </c>
      <c r="AT268">
        <f>_xlfn.RANK.AVG(Table2[[#This Row],[6M Return vs Nifty Z-Score]],Table2[6M Return vs Nifty Z-Score])</f>
        <v>53</v>
      </c>
      <c r="AU268">
        <f>_xlfn.RANK.AVG(Table2[[#This Row],[Sharpe Ratio Z-Score]],Table2[Sharpe Ratio Z-Score])</f>
        <v>633</v>
      </c>
      <c r="AV268">
        <f>(Table2[[#This Row],[Rank 1Y]]+Table2[[#This Row],[Rank 6M]]+Table2[[#This Row],[Rank Sharpe]])/3</f>
        <v>294.33333333333331</v>
      </c>
    </row>
    <row r="269" spans="1:48" x14ac:dyDescent="0.3">
      <c r="A269" t="s">
        <v>370</v>
      </c>
      <c r="B269" t="s">
        <v>371</v>
      </c>
      <c r="C269" t="s">
        <v>3183</v>
      </c>
      <c r="D269" t="s">
        <v>372</v>
      </c>
      <c r="E269">
        <v>68058.456408600003</v>
      </c>
      <c r="F269">
        <v>5408.55</v>
      </c>
      <c r="G269">
        <v>3.470033618565</v>
      </c>
      <c r="H269">
        <f>(Table2[[#This Row],[1Y Return vs Nifty]]-AVERAGE(Table2[1Y Return vs Nifty]))/_xlfn.STDEV.P(Table2[1Y Return vs Nifty])</f>
        <v>-0.37523857939652505</v>
      </c>
      <c r="I269">
        <v>-1.70731233068104</v>
      </c>
      <c r="J269">
        <f>(Table2[[#This Row],[1M Return vs Nifty]]-AVERAGE(Table2[1M Return vs Nifty]))/_xlfn.STDEV.P(Table2[1M Return vs Nifty])</f>
        <v>-0.22082514318002416</v>
      </c>
      <c r="K269">
        <v>24.718727007323899</v>
      </c>
      <c r="L269">
        <f>(Table2[[#This Row],[6M Return vs Nifty]]-AVERAGE(Table2[6M Return vs Nifty]))/_xlfn.STDEV.P(Table2[6M Return vs Nifty])</f>
        <v>0.29011084096829876</v>
      </c>
      <c r="M269">
        <v>-7.9814855929680295E-2</v>
      </c>
      <c r="N269">
        <f>(Table2[[#This Row],[1W Return vs Nifty]]-AVERAGE(Table2[1W Return vs Nifty]))/_xlfn.STDEV.P(Table2[1W Return vs Nifty])</f>
        <v>-0.10224746623719388</v>
      </c>
      <c r="O269">
        <v>5346.3</v>
      </c>
      <c r="P269">
        <v>5378.8851509349297</v>
      </c>
      <c r="Q269">
        <v>4923.7381886073699</v>
      </c>
      <c r="R269">
        <v>52.7389702455948</v>
      </c>
      <c r="S269" s="1">
        <f>(Table2[[#This Row],[Close Price]]-Table2[[#This Row],[20D EMA]])/Table2[[#This Row],[20D EMA]]</f>
        <v>1.1643566578755401E-2</v>
      </c>
      <c r="T269" s="1">
        <f>(Table2[[#This Row],[Close Price]]-Table2[[#This Row],[50D EMA]])/Table2[[#This Row],[50D EMA]]</f>
        <v>5.5150553009882157E-3</v>
      </c>
      <c r="U269" s="1">
        <f>(Table2[[#This Row],[Close Price]]-Table2[[#This Row],[200D EMA]])/Table2[[#This Row],[200D EMA]]</f>
        <v>9.8464173524578577E-2</v>
      </c>
      <c r="V269">
        <v>0.97975440111373302</v>
      </c>
      <c r="W269">
        <v>5269.55</v>
      </c>
      <c r="X269">
        <v>5475</v>
      </c>
      <c r="Y269">
        <v>5269</v>
      </c>
      <c r="Z269">
        <v>5475</v>
      </c>
      <c r="AA269">
        <v>5154.45</v>
      </c>
      <c r="AB269">
        <v>5491</v>
      </c>
      <c r="AC269" s="1">
        <f>(Table2[[#This Row],[Close Price]]/Table2[[#This Row],[Day Low]])-1</f>
        <v>2.6377963962767259E-2</v>
      </c>
      <c r="AD269" s="1">
        <f>(Table2[[#This Row],[Day High]]/Table2[[#This Row],[Close Price]])-1</f>
        <v>1.2286102559835754E-2</v>
      </c>
      <c r="AE269" s="1">
        <f>(Table2[[#This Row],[Close Price]]/Table2[[#This Row],[Current Week Low]])-1</f>
        <v>2.6485101537293554E-2</v>
      </c>
      <c r="AF269" s="1">
        <f>(Table2[[#This Row],[Current Week High]]/Table2[[#This Row],[Close Price]])-1</f>
        <v>1.2286102559835754E-2</v>
      </c>
      <c r="AG269" s="1">
        <f>(Table2[[#This Row],[Close Price]]/Table2[[#This Row],[Current Month Low]])-1</f>
        <v>4.9297209207578074E-2</v>
      </c>
      <c r="AH269" s="1">
        <f>(Table2[[#This Row],[Current Month High]]/Table2[[#This Row],[Close Price]])-1</f>
        <v>1.5244381581015265E-2</v>
      </c>
      <c r="AI269">
        <v>19.440515480119402</v>
      </c>
      <c r="AJ269">
        <v>50.195778950291498</v>
      </c>
      <c r="AK269" t="str">
        <f>IF(AND(Table2[[#This Row],[20D EMA]]&gt;Table2[[#This Row],[50D EMA]],Table2[[#This Row],[50D EMA]]&gt;Table2[[#This Row],[200D EMA]]),"Uptrend","Downtrend/NoTrend")</f>
        <v>Downtrend/NoTrend</v>
      </c>
      <c r="AL269">
        <v>-0.21</v>
      </c>
      <c r="AM269" t="s">
        <v>3216</v>
      </c>
      <c r="AN269">
        <v>3.72</v>
      </c>
      <c r="AO269" t="s">
        <v>3217</v>
      </c>
      <c r="AP269">
        <v>9.8054181489230993E-2</v>
      </c>
      <c r="AQ269">
        <f>(Table2[[#This Row],[Sharpe Ratio]]-AVERAGE(Table2[Sharpe Ratio]))/_xlfn.STDEV.P(Table2[Sharpe Ratio])</f>
        <v>0.39080312642384291</v>
      </c>
      <c r="AR2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9">
        <f>_xlfn.RANK.AVG(Table2[[#This Row],[1Y Return vs Nifty Z-Score]],Table2[1Y Return vs Nifty Z-Score])</f>
        <v>423</v>
      </c>
      <c r="AT269">
        <f>_xlfn.RANK.AVG(Table2[[#This Row],[6M Return vs Nifty Z-Score]],Table2[6M Return vs Nifty Z-Score])</f>
        <v>223</v>
      </c>
      <c r="AU269">
        <f>_xlfn.RANK.AVG(Table2[[#This Row],[Sharpe Ratio Z-Score]],Table2[Sharpe Ratio Z-Score])</f>
        <v>239</v>
      </c>
      <c r="AV269">
        <f>(Table2[[#This Row],[Rank 1Y]]+Table2[[#This Row],[Rank 6M]]+Table2[[#This Row],[Rank Sharpe]])/3</f>
        <v>295</v>
      </c>
    </row>
    <row r="270" spans="1:48" x14ac:dyDescent="0.3">
      <c r="A270" t="s">
        <v>1626</v>
      </c>
      <c r="B270" t="s">
        <v>1627</v>
      </c>
      <c r="C270" t="s">
        <v>3181</v>
      </c>
      <c r="D270" t="s">
        <v>327</v>
      </c>
      <c r="E270">
        <v>5775.0718527600002</v>
      </c>
      <c r="F270">
        <v>2054.9499999999998</v>
      </c>
      <c r="G270">
        <v>36.427615605725599</v>
      </c>
      <c r="H270">
        <f>(Table2[[#This Row],[1Y Return vs Nifty]]-AVERAGE(Table2[1Y Return vs Nifty]))/_xlfn.STDEV.P(Table2[1Y Return vs Nifty])</f>
        <v>0.1828464303417745</v>
      </c>
      <c r="I270">
        <v>10.38975364931</v>
      </c>
      <c r="J270">
        <f>(Table2[[#This Row],[1M Return vs Nifty]]-AVERAGE(Table2[1M Return vs Nifty]))/_xlfn.STDEV.P(Table2[1M Return vs Nifty])</f>
        <v>0.87816699878769999</v>
      </c>
      <c r="K270">
        <v>89.362255979296407</v>
      </c>
      <c r="L270">
        <f>(Table2[[#This Row],[6M Return vs Nifty]]-AVERAGE(Table2[6M Return vs Nifty]))/_xlfn.STDEV.P(Table2[6M Return vs Nifty])</f>
        <v>2.2203794745880088</v>
      </c>
      <c r="M270">
        <v>1.0321434245074199</v>
      </c>
      <c r="N270">
        <f>(Table2[[#This Row],[1W Return vs Nifty]]-AVERAGE(Table2[1W Return vs Nifty]))/_xlfn.STDEV.P(Table2[1W Return vs Nifty])</f>
        <v>0.13925680794362097</v>
      </c>
      <c r="O270">
        <v>2080.04</v>
      </c>
      <c r="P270">
        <v>1992.3559170825999</v>
      </c>
      <c r="Q270">
        <v>1615.2175676853601</v>
      </c>
      <c r="R270">
        <v>52.741385347979197</v>
      </c>
      <c r="S270" s="1">
        <f>(Table2[[#This Row],[Close Price]]-Table2[[#This Row],[20D EMA]])/Table2[[#This Row],[20D EMA]]</f>
        <v>-1.2062268033307122E-2</v>
      </c>
      <c r="T270" s="1">
        <f>(Table2[[#This Row],[Close Price]]-Table2[[#This Row],[50D EMA]])/Table2[[#This Row],[50D EMA]]</f>
        <v>3.1417118989992603E-2</v>
      </c>
      <c r="U270" s="1">
        <f>(Table2[[#This Row],[Close Price]]-Table2[[#This Row],[200D EMA]])/Table2[[#This Row],[200D EMA]]</f>
        <v>0.2722434680702398</v>
      </c>
      <c r="V270">
        <v>0.85484477779558898</v>
      </c>
      <c r="W270">
        <v>2018</v>
      </c>
      <c r="X270">
        <v>2244.9499999999998</v>
      </c>
      <c r="Y270">
        <v>2018</v>
      </c>
      <c r="Z270">
        <v>2249.9499999999998</v>
      </c>
      <c r="AA270">
        <v>1930</v>
      </c>
      <c r="AB270">
        <v>2262.9499999999998</v>
      </c>
      <c r="AC270" s="1">
        <f>(Table2[[#This Row],[Close Price]]/Table2[[#This Row],[Day Low]])-1</f>
        <v>1.8310208126858241E-2</v>
      </c>
      <c r="AD270" s="1">
        <f>(Table2[[#This Row],[Day High]]/Table2[[#This Row],[Close Price]])-1</f>
        <v>9.2459670551594986E-2</v>
      </c>
      <c r="AE270" s="1">
        <f>(Table2[[#This Row],[Close Price]]/Table2[[#This Row],[Current Week Low]])-1</f>
        <v>1.8310208126858241E-2</v>
      </c>
      <c r="AF270" s="1">
        <f>(Table2[[#This Row],[Current Week High]]/Table2[[#This Row],[Close Price]])-1</f>
        <v>9.4892819776636994E-2</v>
      </c>
      <c r="AG270" s="1">
        <f>(Table2[[#This Row],[Close Price]]/Table2[[#This Row],[Current Month Low]])-1</f>
        <v>6.4740932642487037E-2</v>
      </c>
      <c r="AH270" s="1">
        <f>(Table2[[#This Row],[Current Month High]]/Table2[[#This Row],[Close Price]])-1</f>
        <v>0.10121900776174608</v>
      </c>
      <c r="AI270">
        <v>10.4187449816297</v>
      </c>
      <c r="AJ270">
        <v>116.003573868712</v>
      </c>
      <c r="AK270" t="str">
        <f>IF(AND(Table2[[#This Row],[20D EMA]]&gt;Table2[[#This Row],[50D EMA]],Table2[[#This Row],[50D EMA]]&gt;Table2[[#This Row],[200D EMA]]),"Uptrend","Downtrend/NoTrend")</f>
        <v>Uptrend</v>
      </c>
      <c r="AL270">
        <v>-0.11</v>
      </c>
      <c r="AM270" t="s">
        <v>3216</v>
      </c>
      <c r="AN270">
        <v>-5.39</v>
      </c>
      <c r="AO270" t="s">
        <v>3216</v>
      </c>
      <c r="AP270">
        <v>-1.4769738121101E-2</v>
      </c>
      <c r="AQ270">
        <f>(Table2[[#This Row],[Sharpe Ratio]]-AVERAGE(Table2[Sharpe Ratio]))/_xlfn.STDEV.P(Table2[Sharpe Ratio])</f>
        <v>-0.91954262547970544</v>
      </c>
      <c r="AR2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2.5011070861813987</v>
      </c>
      <c r="AS270">
        <f>_xlfn.RANK.AVG(Table2[[#This Row],[1Y Return vs Nifty Z-Score]],Table2[1Y Return vs Nifty Z-Score])</f>
        <v>249</v>
      </c>
      <c r="AT270">
        <f>_xlfn.RANK.AVG(Table2[[#This Row],[6M Return vs Nifty Z-Score]],Table2[6M Return vs Nifty Z-Score])</f>
        <v>23</v>
      </c>
      <c r="AU270">
        <f>_xlfn.RANK.AVG(Table2[[#This Row],[Sharpe Ratio Z-Score]],Table2[Sharpe Ratio Z-Score])</f>
        <v>615</v>
      </c>
      <c r="AV270">
        <f>(Table2[[#This Row],[Rank 1Y]]+Table2[[#This Row],[Rank 6M]]+Table2[[#This Row],[Rank Sharpe]])/3</f>
        <v>295.66666666666669</v>
      </c>
    </row>
    <row r="271" spans="1:48" x14ac:dyDescent="0.3">
      <c r="A271" t="s">
        <v>388</v>
      </c>
      <c r="B271" t="s">
        <v>389</v>
      </c>
      <c r="C271" t="s">
        <v>3179</v>
      </c>
      <c r="D271" t="s">
        <v>127</v>
      </c>
      <c r="E271">
        <v>61749.359754119898</v>
      </c>
      <c r="F271">
        <v>734.4</v>
      </c>
      <c r="G271">
        <v>30.618418204223701</v>
      </c>
      <c r="H271">
        <f>(Table2[[#This Row],[1Y Return vs Nifty]]-AVERAGE(Table2[1Y Return vs Nifty]))/_xlfn.STDEV.P(Table2[1Y Return vs Nifty])</f>
        <v>8.4476774775055483E-2</v>
      </c>
      <c r="I271">
        <v>1.78095239005386</v>
      </c>
      <c r="J271">
        <f>(Table2[[#This Row],[1M Return vs Nifty]]-AVERAGE(Table2[1M Return vs Nifty]))/_xlfn.STDEV.P(Table2[1M Return vs Nifty])</f>
        <v>9.6076122261675251E-2</v>
      </c>
      <c r="K271">
        <v>-6.4540335552583201</v>
      </c>
      <c r="L271">
        <f>(Table2[[#This Row],[6M Return vs Nifty]]-AVERAGE(Table2[6M Return vs Nifty]))/_xlfn.STDEV.P(Table2[6M Return vs Nifty])</f>
        <v>-0.64071399013550201</v>
      </c>
      <c r="M271">
        <v>1.23188602425001</v>
      </c>
      <c r="N271">
        <f>(Table2[[#This Row],[1W Return vs Nifty]]-AVERAGE(Table2[1W Return vs Nifty]))/_xlfn.STDEV.P(Table2[1W Return vs Nifty])</f>
        <v>0.18263855384407063</v>
      </c>
      <c r="O271">
        <v>740.2</v>
      </c>
      <c r="P271">
        <v>740.00936376813195</v>
      </c>
      <c r="Q271">
        <v>672.81561511118798</v>
      </c>
      <c r="R271">
        <v>54.386940047346798</v>
      </c>
      <c r="S271" s="1">
        <f>(Table2[[#This Row],[Close Price]]-Table2[[#This Row],[20D EMA]])/Table2[[#This Row],[20D EMA]]</f>
        <v>-7.8357200756553197E-3</v>
      </c>
      <c r="T271" s="1">
        <f>(Table2[[#This Row],[Close Price]]-Table2[[#This Row],[50D EMA]])/Table2[[#This Row],[50D EMA]]</f>
        <v>-7.5801253913451282E-3</v>
      </c>
      <c r="U271" s="1">
        <f>(Table2[[#This Row],[Close Price]]-Table2[[#This Row],[200D EMA]])/Table2[[#This Row],[200D EMA]]</f>
        <v>9.1532335911429022E-2</v>
      </c>
      <c r="V271">
        <v>0.70900985438931996</v>
      </c>
      <c r="W271">
        <v>727.05</v>
      </c>
      <c r="X271">
        <v>758.45</v>
      </c>
      <c r="Y271">
        <v>727.05</v>
      </c>
      <c r="Z271">
        <v>767.5</v>
      </c>
      <c r="AA271">
        <v>710</v>
      </c>
      <c r="AB271">
        <v>795</v>
      </c>
      <c r="AC271" s="1">
        <f>(Table2[[#This Row],[Close Price]]/Table2[[#This Row],[Day Low]])-1</f>
        <v>1.0109345987208584E-2</v>
      </c>
      <c r="AD271" s="1">
        <f>(Table2[[#This Row],[Day High]]/Table2[[#This Row],[Close Price]])-1</f>
        <v>3.2747821350762596E-2</v>
      </c>
      <c r="AE271" s="1">
        <f>(Table2[[#This Row],[Close Price]]/Table2[[#This Row],[Current Week Low]])-1</f>
        <v>1.0109345987208584E-2</v>
      </c>
      <c r="AF271" s="1">
        <f>(Table2[[#This Row],[Current Week High]]/Table2[[#This Row],[Close Price]])-1</f>
        <v>4.5070806100217853E-2</v>
      </c>
      <c r="AG271" s="1">
        <f>(Table2[[#This Row],[Close Price]]/Table2[[#This Row],[Current Month Low]])-1</f>
        <v>3.4366197183098635E-2</v>
      </c>
      <c r="AH271" s="1">
        <f>(Table2[[#This Row],[Current Month High]]/Table2[[#This Row],[Close Price]])-1</f>
        <v>8.2516339869280975E-2</v>
      </c>
      <c r="AI271">
        <v>15.4684095860566</v>
      </c>
      <c r="AJ271">
        <v>71.930235280346395</v>
      </c>
      <c r="AK271" t="str">
        <f>IF(AND(Table2[[#This Row],[20D EMA]]&gt;Table2[[#This Row],[50D EMA]],Table2[[#This Row],[50D EMA]]&gt;Table2[[#This Row],[200D EMA]]),"Uptrend","Downtrend/NoTrend")</f>
        <v>Uptrend</v>
      </c>
      <c r="AL271">
        <v>-0.04</v>
      </c>
      <c r="AM271" t="s">
        <v>3216</v>
      </c>
      <c r="AN271">
        <v>1.1200000000000001</v>
      </c>
      <c r="AO271" t="s">
        <v>3217</v>
      </c>
      <c r="AP271">
        <v>0.175664950755267</v>
      </c>
      <c r="AQ271">
        <f>(Table2[[#This Row],[Sharpe Ratio]]-AVERAGE(Table2[Sharpe Ratio]))/_xlfn.STDEV.P(Table2[Sharpe Ratio])</f>
        <v>1.2921806194320165</v>
      </c>
      <c r="AR2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1.0146580801773157</v>
      </c>
      <c r="AS271">
        <f>_xlfn.RANK.AVG(Table2[[#This Row],[1Y Return vs Nifty Z-Score]],Table2[1Y Return vs Nifty Z-Score])</f>
        <v>274</v>
      </c>
      <c r="AT271">
        <f>_xlfn.RANK.AVG(Table2[[#This Row],[6M Return vs Nifty Z-Score]],Table2[6M Return vs Nifty Z-Score])</f>
        <v>538</v>
      </c>
      <c r="AU271">
        <f>_xlfn.RANK.AVG(Table2[[#This Row],[Sharpe Ratio Z-Score]],Table2[Sharpe Ratio Z-Score])</f>
        <v>76</v>
      </c>
      <c r="AV271">
        <f>(Table2[[#This Row],[Rank 1Y]]+Table2[[#This Row],[Rank 6M]]+Table2[[#This Row],[Rank Sharpe]])/3</f>
        <v>296</v>
      </c>
    </row>
    <row r="272" spans="1:48" x14ac:dyDescent="0.3">
      <c r="A272" t="s">
        <v>364</v>
      </c>
      <c r="B272" t="s">
        <v>365</v>
      </c>
      <c r="C272" t="s">
        <v>3171</v>
      </c>
      <c r="D272" t="s">
        <v>40</v>
      </c>
      <c r="E272">
        <v>69307.572</v>
      </c>
      <c r="F272">
        <v>384</v>
      </c>
      <c r="G272">
        <v>41.009760538346399</v>
      </c>
      <c r="H272">
        <f>(Table2[[#This Row],[1Y Return vs Nifty]]-AVERAGE(Table2[1Y Return vs Nifty]))/_xlfn.STDEV.P(Table2[1Y Return vs Nifty])</f>
        <v>0.26043787501572557</v>
      </c>
      <c r="I272">
        <v>-2.3954482267710202</v>
      </c>
      <c r="J272">
        <f>(Table2[[#This Row],[1M Return vs Nifty]]-AVERAGE(Table2[1M Return vs Nifty]))/_xlfn.STDEV.P(Table2[1M Return vs Nifty])</f>
        <v>-0.28334079314503885</v>
      </c>
      <c r="K272">
        <v>1.10002721216485</v>
      </c>
      <c r="L272">
        <f>(Table2[[#This Row],[6M Return vs Nifty]]-AVERAGE(Table2[6M Return vs Nifty]))/_xlfn.STDEV.P(Table2[6M Return vs Nifty])</f>
        <v>-0.41514823301020298</v>
      </c>
      <c r="M272">
        <v>2.2386077719044102</v>
      </c>
      <c r="N272">
        <f>(Table2[[#This Row],[1W Return vs Nifty]]-AVERAGE(Table2[1W Return vs Nifty]))/_xlfn.STDEV.P(Table2[1W Return vs Nifty])</f>
        <v>0.40128668952209823</v>
      </c>
      <c r="O272">
        <v>396.71</v>
      </c>
      <c r="P272">
        <v>395.17156568825402</v>
      </c>
      <c r="Q272">
        <v>353.26034891804198</v>
      </c>
      <c r="R272">
        <v>47.353449529727897</v>
      </c>
      <c r="S272" s="1">
        <f>(Table2[[#This Row],[Close Price]]-Table2[[#This Row],[20D EMA]])/Table2[[#This Row],[20D EMA]]</f>
        <v>-3.203851680068559E-2</v>
      </c>
      <c r="T272" s="1">
        <f>(Table2[[#This Row],[Close Price]]-Table2[[#This Row],[50D EMA]])/Table2[[#This Row],[50D EMA]]</f>
        <v>-2.8270165817211482E-2</v>
      </c>
      <c r="U272" s="1">
        <f>(Table2[[#This Row],[Close Price]]-Table2[[#This Row],[200D EMA]])/Table2[[#This Row],[200D EMA]]</f>
        <v>8.7016986695808748E-2</v>
      </c>
      <c r="V272">
        <v>0.66846215711466705</v>
      </c>
      <c r="W272">
        <v>379.3</v>
      </c>
      <c r="X272">
        <v>397.3</v>
      </c>
      <c r="Y272">
        <v>379.3</v>
      </c>
      <c r="Z272">
        <v>397.4</v>
      </c>
      <c r="AA272">
        <v>379.3</v>
      </c>
      <c r="AB272">
        <v>429.2</v>
      </c>
      <c r="AC272" s="1">
        <f>(Table2[[#This Row],[Close Price]]/Table2[[#This Row],[Day Low]])-1</f>
        <v>1.2391247034009956E-2</v>
      </c>
      <c r="AD272" s="1">
        <f>(Table2[[#This Row],[Day High]]/Table2[[#This Row],[Close Price]])-1</f>
        <v>3.4635416666666696E-2</v>
      </c>
      <c r="AE272" s="1">
        <f>(Table2[[#This Row],[Close Price]]/Table2[[#This Row],[Current Week Low]])-1</f>
        <v>1.2391247034009956E-2</v>
      </c>
      <c r="AF272" s="1">
        <f>(Table2[[#This Row],[Current Week High]]/Table2[[#This Row],[Close Price]])-1</f>
        <v>3.4895833333333348E-2</v>
      </c>
      <c r="AG272" s="1">
        <f>(Table2[[#This Row],[Close Price]]/Table2[[#This Row],[Current Month Low]])-1</f>
        <v>1.2391247034009956E-2</v>
      </c>
      <c r="AH272" s="1">
        <f>(Table2[[#This Row],[Current Month High]]/Table2[[#This Row],[Close Price]])-1</f>
        <v>0.1177083333333333</v>
      </c>
      <c r="AI272">
        <v>21.8229166666666</v>
      </c>
      <c r="AJ272">
        <v>81.0040065991044</v>
      </c>
      <c r="AK272" t="str">
        <f>IF(AND(Table2[[#This Row],[20D EMA]]&gt;Table2[[#This Row],[50D EMA]],Table2[[#This Row],[50D EMA]]&gt;Table2[[#This Row],[200D EMA]]),"Uptrend","Downtrend/NoTrend")</f>
        <v>Uptrend</v>
      </c>
      <c r="AL272">
        <v>-0.03</v>
      </c>
      <c r="AM272" t="s">
        <v>3216</v>
      </c>
      <c r="AN272">
        <v>-8.93</v>
      </c>
      <c r="AO272" t="s">
        <v>3216</v>
      </c>
      <c r="AP272">
        <v>0.11203854292823399</v>
      </c>
      <c r="AQ272">
        <f>(Table2[[#This Row],[Sharpe Ratio]]-AVERAGE(Table2[Sharpe Ratio]))/_xlfn.STDEV.P(Table2[Sharpe Ratio])</f>
        <v>0.55321858467036966</v>
      </c>
      <c r="AR2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0.51645412305295169</v>
      </c>
      <c r="AS272">
        <f>_xlfn.RANK.AVG(Table2[[#This Row],[1Y Return vs Nifty Z-Score]],Table2[1Y Return vs Nifty Z-Score])</f>
        <v>224</v>
      </c>
      <c r="AT272">
        <f>_xlfn.RANK.AVG(Table2[[#This Row],[6M Return vs Nifty Z-Score]],Table2[6M Return vs Nifty Z-Score])</f>
        <v>458</v>
      </c>
      <c r="AU272">
        <f>_xlfn.RANK.AVG(Table2[[#This Row],[Sharpe Ratio Z-Score]],Table2[Sharpe Ratio Z-Score])</f>
        <v>209</v>
      </c>
      <c r="AV272">
        <f>(Table2[[#This Row],[Rank 1Y]]+Table2[[#This Row],[Rank 6M]]+Table2[[#This Row],[Rank Sharpe]])/3</f>
        <v>297</v>
      </c>
    </row>
    <row r="273" spans="1:48" x14ac:dyDescent="0.3">
      <c r="A273" t="s">
        <v>452</v>
      </c>
      <c r="B273" t="s">
        <v>453</v>
      </c>
      <c r="C273" t="s">
        <v>3176</v>
      </c>
      <c r="D273" t="s">
        <v>95</v>
      </c>
      <c r="E273">
        <v>50717.936528550003</v>
      </c>
      <c r="F273">
        <v>128.77000000000001</v>
      </c>
      <c r="G273">
        <v>31.2791933506299</v>
      </c>
      <c r="H273">
        <f>(Table2[[#This Row],[1Y Return vs Nifty]]-AVERAGE(Table2[1Y Return vs Nifty]))/_xlfn.STDEV.P(Table2[1Y Return vs Nifty])</f>
        <v>9.5665966511287587E-2</v>
      </c>
      <c r="I273">
        <v>-12.6526085695543</v>
      </c>
      <c r="J273">
        <f>(Table2[[#This Row],[1M Return vs Nifty]]-AVERAGE(Table2[1M Return vs Nifty]))/_xlfn.STDEV.P(Table2[1M Return vs Nifty])</f>
        <v>-1.2151815084281459</v>
      </c>
      <c r="K273">
        <v>-7.8721556117174103</v>
      </c>
      <c r="L273">
        <f>(Table2[[#This Row],[6M Return vs Nifty]]-AVERAGE(Table2[6M Return vs Nifty]))/_xlfn.STDEV.P(Table2[6M Return vs Nifty])</f>
        <v>-0.68305939682600147</v>
      </c>
      <c r="M273">
        <v>-2.6286104238597199</v>
      </c>
      <c r="N273">
        <f>(Table2[[#This Row],[1W Return vs Nifty]]-AVERAGE(Table2[1W Return vs Nifty]))/_xlfn.STDEV.P(Table2[1W Return vs Nifty])</f>
        <v>-0.65581591794768168</v>
      </c>
      <c r="O273">
        <v>132.33000000000001</v>
      </c>
      <c r="P273">
        <v>135.23327633442199</v>
      </c>
      <c r="Q273">
        <v>121.427933367075</v>
      </c>
      <c r="R273">
        <v>37.2802254811537</v>
      </c>
      <c r="S273" s="1">
        <f>(Table2[[#This Row],[Close Price]]-Table2[[#This Row],[20D EMA]])/Table2[[#This Row],[20D EMA]]</f>
        <v>-2.6902440867528164E-2</v>
      </c>
      <c r="T273" s="1">
        <f>(Table2[[#This Row],[Close Price]]-Table2[[#This Row],[50D EMA]])/Table2[[#This Row],[50D EMA]]</f>
        <v>-4.7793535064836912E-2</v>
      </c>
      <c r="U273" s="1">
        <f>(Table2[[#This Row],[Close Price]]-Table2[[#This Row],[200D EMA]])/Table2[[#This Row],[200D EMA]]</f>
        <v>6.0464395871171119E-2</v>
      </c>
      <c r="V273">
        <v>0.44219864803915898</v>
      </c>
      <c r="W273">
        <v>125.51</v>
      </c>
      <c r="X273">
        <v>131</v>
      </c>
      <c r="Y273">
        <v>125.51</v>
      </c>
      <c r="Z273">
        <v>132.30000000000001</v>
      </c>
      <c r="AA273">
        <v>124.76</v>
      </c>
      <c r="AB273">
        <v>140</v>
      </c>
      <c r="AC273" s="1">
        <f>(Table2[[#This Row],[Close Price]]/Table2[[#This Row],[Day Low]])-1</f>
        <v>2.5974025974025983E-2</v>
      </c>
      <c r="AD273" s="1">
        <f>(Table2[[#This Row],[Day High]]/Table2[[#This Row],[Close Price]])-1</f>
        <v>1.7317698221635425E-2</v>
      </c>
      <c r="AE273" s="1">
        <f>(Table2[[#This Row],[Close Price]]/Table2[[#This Row],[Current Week Low]])-1</f>
        <v>2.5974025974025983E-2</v>
      </c>
      <c r="AF273" s="1">
        <f>(Table2[[#This Row],[Current Week High]]/Table2[[#This Row],[Close Price]])-1</f>
        <v>2.7413217364292919E-2</v>
      </c>
      <c r="AG273" s="1">
        <f>(Table2[[#This Row],[Close Price]]/Table2[[#This Row],[Current Month Low]])-1</f>
        <v>3.2141712087207397E-2</v>
      </c>
      <c r="AH273" s="1">
        <f>(Table2[[#This Row],[Current Month High]]/Table2[[#This Row],[Close Price]])-1</f>
        <v>8.7209753824648573E-2</v>
      </c>
      <c r="AI273">
        <v>32.406616447930404</v>
      </c>
      <c r="AJ273">
        <v>103.107255520504</v>
      </c>
      <c r="AK273" t="str">
        <f>IF(AND(Table2[[#This Row],[20D EMA]]&gt;Table2[[#This Row],[50D EMA]],Table2[[#This Row],[50D EMA]]&gt;Table2[[#This Row],[200D EMA]]),"Uptrend","Downtrend/NoTrend")</f>
        <v>Downtrend/NoTrend</v>
      </c>
      <c r="AL273">
        <v>-0.03</v>
      </c>
      <c r="AM273" t="s">
        <v>3216</v>
      </c>
      <c r="AN273">
        <v>-5.17</v>
      </c>
      <c r="AO273" t="s">
        <v>3216</v>
      </c>
      <c r="AP273">
        <v>0.18063233017116301</v>
      </c>
      <c r="AQ273">
        <f>(Table2[[#This Row],[Sharpe Ratio]]-AVERAGE(Table2[Sharpe Ratio]))/_xlfn.STDEV.P(Table2[Sharpe Ratio])</f>
        <v>1.349872149190892</v>
      </c>
      <c r="AR2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3">
        <f>_xlfn.RANK.AVG(Table2[[#This Row],[1Y Return vs Nifty Z-Score]],Table2[1Y Return vs Nifty Z-Score])</f>
        <v>272</v>
      </c>
      <c r="AT273">
        <f>_xlfn.RANK.AVG(Table2[[#This Row],[6M Return vs Nifty Z-Score]],Table2[6M Return vs Nifty Z-Score])</f>
        <v>552</v>
      </c>
      <c r="AU273">
        <f>_xlfn.RANK.AVG(Table2[[#This Row],[Sharpe Ratio Z-Score]],Table2[Sharpe Ratio Z-Score])</f>
        <v>69</v>
      </c>
      <c r="AV273">
        <f>(Table2[[#This Row],[Rank 1Y]]+Table2[[#This Row],[Rank 6M]]+Table2[[#This Row],[Rank Sharpe]])/3</f>
        <v>297.66666666666669</v>
      </c>
    </row>
    <row r="274" spans="1:48" x14ac:dyDescent="0.3">
      <c r="A274" t="s">
        <v>644</v>
      </c>
      <c r="B274" t="s">
        <v>645</v>
      </c>
      <c r="C274" t="s">
        <v>3185</v>
      </c>
      <c r="D274" t="s">
        <v>285</v>
      </c>
      <c r="E274">
        <v>30001.154462279999</v>
      </c>
      <c r="F274">
        <v>586.5</v>
      </c>
      <c r="G274">
        <v>10.7310799908149</v>
      </c>
      <c r="H274">
        <f>(Table2[[#This Row],[1Y Return vs Nifty]]-AVERAGE(Table2[1Y Return vs Nifty]))/_xlfn.STDEV.P(Table2[1Y Return vs Nifty])</f>
        <v>-0.25228413641141795</v>
      </c>
      <c r="I274">
        <v>7.9981121088106999</v>
      </c>
      <c r="J274">
        <f>(Table2[[#This Row],[1M Return vs Nifty]]-AVERAGE(Table2[1M Return vs Nifty]))/_xlfn.STDEV.P(Table2[1M Return vs Nifty])</f>
        <v>0.66089156491309187</v>
      </c>
      <c r="K274">
        <v>53.852638109685998</v>
      </c>
      <c r="L274">
        <f>(Table2[[#This Row],[6M Return vs Nifty]]-AVERAGE(Table2[6M Return vs Nifty]))/_xlfn.STDEV.P(Table2[6M Return vs Nifty])</f>
        <v>1.1600552216337934</v>
      </c>
      <c r="M274">
        <v>3.30939574319124</v>
      </c>
      <c r="N274">
        <f>(Table2[[#This Row],[1W Return vs Nifty]]-AVERAGE(Table2[1W Return vs Nifty]))/_xlfn.STDEV.P(Table2[1W Return vs Nifty])</f>
        <v>0.63384925626292943</v>
      </c>
      <c r="O274">
        <v>563.23</v>
      </c>
      <c r="P274">
        <v>533.09208050619395</v>
      </c>
      <c r="Q274">
        <v>465.45974172312702</v>
      </c>
      <c r="R274">
        <v>66.327498704521702</v>
      </c>
      <c r="S274" s="1">
        <f>(Table2[[#This Row],[Close Price]]-Table2[[#This Row],[20D EMA]])/Table2[[#This Row],[20D EMA]]</f>
        <v>4.13152708484988E-2</v>
      </c>
      <c r="T274" s="1">
        <f>(Table2[[#This Row],[Close Price]]-Table2[[#This Row],[50D EMA]])/Table2[[#This Row],[50D EMA]]</f>
        <v>0.10018516771641575</v>
      </c>
      <c r="U274" s="1">
        <f>(Table2[[#This Row],[Close Price]]-Table2[[#This Row],[200D EMA]])/Table2[[#This Row],[200D EMA]]</f>
        <v>0.26004452679147549</v>
      </c>
      <c r="V274">
        <v>1.93145544157588</v>
      </c>
      <c r="W274">
        <v>572.85</v>
      </c>
      <c r="X274">
        <v>606</v>
      </c>
      <c r="Y274">
        <v>572.85</v>
      </c>
      <c r="Z274">
        <v>628</v>
      </c>
      <c r="AA274">
        <v>501.35</v>
      </c>
      <c r="AB274">
        <v>628.29999999999995</v>
      </c>
      <c r="AC274" s="1">
        <f>(Table2[[#This Row],[Close Price]]/Table2[[#This Row],[Day Low]])-1</f>
        <v>2.3828227284629522E-2</v>
      </c>
      <c r="AD274" s="1">
        <f>(Table2[[#This Row],[Day High]]/Table2[[#This Row],[Close Price]])-1</f>
        <v>3.3248081841432242E-2</v>
      </c>
      <c r="AE274" s="1">
        <f>(Table2[[#This Row],[Close Price]]/Table2[[#This Row],[Current Week Low]])-1</f>
        <v>2.3828227284629522E-2</v>
      </c>
      <c r="AF274" s="1">
        <f>(Table2[[#This Row],[Current Week High]]/Table2[[#This Row],[Close Price]])-1</f>
        <v>7.0758738277919786E-2</v>
      </c>
      <c r="AG274" s="1">
        <f>(Table2[[#This Row],[Close Price]]/Table2[[#This Row],[Current Month Low]])-1</f>
        <v>0.16984142814401104</v>
      </c>
      <c r="AH274" s="1">
        <f>(Table2[[#This Row],[Current Month High]]/Table2[[#This Row],[Close Price]])-1</f>
        <v>7.1270247229326511E-2</v>
      </c>
      <c r="AI274">
        <v>7.1270247229326502</v>
      </c>
      <c r="AJ274">
        <v>74.501636417732797</v>
      </c>
      <c r="AK274" t="str">
        <f>IF(AND(Table2[[#This Row],[20D EMA]]&gt;Table2[[#This Row],[50D EMA]],Table2[[#This Row],[50D EMA]]&gt;Table2[[#This Row],[200D EMA]]),"Uptrend","Downtrend/NoTrend")</f>
        <v>Uptrend</v>
      </c>
      <c r="AL274">
        <v>0.14000000000000001</v>
      </c>
      <c r="AM274" t="s">
        <v>3217</v>
      </c>
      <c r="AN274">
        <v>15.6</v>
      </c>
      <c r="AO274" t="s">
        <v>3217</v>
      </c>
      <c r="AP274">
        <v>3.2883912065979001E-2</v>
      </c>
      <c r="AQ274">
        <f>(Table2[[#This Row],[Sharpe Ratio]]-AVERAGE(Table2[Sharpe Ratio]))/_xlfn.STDEV.P(Table2[Sharpe Ratio])</f>
        <v>-0.36608943664349936</v>
      </c>
      <c r="AR2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1.8364224697548972</v>
      </c>
      <c r="AS274">
        <f>_xlfn.RANK.AVG(Table2[[#This Row],[1Y Return vs Nifty Z-Score]],Table2[1Y Return vs Nifty Z-Score])</f>
        <v>381</v>
      </c>
      <c r="AT274">
        <f>_xlfn.RANK.AVG(Table2[[#This Row],[6M Return vs Nifty Z-Score]],Table2[6M Return vs Nifty Z-Score])</f>
        <v>85</v>
      </c>
      <c r="AU274">
        <f>_xlfn.RANK.AVG(Table2[[#This Row],[Sharpe Ratio Z-Score]],Table2[Sharpe Ratio Z-Score])</f>
        <v>431</v>
      </c>
      <c r="AV274">
        <f>(Table2[[#This Row],[Rank 1Y]]+Table2[[#This Row],[Rank 6M]]+Table2[[#This Row],[Rank Sharpe]])/3</f>
        <v>299</v>
      </c>
    </row>
    <row r="275" spans="1:48" x14ac:dyDescent="0.3">
      <c r="A275" t="s">
        <v>942</v>
      </c>
      <c r="B275" t="s">
        <v>943</v>
      </c>
      <c r="C275" t="s">
        <v>3171</v>
      </c>
      <c r="D275" t="s">
        <v>220</v>
      </c>
      <c r="E275">
        <v>16562.867745489999</v>
      </c>
      <c r="F275">
        <v>1276.3499999999999</v>
      </c>
      <c r="G275">
        <v>37.199245006128699</v>
      </c>
      <c r="H275">
        <f>(Table2[[#This Row],[1Y Return vs Nifty]]-AVERAGE(Table2[1Y Return vs Nifty]))/_xlfn.STDEV.P(Table2[1Y Return vs Nifty])</f>
        <v>0.195912765171984</v>
      </c>
      <c r="I275">
        <v>20.103749235837299</v>
      </c>
      <c r="J275">
        <f>(Table2[[#This Row],[1M Return vs Nifty]]-AVERAGE(Table2[1M Return vs Nifty]))/_xlfn.STDEV.P(Table2[1M Return vs Nifty])</f>
        <v>1.7606623769529897</v>
      </c>
      <c r="K275">
        <v>41.275859730236398</v>
      </c>
      <c r="L275">
        <f>(Table2[[#This Row],[6M Return vs Nifty]]-AVERAGE(Table2[6M Return vs Nifty]))/_xlfn.STDEV.P(Table2[6M Return vs Nifty])</f>
        <v>0.78451011752347055</v>
      </c>
      <c r="M275">
        <v>0.86126384831398595</v>
      </c>
      <c r="N275">
        <f>(Table2[[#This Row],[1W Return vs Nifty]]-AVERAGE(Table2[1W Return vs Nifty]))/_xlfn.STDEV.P(Table2[1W Return vs Nifty])</f>
        <v>0.10214377164814195</v>
      </c>
      <c r="O275">
        <v>1226.83</v>
      </c>
      <c r="P275">
        <v>1140.28700699346</v>
      </c>
      <c r="Q275">
        <v>981.03042754618605</v>
      </c>
      <c r="R275">
        <v>69.191368709500694</v>
      </c>
      <c r="S275" s="1">
        <f>(Table2[[#This Row],[Close Price]]-Table2[[#This Row],[20D EMA]])/Table2[[#This Row],[20D EMA]]</f>
        <v>4.0364190637659648E-2</v>
      </c>
      <c r="T275" s="1">
        <f>(Table2[[#This Row],[Close Price]]-Table2[[#This Row],[50D EMA]])/Table2[[#This Row],[50D EMA]]</f>
        <v>0.11932346170048076</v>
      </c>
      <c r="U275" s="1">
        <f>(Table2[[#This Row],[Close Price]]-Table2[[#This Row],[200D EMA]])/Table2[[#This Row],[200D EMA]]</f>
        <v>0.30102998251795865</v>
      </c>
      <c r="V275">
        <v>1.32044602568659</v>
      </c>
      <c r="W275">
        <v>1270.05</v>
      </c>
      <c r="X275">
        <v>1323</v>
      </c>
      <c r="Y275">
        <v>1261</v>
      </c>
      <c r="Z275">
        <v>1341</v>
      </c>
      <c r="AA275">
        <v>1145.3</v>
      </c>
      <c r="AB275">
        <v>1341</v>
      </c>
      <c r="AC275" s="1">
        <f>(Table2[[#This Row],[Close Price]]/Table2[[#This Row],[Day Low]])-1</f>
        <v>4.960434628557886E-3</v>
      </c>
      <c r="AD275" s="1">
        <f>(Table2[[#This Row],[Day High]]/Table2[[#This Row],[Close Price]])-1</f>
        <v>3.6549535785638909E-2</v>
      </c>
      <c r="AE275" s="1">
        <f>(Table2[[#This Row],[Close Price]]/Table2[[#This Row],[Current Week Low]])-1</f>
        <v>1.2172878667723985E-2</v>
      </c>
      <c r="AF275" s="1">
        <f>(Table2[[#This Row],[Current Week High]]/Table2[[#This Row],[Close Price]])-1</f>
        <v>5.0652250558232526E-2</v>
      </c>
      <c r="AG275" s="1">
        <f>(Table2[[#This Row],[Close Price]]/Table2[[#This Row],[Current Month Low]])-1</f>
        <v>0.11442416834017277</v>
      </c>
      <c r="AH275" s="1">
        <f>(Table2[[#This Row],[Current Month High]]/Table2[[#This Row],[Close Price]])-1</f>
        <v>5.0652250558232526E-2</v>
      </c>
      <c r="AI275">
        <v>5.0652250558232499</v>
      </c>
      <c r="AJ275">
        <v>72.246963562752995</v>
      </c>
      <c r="AK275" t="str">
        <f>IF(AND(Table2[[#This Row],[20D EMA]]&gt;Table2[[#This Row],[50D EMA]],Table2[[#This Row],[50D EMA]]&gt;Table2[[#This Row],[200D EMA]]),"Uptrend","Downtrend/NoTrend")</f>
        <v>Uptrend</v>
      </c>
      <c r="AL275">
        <v>0.2</v>
      </c>
      <c r="AM275" t="s">
        <v>3217</v>
      </c>
      <c r="AN275">
        <v>7.97</v>
      </c>
      <c r="AO275" t="s">
        <v>3217</v>
      </c>
      <c r="AP275">
        <v>2.667923514814E-3</v>
      </c>
      <c r="AQ275">
        <f>(Table2[[#This Row],[Sharpe Ratio]]-AVERAGE(Table2[Sharpe Ratio]))/_xlfn.STDEV.P(Table2[Sharpe Ratio])</f>
        <v>-0.71702027094115384</v>
      </c>
      <c r="AR2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2.1262087603554325</v>
      </c>
      <c r="AS275">
        <f>_xlfn.RANK.AVG(Table2[[#This Row],[1Y Return vs Nifty Z-Score]],Table2[1Y Return vs Nifty Z-Score])</f>
        <v>245</v>
      </c>
      <c r="AT275">
        <f>_xlfn.RANK.AVG(Table2[[#This Row],[6M Return vs Nifty Z-Score]],Table2[6M Return vs Nifty Z-Score])</f>
        <v>131</v>
      </c>
      <c r="AU275">
        <f>_xlfn.RANK.AVG(Table2[[#This Row],[Sharpe Ratio Z-Score]],Table2[Sharpe Ratio Z-Score])</f>
        <v>524</v>
      </c>
      <c r="AV275">
        <f>(Table2[[#This Row],[Rank 1Y]]+Table2[[#This Row],[Rank 6M]]+Table2[[#This Row],[Rank Sharpe]])/3</f>
        <v>300</v>
      </c>
    </row>
    <row r="276" spans="1:48" x14ac:dyDescent="0.3">
      <c r="A276" t="s">
        <v>334</v>
      </c>
      <c r="B276" t="s">
        <v>335</v>
      </c>
      <c r="C276" t="s">
        <v>3184</v>
      </c>
      <c r="D276" t="s">
        <v>132</v>
      </c>
      <c r="E276">
        <v>80212.577448640004</v>
      </c>
      <c r="F276">
        <v>2911.1</v>
      </c>
      <c r="G276">
        <v>57.034849225755103</v>
      </c>
      <c r="H276">
        <f>(Table2[[#This Row],[1Y Return vs Nifty]]-AVERAGE(Table2[1Y Return vs Nifty]))/_xlfn.STDEV.P(Table2[1Y Return vs Nifty])</f>
        <v>0.53179764223571457</v>
      </c>
      <c r="I276">
        <v>-5.74580999024493</v>
      </c>
      <c r="J276">
        <f>(Table2[[#This Row],[1M Return vs Nifty]]-AVERAGE(Table2[1M Return vs Nifty]))/_xlfn.STDEV.P(Table2[1M Return vs Nifty])</f>
        <v>-0.58771387475814585</v>
      </c>
      <c r="K276">
        <v>19.823180775676999</v>
      </c>
      <c r="L276">
        <f>(Table2[[#This Row],[6M Return vs Nifty]]-AVERAGE(Table2[6M Return vs Nifty]))/_xlfn.STDEV.P(Table2[6M Return vs Nifty])</f>
        <v>0.14392885669760253</v>
      </c>
      <c r="M276">
        <v>1.6435455586389001</v>
      </c>
      <c r="N276">
        <f>(Table2[[#This Row],[1W Return vs Nifty]]-AVERAGE(Table2[1W Return vs Nifty]))/_xlfn.STDEV.P(Table2[1W Return vs Nifty])</f>
        <v>0.27204616815053634</v>
      </c>
      <c r="O276">
        <v>2896.61</v>
      </c>
      <c r="P276">
        <v>2937.6841306455199</v>
      </c>
      <c r="Q276">
        <v>2626.01879409203</v>
      </c>
      <c r="R276">
        <v>50.312376386761201</v>
      </c>
      <c r="S276" s="1">
        <f>(Table2[[#This Row],[Close Price]]-Table2[[#This Row],[20D EMA]])/Table2[[#This Row],[20D EMA]]</f>
        <v>5.0023993564890616E-3</v>
      </c>
      <c r="T276" s="1">
        <f>(Table2[[#This Row],[Close Price]]-Table2[[#This Row],[50D EMA]])/Table2[[#This Row],[50D EMA]]</f>
        <v>-9.0493495771713298E-3</v>
      </c>
      <c r="U276" s="1">
        <f>(Table2[[#This Row],[Close Price]]-Table2[[#This Row],[200D EMA]])/Table2[[#This Row],[200D EMA]]</f>
        <v>0.10856023062338338</v>
      </c>
      <c r="V276">
        <v>0.70724980975416196</v>
      </c>
      <c r="W276">
        <v>2797.5</v>
      </c>
      <c r="X276">
        <v>2940</v>
      </c>
      <c r="Y276">
        <v>2797.5</v>
      </c>
      <c r="Z276">
        <v>2983.95</v>
      </c>
      <c r="AA276">
        <v>2797.5</v>
      </c>
      <c r="AB276">
        <v>2983.95</v>
      </c>
      <c r="AC276" s="1">
        <f>(Table2[[#This Row],[Close Price]]/Table2[[#This Row],[Day Low]])-1</f>
        <v>4.0607685433422747E-2</v>
      </c>
      <c r="AD276" s="1">
        <f>(Table2[[#This Row],[Day High]]/Table2[[#This Row],[Close Price]])-1</f>
        <v>9.9275188073237874E-3</v>
      </c>
      <c r="AE276" s="1">
        <f>(Table2[[#This Row],[Close Price]]/Table2[[#This Row],[Current Week Low]])-1</f>
        <v>4.0607685433422747E-2</v>
      </c>
      <c r="AF276" s="1">
        <f>(Table2[[#This Row],[Current Week High]]/Table2[[#This Row],[Close Price]])-1</f>
        <v>2.5024904675208681E-2</v>
      </c>
      <c r="AG276" s="1">
        <f>(Table2[[#This Row],[Close Price]]/Table2[[#This Row],[Current Month Low]])-1</f>
        <v>4.0607685433422747E-2</v>
      </c>
      <c r="AH276" s="1">
        <f>(Table2[[#This Row],[Current Month High]]/Table2[[#This Row],[Close Price]])-1</f>
        <v>2.5024904675208681E-2</v>
      </c>
      <c r="AI276">
        <v>16.887087355295201</v>
      </c>
      <c r="AJ276">
        <v>90.019582245430797</v>
      </c>
      <c r="AK276" t="str">
        <f>IF(AND(Table2[[#This Row],[20D EMA]]&gt;Table2[[#This Row],[50D EMA]],Table2[[#This Row],[50D EMA]]&gt;Table2[[#This Row],[200D EMA]]),"Uptrend","Downtrend/NoTrend")</f>
        <v>Downtrend/NoTrend</v>
      </c>
      <c r="AL276">
        <v>-0.08</v>
      </c>
      <c r="AM276" t="s">
        <v>3216</v>
      </c>
      <c r="AN276">
        <v>0.63</v>
      </c>
      <c r="AO276" t="s">
        <v>3217</v>
      </c>
      <c r="AP276">
        <v>1.6600024651827E-2</v>
      </c>
      <c r="AQ276">
        <f>(Table2[[#This Row],[Sharpe Ratio]]-AVERAGE(Table2[Sharpe Ratio]))/_xlfn.STDEV.P(Table2[Sharpe Ratio])</f>
        <v>-0.55521176789475046</v>
      </c>
      <c r="AR2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6">
        <f>_xlfn.RANK.AVG(Table2[[#This Row],[1Y Return vs Nifty Z-Score]],Table2[1Y Return vs Nifty Z-Score])</f>
        <v>156</v>
      </c>
      <c r="AT276">
        <f>_xlfn.RANK.AVG(Table2[[#This Row],[6M Return vs Nifty Z-Score]],Table2[6M Return vs Nifty Z-Score])</f>
        <v>262</v>
      </c>
      <c r="AU276">
        <f>_xlfn.RANK.AVG(Table2[[#This Row],[Sharpe Ratio Z-Score]],Table2[Sharpe Ratio Z-Score])</f>
        <v>484</v>
      </c>
      <c r="AV276">
        <f>(Table2[[#This Row],[Rank 1Y]]+Table2[[#This Row],[Rank 6M]]+Table2[[#This Row],[Rank Sharpe]])/3</f>
        <v>300.66666666666669</v>
      </c>
    </row>
    <row r="277" spans="1:48" x14ac:dyDescent="0.3">
      <c r="A277" t="s">
        <v>211</v>
      </c>
      <c r="B277" t="s">
        <v>212</v>
      </c>
      <c r="C277" t="s">
        <v>3184</v>
      </c>
      <c r="D277" t="s">
        <v>132</v>
      </c>
      <c r="E277">
        <v>128223.289044719</v>
      </c>
      <c r="F277">
        <v>1303.5</v>
      </c>
      <c r="G277">
        <v>41.966774062653798</v>
      </c>
      <c r="H277">
        <f>(Table2[[#This Row],[1Y Return vs Nifty]]-AVERAGE(Table2[1Y Return vs Nifty]))/_xlfn.STDEV.P(Table2[1Y Return vs Nifty])</f>
        <v>0.27664339950598849</v>
      </c>
      <c r="I277">
        <v>-4.4073510019360702</v>
      </c>
      <c r="J277">
        <f>(Table2[[#This Row],[1M Return vs Nifty]]-AVERAGE(Table2[1M Return vs Nifty]))/_xlfn.STDEV.P(Table2[1M Return vs Nifty])</f>
        <v>-0.46611778584447722</v>
      </c>
      <c r="K277">
        <v>4.04520053118961</v>
      </c>
      <c r="L277">
        <f>(Table2[[#This Row],[6M Return vs Nifty]]-AVERAGE(Table2[6M Return vs Nifty]))/_xlfn.STDEV.P(Table2[6M Return vs Nifty])</f>
        <v>-0.32720477186729441</v>
      </c>
      <c r="M277">
        <v>6.4614592699523001</v>
      </c>
      <c r="N277">
        <f>(Table2[[#This Row],[1W Return vs Nifty]]-AVERAGE(Table2[1W Return vs Nifty]))/_xlfn.STDEV.P(Table2[1W Return vs Nifty])</f>
        <v>1.3184404208730029</v>
      </c>
      <c r="O277">
        <v>1248.5999999999999</v>
      </c>
      <c r="P277">
        <v>1279.8979286482199</v>
      </c>
      <c r="Q277">
        <v>1187.1799902992</v>
      </c>
      <c r="R277">
        <v>72.812586941413301</v>
      </c>
      <c r="S277" s="1">
        <f>(Table2[[#This Row],[Close Price]]-Table2[[#This Row],[20D EMA]])/Table2[[#This Row],[20D EMA]]</f>
        <v>4.3969245555021699E-2</v>
      </c>
      <c r="T277" s="1">
        <f>(Table2[[#This Row],[Close Price]]-Table2[[#This Row],[50D EMA]])/Table2[[#This Row],[50D EMA]]</f>
        <v>1.8440588755939069E-2</v>
      </c>
      <c r="U277" s="1">
        <f>(Table2[[#This Row],[Close Price]]-Table2[[#This Row],[200D EMA]])/Table2[[#This Row],[200D EMA]]</f>
        <v>9.7980096237542197E-2</v>
      </c>
      <c r="V277">
        <v>0.71970780581307603</v>
      </c>
      <c r="W277">
        <v>1261.05</v>
      </c>
      <c r="X277">
        <v>1320.95</v>
      </c>
      <c r="Y277">
        <v>1238.3499999999999</v>
      </c>
      <c r="Z277">
        <v>1320.95</v>
      </c>
      <c r="AA277">
        <v>1165.5999999999999</v>
      </c>
      <c r="AB277">
        <v>1320.95</v>
      </c>
      <c r="AC277" s="1">
        <f>(Table2[[#This Row],[Close Price]]/Table2[[#This Row],[Day Low]])-1</f>
        <v>3.3662424170334271E-2</v>
      </c>
      <c r="AD277" s="1">
        <f>(Table2[[#This Row],[Day High]]/Table2[[#This Row],[Close Price]])-1</f>
        <v>1.3387034906022333E-2</v>
      </c>
      <c r="AE277" s="1">
        <f>(Table2[[#This Row],[Close Price]]/Table2[[#This Row],[Current Week Low]])-1</f>
        <v>5.2610328259377503E-2</v>
      </c>
      <c r="AF277" s="1">
        <f>(Table2[[#This Row],[Current Week High]]/Table2[[#This Row],[Close Price]])-1</f>
        <v>1.3387034906022333E-2</v>
      </c>
      <c r="AG277" s="1">
        <f>(Table2[[#This Row],[Close Price]]/Table2[[#This Row],[Current Month Low]])-1</f>
        <v>0.11830816746739892</v>
      </c>
      <c r="AH277" s="1">
        <f>(Table2[[#This Row],[Current Month High]]/Table2[[#This Row],[Close Price]])-1</f>
        <v>1.3387034906022333E-2</v>
      </c>
      <c r="AI277">
        <v>26.578442654391999</v>
      </c>
      <c r="AJ277">
        <v>85.7631466438648</v>
      </c>
      <c r="AK277" t="str">
        <f>IF(AND(Table2[[#This Row],[20D EMA]]&gt;Table2[[#This Row],[50D EMA]],Table2[[#This Row],[50D EMA]]&gt;Table2[[#This Row],[200D EMA]]),"Uptrend","Downtrend/NoTrend")</f>
        <v>Downtrend/NoTrend</v>
      </c>
      <c r="AL277">
        <v>-0.09</v>
      </c>
      <c r="AM277" t="s">
        <v>3216</v>
      </c>
      <c r="AN277">
        <v>6.01</v>
      </c>
      <c r="AO277" t="s">
        <v>3217</v>
      </c>
      <c r="AP277">
        <v>8.8406456744034995E-2</v>
      </c>
      <c r="AQ277">
        <f>(Table2[[#This Row],[Sharpe Ratio]]-AVERAGE(Table2[Sharpe Ratio]))/_xlfn.STDEV.P(Table2[Sharpe Ratio])</f>
        <v>0.27875370304744895</v>
      </c>
      <c r="AR2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7">
        <f>_xlfn.RANK.AVG(Table2[[#This Row],[1Y Return vs Nifty Z-Score]],Table2[1Y Return vs Nifty Z-Score])</f>
        <v>219</v>
      </c>
      <c r="AT277">
        <f>_xlfn.RANK.AVG(Table2[[#This Row],[6M Return vs Nifty Z-Score]],Table2[6M Return vs Nifty Z-Score])</f>
        <v>418</v>
      </c>
      <c r="AU277">
        <f>_xlfn.RANK.AVG(Table2[[#This Row],[Sharpe Ratio Z-Score]],Table2[Sharpe Ratio Z-Score])</f>
        <v>270</v>
      </c>
      <c r="AV277">
        <f>(Table2[[#This Row],[Rank 1Y]]+Table2[[#This Row],[Rank 6M]]+Table2[[#This Row],[Rank Sharpe]])/3</f>
        <v>302.33333333333331</v>
      </c>
    </row>
    <row r="278" spans="1:48" x14ac:dyDescent="0.3">
      <c r="A278" t="s">
        <v>520</v>
      </c>
      <c r="B278" t="s">
        <v>521</v>
      </c>
      <c r="C278" t="s">
        <v>3183</v>
      </c>
      <c r="D278" t="s">
        <v>522</v>
      </c>
      <c r="E278">
        <v>41245.671151424998</v>
      </c>
      <c r="F278">
        <v>3816.75</v>
      </c>
      <c r="G278">
        <v>-4.5571977454488</v>
      </c>
      <c r="H278">
        <f>(Table2[[#This Row],[1Y Return vs Nifty]]-AVERAGE(Table2[1Y Return vs Nifty]))/_xlfn.STDEV.P(Table2[1Y Return vs Nifty])</f>
        <v>-0.51116716468237722</v>
      </c>
      <c r="I278">
        <v>-2.7059628087912699</v>
      </c>
      <c r="J278">
        <f>(Table2[[#This Row],[1M Return vs Nifty]]-AVERAGE(Table2[1M Return vs Nifty]))/_xlfn.STDEV.P(Table2[1M Return vs Nifty])</f>
        <v>-0.31155036777834999</v>
      </c>
      <c r="K278">
        <v>24.162239531061498</v>
      </c>
      <c r="L278">
        <f>(Table2[[#This Row],[6M Return vs Nifty]]-AVERAGE(Table2[6M Return vs Nifty]))/_xlfn.STDEV.P(Table2[6M Return vs Nifty])</f>
        <v>0.27349401423383579</v>
      </c>
      <c r="M278">
        <v>0.59263510547153797</v>
      </c>
      <c r="N278">
        <f>(Table2[[#This Row],[1W Return vs Nifty]]-AVERAGE(Table2[1W Return vs Nifty]))/_xlfn.STDEV.P(Table2[1W Return vs Nifty])</f>
        <v>4.3800764805503552E-2</v>
      </c>
      <c r="O278">
        <v>3804.76</v>
      </c>
      <c r="P278">
        <v>3834.7290298183302</v>
      </c>
      <c r="Q278">
        <v>3505.7890035049199</v>
      </c>
      <c r="R278">
        <v>49.668153477832</v>
      </c>
      <c r="S278" s="1">
        <f>(Table2[[#This Row],[Close Price]]-Table2[[#This Row],[20D EMA]])/Table2[[#This Row],[20D EMA]]</f>
        <v>3.1513157203081881E-3</v>
      </c>
      <c r="T278" s="1">
        <f>(Table2[[#This Row],[Close Price]]-Table2[[#This Row],[50D EMA]])/Table2[[#This Row],[50D EMA]]</f>
        <v>-4.6884746428046764E-3</v>
      </c>
      <c r="U278" s="1">
        <f>(Table2[[#This Row],[Close Price]]-Table2[[#This Row],[200D EMA]])/Table2[[#This Row],[200D EMA]]</f>
        <v>8.869929028364118E-2</v>
      </c>
      <c r="V278">
        <v>0.783382452715501</v>
      </c>
      <c r="W278">
        <v>3760</v>
      </c>
      <c r="X278">
        <v>3917</v>
      </c>
      <c r="Y278">
        <v>3760</v>
      </c>
      <c r="Z278">
        <v>3929.3</v>
      </c>
      <c r="AA278">
        <v>3621</v>
      </c>
      <c r="AB278">
        <v>3929.3</v>
      </c>
      <c r="AC278" s="1">
        <f>(Table2[[#This Row],[Close Price]]/Table2[[#This Row],[Day Low]])-1</f>
        <v>1.5093085106383075E-2</v>
      </c>
      <c r="AD278" s="1">
        <f>(Table2[[#This Row],[Day High]]/Table2[[#This Row],[Close Price]])-1</f>
        <v>2.6265802056723686E-2</v>
      </c>
      <c r="AE278" s="1">
        <f>(Table2[[#This Row],[Close Price]]/Table2[[#This Row],[Current Week Low]])-1</f>
        <v>1.5093085106383075E-2</v>
      </c>
      <c r="AF278" s="1">
        <f>(Table2[[#This Row],[Current Week High]]/Table2[[#This Row],[Close Price]])-1</f>
        <v>2.9488439117049792E-2</v>
      </c>
      <c r="AG278" s="1">
        <f>(Table2[[#This Row],[Close Price]]/Table2[[#This Row],[Current Month Low]])-1</f>
        <v>5.4059652029825989E-2</v>
      </c>
      <c r="AH278" s="1">
        <f>(Table2[[#This Row],[Current Month High]]/Table2[[#This Row],[Close Price]])-1</f>
        <v>2.9488439117049792E-2</v>
      </c>
      <c r="AI278">
        <v>15.531538612694</v>
      </c>
      <c r="AJ278">
        <v>44.115314907113699</v>
      </c>
      <c r="AK278" t="str">
        <f>IF(AND(Table2[[#This Row],[20D EMA]]&gt;Table2[[#This Row],[50D EMA]],Table2[[#This Row],[50D EMA]]&gt;Table2[[#This Row],[200D EMA]]),"Uptrend","Downtrend/NoTrend")</f>
        <v>Downtrend/NoTrend</v>
      </c>
      <c r="AL278">
        <v>-0.1</v>
      </c>
      <c r="AM278" t="s">
        <v>3216</v>
      </c>
      <c r="AN278">
        <v>0.6</v>
      </c>
      <c r="AO278" t="s">
        <v>3217</v>
      </c>
      <c r="AP278">
        <v>0.11476978629873499</v>
      </c>
      <c r="AQ278">
        <f>(Table2[[#This Row],[Sharpe Ratio]]-AVERAGE(Table2[Sharpe Ratio]))/_xlfn.STDEV.P(Table2[Sharpe Ratio])</f>
        <v>0.58493945698460348</v>
      </c>
      <c r="AR2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8">
        <f>_xlfn.RANK.AVG(Table2[[#This Row],[1Y Return vs Nifty Z-Score]],Table2[1Y Return vs Nifty Z-Score])</f>
        <v>482</v>
      </c>
      <c r="AT278">
        <f>_xlfn.RANK.AVG(Table2[[#This Row],[6M Return vs Nifty Z-Score]],Table2[6M Return vs Nifty Z-Score])</f>
        <v>228</v>
      </c>
      <c r="AU278">
        <f>_xlfn.RANK.AVG(Table2[[#This Row],[Sharpe Ratio Z-Score]],Table2[Sharpe Ratio Z-Score])</f>
        <v>197</v>
      </c>
      <c r="AV278">
        <f>(Table2[[#This Row],[Rank 1Y]]+Table2[[#This Row],[Rank 6M]]+Table2[[#This Row],[Rank Sharpe]])/3</f>
        <v>302.33333333333331</v>
      </c>
    </row>
    <row r="279" spans="1:48" x14ac:dyDescent="0.3">
      <c r="A279" t="s">
        <v>1100</v>
      </c>
      <c r="B279" t="s">
        <v>1101</v>
      </c>
      <c r="C279" t="s">
        <v>3171</v>
      </c>
      <c r="D279" t="s">
        <v>544</v>
      </c>
      <c r="E279">
        <v>11988.019123190999</v>
      </c>
      <c r="F279">
        <v>122.29</v>
      </c>
      <c r="G279">
        <v>18.5699522275508</v>
      </c>
      <c r="H279">
        <f>(Table2[[#This Row],[1Y Return vs Nifty]]-AVERAGE(Table2[1Y Return vs Nifty]))/_xlfn.STDEV.P(Table2[1Y Return vs Nifty])</f>
        <v>-0.11954511780622022</v>
      </c>
      <c r="I279">
        <v>32.669006563297103</v>
      </c>
      <c r="J279">
        <f>(Table2[[#This Row],[1M Return vs Nifty]]-AVERAGE(Table2[1M Return vs Nifty]))/_xlfn.STDEV.P(Table2[1M Return vs Nifty])</f>
        <v>2.902188684862812</v>
      </c>
      <c r="K279">
        <v>48.318330052320498</v>
      </c>
      <c r="L279">
        <f>(Table2[[#This Row],[6M Return vs Nifty]]-AVERAGE(Table2[6M Return vs Nifty]))/_xlfn.STDEV.P(Table2[6M Return vs Nifty])</f>
        <v>0.9947996821883347</v>
      </c>
      <c r="M279">
        <v>-3.0464455070026402</v>
      </c>
      <c r="N279">
        <f>(Table2[[#This Row],[1W Return vs Nifty]]-AVERAGE(Table2[1W Return vs Nifty]))/_xlfn.STDEV.P(Table2[1W Return vs Nifty])</f>
        <v>-0.74656478888737654</v>
      </c>
      <c r="O279">
        <v>119.16</v>
      </c>
      <c r="P279">
        <v>108.019735865556</v>
      </c>
      <c r="Q279">
        <v>93.765791524511698</v>
      </c>
      <c r="R279">
        <v>57.3212596160622</v>
      </c>
      <c r="S279" s="1">
        <f>(Table2[[#This Row],[Close Price]]-Table2[[#This Row],[20D EMA]])/Table2[[#This Row],[20D EMA]]</f>
        <v>2.626720375965097E-2</v>
      </c>
      <c r="T279" s="1">
        <f>(Table2[[#This Row],[Close Price]]-Table2[[#This Row],[50D EMA]])/Table2[[#This Row],[50D EMA]]</f>
        <v>0.13210793398166723</v>
      </c>
      <c r="U279" s="1">
        <f>(Table2[[#This Row],[Close Price]]-Table2[[#This Row],[200D EMA]])/Table2[[#This Row],[200D EMA]]</f>
        <v>0.30420698222370018</v>
      </c>
      <c r="V279">
        <v>2.2440183244060501</v>
      </c>
      <c r="W279">
        <v>120.48</v>
      </c>
      <c r="X279">
        <v>128.88999999999999</v>
      </c>
      <c r="Y279">
        <v>120.48</v>
      </c>
      <c r="Z279">
        <v>136.5</v>
      </c>
      <c r="AA279">
        <v>106.09</v>
      </c>
      <c r="AB279">
        <v>136.5</v>
      </c>
      <c r="AC279" s="1">
        <f>(Table2[[#This Row],[Close Price]]/Table2[[#This Row],[Day Low]])-1</f>
        <v>1.5023240371845992E-2</v>
      </c>
      <c r="AD279" s="1">
        <f>(Table2[[#This Row],[Day High]]/Table2[[#This Row],[Close Price]])-1</f>
        <v>5.3970071142366294E-2</v>
      </c>
      <c r="AE279" s="1">
        <f>(Table2[[#This Row],[Close Price]]/Table2[[#This Row],[Current Week Low]])-1</f>
        <v>1.5023240371845992E-2</v>
      </c>
      <c r="AF279" s="1">
        <f>(Table2[[#This Row],[Current Week High]]/Table2[[#This Row],[Close Price]])-1</f>
        <v>0.1161991986262163</v>
      </c>
      <c r="AG279" s="1">
        <f>(Table2[[#This Row],[Close Price]]/Table2[[#This Row],[Current Month Low]])-1</f>
        <v>0.15270053727966815</v>
      </c>
      <c r="AH279" s="1">
        <f>(Table2[[#This Row],[Current Month High]]/Table2[[#This Row],[Close Price]])-1</f>
        <v>0.1161991986262163</v>
      </c>
      <c r="AI279">
        <v>11.6199198626216</v>
      </c>
      <c r="AJ279">
        <v>77.231884057971001</v>
      </c>
      <c r="AK279" t="str">
        <f>IF(AND(Table2[[#This Row],[20D EMA]]&gt;Table2[[#This Row],[50D EMA]],Table2[[#This Row],[50D EMA]]&gt;Table2[[#This Row],[200D EMA]]),"Uptrend","Downtrend/NoTrend")</f>
        <v>Uptrend</v>
      </c>
      <c r="AL279">
        <v>0.3</v>
      </c>
      <c r="AM279" t="s">
        <v>3217</v>
      </c>
      <c r="AN279">
        <v>3.17</v>
      </c>
      <c r="AO279" t="s">
        <v>3217</v>
      </c>
      <c r="AP279">
        <v>2.2288533360049E-2</v>
      </c>
      <c r="AQ279">
        <f>(Table2[[#This Row],[Sharpe Ratio]]-AVERAGE(Table2[Sharpe Ratio]))/_xlfn.STDEV.P(Table2[Sharpe Ratio])</f>
        <v>-0.48914498661087769</v>
      </c>
      <c r="AR2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2.5417334737466724</v>
      </c>
      <c r="AS279">
        <f>_xlfn.RANK.AVG(Table2[[#This Row],[1Y Return vs Nifty Z-Score]],Table2[1Y Return vs Nifty Z-Score])</f>
        <v>333</v>
      </c>
      <c r="AT279">
        <f>_xlfn.RANK.AVG(Table2[[#This Row],[6M Return vs Nifty Z-Score]],Table2[6M Return vs Nifty Z-Score])</f>
        <v>104</v>
      </c>
      <c r="AU279">
        <f>_xlfn.RANK.AVG(Table2[[#This Row],[Sharpe Ratio Z-Score]],Table2[Sharpe Ratio Z-Score])</f>
        <v>470</v>
      </c>
      <c r="AV279">
        <f>(Table2[[#This Row],[Rank 1Y]]+Table2[[#This Row],[Rank 6M]]+Table2[[#This Row],[Rank Sharpe]])/3</f>
        <v>302.33333333333331</v>
      </c>
    </row>
    <row r="280" spans="1:48" x14ac:dyDescent="0.3">
      <c r="A280" t="s">
        <v>582</v>
      </c>
      <c r="B280" t="s">
        <v>583</v>
      </c>
      <c r="C280" t="s">
        <v>3177</v>
      </c>
      <c r="D280" t="s">
        <v>197</v>
      </c>
      <c r="E280">
        <v>34513.03638528</v>
      </c>
      <c r="F280">
        <v>2530</v>
      </c>
      <c r="G280">
        <v>30.554639519964301</v>
      </c>
      <c r="H280">
        <f>(Table2[[#This Row],[1Y Return vs Nifty]]-AVERAGE(Table2[1Y Return vs Nifty]))/_xlfn.STDEV.P(Table2[1Y Return vs Nifty])</f>
        <v>8.3396782691902357E-2</v>
      </c>
      <c r="I280">
        <v>-6.4797572614501</v>
      </c>
      <c r="J280">
        <f>(Table2[[#This Row],[1M Return vs Nifty]]-AVERAGE(Table2[1M Return vs Nifty]))/_xlfn.STDEV.P(Table2[1M Return vs Nifty])</f>
        <v>-0.65439138854597534</v>
      </c>
      <c r="K280">
        <v>25.530137174554199</v>
      </c>
      <c r="L280">
        <f>(Table2[[#This Row],[6M Return vs Nifty]]-AVERAGE(Table2[6M Return vs Nifty]))/_xlfn.STDEV.P(Table2[6M Return vs Nifty])</f>
        <v>0.3143397099628093</v>
      </c>
      <c r="M280">
        <v>-0.67128990197509597</v>
      </c>
      <c r="N280">
        <f>(Table2[[#This Row],[1W Return vs Nifty]]-AVERAGE(Table2[1W Return vs Nifty]))/_xlfn.STDEV.P(Table2[1W Return vs Nifty])</f>
        <v>-0.2307088970339605</v>
      </c>
      <c r="O280">
        <v>2488.3000000000002</v>
      </c>
      <c r="P280">
        <v>2495.3240537460201</v>
      </c>
      <c r="Q280">
        <v>2207.5246800866298</v>
      </c>
      <c r="R280">
        <v>44.787507317931798</v>
      </c>
      <c r="S280" s="1">
        <f>(Table2[[#This Row],[Close Price]]-Table2[[#This Row],[20D EMA]])/Table2[[#This Row],[20D EMA]]</f>
        <v>1.6758429449825106E-2</v>
      </c>
      <c r="T280" s="1">
        <f>(Table2[[#This Row],[Close Price]]-Table2[[#This Row],[50D EMA]])/Table2[[#This Row],[50D EMA]]</f>
        <v>1.3896369973240065E-2</v>
      </c>
      <c r="U280" s="1">
        <f>(Table2[[#This Row],[Close Price]]-Table2[[#This Row],[200D EMA]])/Table2[[#This Row],[200D EMA]]</f>
        <v>0.14608005193433005</v>
      </c>
      <c r="V280">
        <v>0.79652410043143196</v>
      </c>
      <c r="W280">
        <v>2401</v>
      </c>
      <c r="X280">
        <v>2554.9499999999998</v>
      </c>
      <c r="Y280">
        <v>2378</v>
      </c>
      <c r="Z280">
        <v>2554.9499999999998</v>
      </c>
      <c r="AA280">
        <v>2378</v>
      </c>
      <c r="AB280">
        <v>2568.65</v>
      </c>
      <c r="AC280" s="1">
        <f>(Table2[[#This Row],[Close Price]]/Table2[[#This Row],[Day Low]])-1</f>
        <v>5.372761349437738E-2</v>
      </c>
      <c r="AD280" s="1">
        <f>(Table2[[#This Row],[Day High]]/Table2[[#This Row],[Close Price]])-1</f>
        <v>9.8616600790513154E-3</v>
      </c>
      <c r="AE280" s="1">
        <f>(Table2[[#This Row],[Close Price]]/Table2[[#This Row],[Current Week Low]])-1</f>
        <v>6.3919259882253998E-2</v>
      </c>
      <c r="AF280" s="1">
        <f>(Table2[[#This Row],[Current Week High]]/Table2[[#This Row],[Close Price]])-1</f>
        <v>9.8616600790513154E-3</v>
      </c>
      <c r="AG280" s="1">
        <f>(Table2[[#This Row],[Close Price]]/Table2[[#This Row],[Current Month Low]])-1</f>
        <v>6.3919259882253998E-2</v>
      </c>
      <c r="AH280" s="1">
        <f>(Table2[[#This Row],[Current Month High]]/Table2[[#This Row],[Close Price]])-1</f>
        <v>1.5276679841897289E-2</v>
      </c>
      <c r="AI280">
        <v>20.999999999999901</v>
      </c>
      <c r="AJ280">
        <v>64.280380507126395</v>
      </c>
      <c r="AK280" t="str">
        <f>IF(AND(Table2[[#This Row],[20D EMA]]&gt;Table2[[#This Row],[50D EMA]],Table2[[#This Row],[50D EMA]]&gt;Table2[[#This Row],[200D EMA]]),"Uptrend","Downtrend/NoTrend")</f>
        <v>Downtrend/NoTrend</v>
      </c>
      <c r="AL280">
        <v>-0.1</v>
      </c>
      <c r="AM280" t="s">
        <v>3216</v>
      </c>
      <c r="AN280">
        <v>1</v>
      </c>
      <c r="AO280" t="s">
        <v>3217</v>
      </c>
      <c r="AP280">
        <v>3.8934347911407E-2</v>
      </c>
      <c r="AQ280">
        <f>(Table2[[#This Row],[Sharpe Ratio]]-AVERAGE(Table2[Sharpe Ratio]))/_xlfn.STDEV.P(Table2[Sharpe Ratio])</f>
        <v>-0.29581920552049285</v>
      </c>
      <c r="AR2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0">
        <f>_xlfn.RANK.AVG(Table2[[#This Row],[1Y Return vs Nifty Z-Score]],Table2[1Y Return vs Nifty Z-Score])</f>
        <v>275</v>
      </c>
      <c r="AT280">
        <f>_xlfn.RANK.AVG(Table2[[#This Row],[6M Return vs Nifty Z-Score]],Table2[6M Return vs Nifty Z-Score])</f>
        <v>218</v>
      </c>
      <c r="AU280">
        <f>_xlfn.RANK.AVG(Table2[[#This Row],[Sharpe Ratio Z-Score]],Table2[Sharpe Ratio Z-Score])</f>
        <v>415</v>
      </c>
      <c r="AV280">
        <f>(Table2[[#This Row],[Rank 1Y]]+Table2[[#This Row],[Rank 6M]]+Table2[[#This Row],[Rank Sharpe]])/3</f>
        <v>302.66666666666669</v>
      </c>
    </row>
    <row r="281" spans="1:48" x14ac:dyDescent="0.3">
      <c r="A281" t="s">
        <v>868</v>
      </c>
      <c r="B281" t="s">
        <v>869</v>
      </c>
      <c r="C281" t="s">
        <v>3187</v>
      </c>
      <c r="D281" t="s">
        <v>631</v>
      </c>
      <c r="E281">
        <v>18468.879723120001</v>
      </c>
      <c r="F281">
        <v>573.6</v>
      </c>
      <c r="G281">
        <v>70.8419133767717</v>
      </c>
      <c r="H281">
        <f>(Table2[[#This Row],[1Y Return vs Nifty]]-AVERAGE(Table2[1Y Return vs Nifty]))/_xlfn.STDEV.P(Table2[1Y Return vs Nifty])</f>
        <v>0.76559863935313921</v>
      </c>
      <c r="I281">
        <v>-17.8290455139825</v>
      </c>
      <c r="J281">
        <f>(Table2[[#This Row],[1M Return vs Nifty]]-AVERAGE(Table2[1M Return vs Nifty]))/_xlfn.STDEV.P(Table2[1M Return vs Nifty])</f>
        <v>-1.6854495498464188</v>
      </c>
      <c r="K281">
        <v>-17.630529482127599</v>
      </c>
      <c r="L281">
        <f>(Table2[[#This Row],[6M Return vs Nifty]]-AVERAGE(Table2[6M Return vs Nifty]))/_xlfn.STDEV.P(Table2[6M Return vs Nifty])</f>
        <v>-0.97444638167569619</v>
      </c>
      <c r="M281">
        <v>-4.3010737648073203</v>
      </c>
      <c r="N281">
        <f>(Table2[[#This Row],[1W Return vs Nifty]]-AVERAGE(Table2[1W Return vs Nifty]))/_xlfn.STDEV.P(Table2[1W Return vs Nifty])</f>
        <v>-1.0190553059315537</v>
      </c>
      <c r="O281">
        <v>630.77</v>
      </c>
      <c r="P281">
        <v>651.48073251520304</v>
      </c>
      <c r="Q281">
        <v>594.77364432539196</v>
      </c>
      <c r="R281">
        <v>20.8528006501814</v>
      </c>
      <c r="S281" s="1">
        <f>(Table2[[#This Row],[Close Price]]-Table2[[#This Row],[20D EMA]])/Table2[[#This Row],[20D EMA]]</f>
        <v>-9.0635255322859307E-2</v>
      </c>
      <c r="T281" s="1">
        <f>(Table2[[#This Row],[Close Price]]-Table2[[#This Row],[50D EMA]])/Table2[[#This Row],[50D EMA]]</f>
        <v>-0.11954418393085108</v>
      </c>
      <c r="U281" s="1">
        <f>(Table2[[#This Row],[Close Price]]-Table2[[#This Row],[200D EMA]])/Table2[[#This Row],[200D EMA]]</f>
        <v>-3.5599499956672831E-2</v>
      </c>
      <c r="V281">
        <v>0.66360347882795601</v>
      </c>
      <c r="W281">
        <v>569.70000000000005</v>
      </c>
      <c r="X281">
        <v>598.5</v>
      </c>
      <c r="Y281">
        <v>569.70000000000005</v>
      </c>
      <c r="Z281">
        <v>622</v>
      </c>
      <c r="AA281">
        <v>569.70000000000005</v>
      </c>
      <c r="AB281">
        <v>687.2</v>
      </c>
      <c r="AC281" s="1">
        <f>(Table2[[#This Row],[Close Price]]/Table2[[#This Row],[Day Low]])-1</f>
        <v>6.8457082675090764E-3</v>
      </c>
      <c r="AD281" s="1">
        <f>(Table2[[#This Row],[Day High]]/Table2[[#This Row],[Close Price]])-1</f>
        <v>4.3410041841004166E-2</v>
      </c>
      <c r="AE281" s="1">
        <f>(Table2[[#This Row],[Close Price]]/Table2[[#This Row],[Current Week Low]])-1</f>
        <v>6.8457082675090764E-3</v>
      </c>
      <c r="AF281" s="1">
        <f>(Table2[[#This Row],[Current Week High]]/Table2[[#This Row],[Close Price]])-1</f>
        <v>8.4379358437935759E-2</v>
      </c>
      <c r="AG281" s="1">
        <f>(Table2[[#This Row],[Close Price]]/Table2[[#This Row],[Current Month Low]])-1</f>
        <v>6.8457082675090764E-3</v>
      </c>
      <c r="AH281" s="1">
        <f>(Table2[[#This Row],[Current Month High]]/Table2[[#This Row],[Close Price]])-1</f>
        <v>0.19804741980474194</v>
      </c>
      <c r="AI281">
        <v>36.3755230125522</v>
      </c>
      <c r="AJ281">
        <v>103.22409211691701</v>
      </c>
      <c r="AK281" t="str">
        <f>IF(AND(Table2[[#This Row],[20D EMA]]&gt;Table2[[#This Row],[50D EMA]],Table2[[#This Row],[50D EMA]]&gt;Table2[[#This Row],[200D EMA]]),"Uptrend","Downtrend/NoTrend")</f>
        <v>Downtrend/NoTrend</v>
      </c>
      <c r="AL281">
        <v>-0.18</v>
      </c>
      <c r="AM281" t="s">
        <v>3216</v>
      </c>
      <c r="AN281">
        <v>-13.06</v>
      </c>
      <c r="AO281" t="s">
        <v>3216</v>
      </c>
      <c r="AP281">
        <v>0.139021249109194</v>
      </c>
      <c r="AQ281">
        <f>(Table2[[#This Row],[Sharpe Ratio]]-AVERAGE(Table2[Sharpe Ratio]))/_xlfn.STDEV.P(Table2[Sharpe Ratio])</f>
        <v>0.86659782677786268</v>
      </c>
      <c r="AR2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1">
        <f>_xlfn.RANK.AVG(Table2[[#This Row],[1Y Return vs Nifty Z-Score]],Table2[1Y Return vs Nifty Z-Score])</f>
        <v>122</v>
      </c>
      <c r="AT281">
        <f>_xlfn.RANK.AVG(Table2[[#This Row],[6M Return vs Nifty Z-Score]],Table2[6M Return vs Nifty Z-Score])</f>
        <v>651</v>
      </c>
      <c r="AU281">
        <f>_xlfn.RANK.AVG(Table2[[#This Row],[Sharpe Ratio Z-Score]],Table2[Sharpe Ratio Z-Score])</f>
        <v>136</v>
      </c>
      <c r="AV281">
        <f>(Table2[[#This Row],[Rank 1Y]]+Table2[[#This Row],[Rank 6M]]+Table2[[#This Row],[Rank Sharpe]])/3</f>
        <v>303</v>
      </c>
    </row>
    <row r="282" spans="1:48" x14ac:dyDescent="0.3">
      <c r="A282" t="s">
        <v>1746</v>
      </c>
      <c r="B282" t="s">
        <v>1747</v>
      </c>
      <c r="C282" t="s">
        <v>3174</v>
      </c>
      <c r="D282" t="s">
        <v>46</v>
      </c>
      <c r="E282">
        <v>4735.2048381300001</v>
      </c>
      <c r="F282">
        <v>665.15</v>
      </c>
      <c r="G282">
        <v>-18.738636322245501</v>
      </c>
      <c r="H282">
        <f>(Table2[[#This Row],[1Y Return vs Nifty]]-AVERAGE(Table2[1Y Return vs Nifty]))/_xlfn.STDEV.P(Table2[1Y Return vs Nifty])</f>
        <v>-0.75130760609333835</v>
      </c>
      <c r="I282">
        <v>-3.03512709280611</v>
      </c>
      <c r="J282">
        <f>(Table2[[#This Row],[1M Return vs Nifty]]-AVERAGE(Table2[1M Return vs Nifty]))/_xlfn.STDEV.P(Table2[1M Return vs Nifty])</f>
        <v>-0.34145422728834079</v>
      </c>
      <c r="K282">
        <v>30.1288543323219</v>
      </c>
      <c r="L282">
        <f>(Table2[[#This Row],[6M Return vs Nifty]]-AVERAGE(Table2[6M Return vs Nifty]))/_xlfn.STDEV.P(Table2[6M Return vs Nifty])</f>
        <v>0.45165831904395143</v>
      </c>
      <c r="M282">
        <v>-0.58588200555990499</v>
      </c>
      <c r="N282">
        <f>(Table2[[#This Row],[1W Return vs Nifty]]-AVERAGE(Table2[1W Return vs Nifty]))/_xlfn.STDEV.P(Table2[1W Return vs Nifty])</f>
        <v>-0.21215930538475503</v>
      </c>
      <c r="O282">
        <v>697.63</v>
      </c>
      <c r="P282">
        <v>682.28398018088603</v>
      </c>
      <c r="Q282">
        <v>622.17187797300903</v>
      </c>
      <c r="R282">
        <v>39.103731896478202</v>
      </c>
      <c r="S282" s="1">
        <f>(Table2[[#This Row],[Close Price]]-Table2[[#This Row],[20D EMA]])/Table2[[#This Row],[20D EMA]]</f>
        <v>-4.6557630835829908E-2</v>
      </c>
      <c r="T282" s="1">
        <f>(Table2[[#This Row],[Close Price]]-Table2[[#This Row],[50D EMA]])/Table2[[#This Row],[50D EMA]]</f>
        <v>-2.5112681344714442E-2</v>
      </c>
      <c r="U282" s="1">
        <f>(Table2[[#This Row],[Close Price]]-Table2[[#This Row],[200D EMA]])/Table2[[#This Row],[200D EMA]]</f>
        <v>6.907757092302301E-2</v>
      </c>
      <c r="V282">
        <v>0.328191583544514</v>
      </c>
      <c r="W282">
        <v>654.79999999999995</v>
      </c>
      <c r="X282">
        <v>690.05</v>
      </c>
      <c r="Y282">
        <v>654.79999999999995</v>
      </c>
      <c r="Z282">
        <v>725.15</v>
      </c>
      <c r="AA282">
        <v>654.79999999999995</v>
      </c>
      <c r="AB282">
        <v>736.25</v>
      </c>
      <c r="AC282" s="1">
        <f>(Table2[[#This Row],[Close Price]]/Table2[[#This Row],[Day Low]])-1</f>
        <v>1.5806353084911517E-2</v>
      </c>
      <c r="AD282" s="1">
        <f>(Table2[[#This Row],[Day High]]/Table2[[#This Row],[Close Price]])-1</f>
        <v>3.7435165000375914E-2</v>
      </c>
      <c r="AE282" s="1">
        <f>(Table2[[#This Row],[Close Price]]/Table2[[#This Row],[Current Week Low]])-1</f>
        <v>1.5806353084911517E-2</v>
      </c>
      <c r="AF282" s="1">
        <f>(Table2[[#This Row],[Current Week High]]/Table2[[#This Row],[Close Price]])-1</f>
        <v>9.0205216868375571E-2</v>
      </c>
      <c r="AG282" s="1">
        <f>(Table2[[#This Row],[Close Price]]/Table2[[#This Row],[Current Month Low]])-1</f>
        <v>1.5806353084911517E-2</v>
      </c>
      <c r="AH282" s="1">
        <f>(Table2[[#This Row],[Current Month High]]/Table2[[#This Row],[Close Price]])-1</f>
        <v>0.10689318198902509</v>
      </c>
      <c r="AI282">
        <v>51.702623468390499</v>
      </c>
      <c r="AJ282">
        <v>55.864089045108301</v>
      </c>
      <c r="AK282" t="str">
        <f>IF(AND(Table2[[#This Row],[20D EMA]]&gt;Table2[[#This Row],[50D EMA]],Table2[[#This Row],[50D EMA]]&gt;Table2[[#This Row],[200D EMA]]),"Uptrend","Downtrend/NoTrend")</f>
        <v>Uptrend</v>
      </c>
      <c r="AL282">
        <v>0.14000000000000001</v>
      </c>
      <c r="AM282" t="s">
        <v>3217</v>
      </c>
      <c r="AN282">
        <v>-4.75</v>
      </c>
      <c r="AO282" t="s">
        <v>3216</v>
      </c>
      <c r="AP282">
        <v>0.14463486236661599</v>
      </c>
      <c r="AQ282">
        <f>(Table2[[#This Row],[Sharpe Ratio]]-AVERAGE(Table2[Sharpe Ratio]))/_xlfn.STDEV.P(Table2[Sharpe Ratio])</f>
        <v>0.93179476648796589</v>
      </c>
      <c r="AR2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7.853194676548314E-2</v>
      </c>
      <c r="AS282">
        <f>_xlfn.RANK.AVG(Table2[[#This Row],[1Y Return vs Nifty Z-Score]],Table2[1Y Return vs Nifty Z-Score])</f>
        <v>587</v>
      </c>
      <c r="AT282">
        <f>_xlfn.RANK.AVG(Table2[[#This Row],[6M Return vs Nifty Z-Score]],Table2[6M Return vs Nifty Z-Score])</f>
        <v>194</v>
      </c>
      <c r="AU282">
        <f>_xlfn.RANK.AVG(Table2[[#This Row],[Sharpe Ratio Z-Score]],Table2[Sharpe Ratio Z-Score])</f>
        <v>128</v>
      </c>
      <c r="AV282">
        <f>(Table2[[#This Row],[Rank 1Y]]+Table2[[#This Row],[Rank 6M]]+Table2[[#This Row],[Rank Sharpe]])/3</f>
        <v>303</v>
      </c>
    </row>
    <row r="283" spans="1:48" x14ac:dyDescent="0.3">
      <c r="A283" t="s">
        <v>1607</v>
      </c>
      <c r="B283" t="s">
        <v>1608</v>
      </c>
      <c r="C283" t="s">
        <v>3175</v>
      </c>
      <c r="D283" t="s">
        <v>468</v>
      </c>
      <c r="E283">
        <v>5955.1911141250002</v>
      </c>
      <c r="F283">
        <v>519.4</v>
      </c>
      <c r="G283">
        <v>34.642039258089198</v>
      </c>
      <c r="H283">
        <f>(Table2[[#This Row],[1Y Return vs Nifty]]-AVERAGE(Table2[1Y Return vs Nifty]))/_xlfn.STDEV.P(Table2[1Y Return vs Nifty])</f>
        <v>0.15261049271299612</v>
      </c>
      <c r="I283">
        <v>19.360998855876499</v>
      </c>
      <c r="J283">
        <f>(Table2[[#This Row],[1M Return vs Nifty]]-AVERAGE(Table2[1M Return vs Nifty]))/_xlfn.STDEV.P(Table2[1M Return vs Nifty])</f>
        <v>1.693185119875066</v>
      </c>
      <c r="K283">
        <v>31.991857782452001</v>
      </c>
      <c r="L283">
        <f>(Table2[[#This Row],[6M Return vs Nifty]]-AVERAGE(Table2[6M Return vs Nifty]))/_xlfn.STDEV.P(Table2[6M Return vs Nifty])</f>
        <v>0.50728797264269909</v>
      </c>
      <c r="M283">
        <v>3.1014125274974398</v>
      </c>
      <c r="N283">
        <f>(Table2[[#This Row],[1W Return vs Nifty]]-AVERAGE(Table2[1W Return vs Nifty]))/_xlfn.STDEV.P(Table2[1W Return vs Nifty])</f>
        <v>0.58867774539637185</v>
      </c>
      <c r="O283">
        <v>489.7</v>
      </c>
      <c r="P283">
        <v>451.54246867686197</v>
      </c>
      <c r="Q283">
        <v>393.216771247015</v>
      </c>
      <c r="R283">
        <v>70.172533522388605</v>
      </c>
      <c r="S283" s="1">
        <f>(Table2[[#This Row],[Close Price]]-Table2[[#This Row],[20D EMA]])/Table2[[#This Row],[20D EMA]]</f>
        <v>6.0649377169695713E-2</v>
      </c>
      <c r="T283" s="1">
        <f>(Table2[[#This Row],[Close Price]]-Table2[[#This Row],[50D EMA]])/Table2[[#This Row],[50D EMA]]</f>
        <v>0.15027940012371016</v>
      </c>
      <c r="U283" s="1">
        <f>(Table2[[#This Row],[Close Price]]-Table2[[#This Row],[200D EMA]])/Table2[[#This Row],[200D EMA]]</f>
        <v>0.32089991572032384</v>
      </c>
      <c r="V283">
        <v>2.31954981694025</v>
      </c>
      <c r="W283">
        <v>499.35</v>
      </c>
      <c r="X283">
        <v>537.6</v>
      </c>
      <c r="Y283">
        <v>499.35</v>
      </c>
      <c r="Z283">
        <v>571</v>
      </c>
      <c r="AA283">
        <v>435.1</v>
      </c>
      <c r="AB283">
        <v>571</v>
      </c>
      <c r="AC283" s="1">
        <f>(Table2[[#This Row],[Close Price]]/Table2[[#This Row],[Day Low]])-1</f>
        <v>4.0152197857214356E-2</v>
      </c>
      <c r="AD283" s="1">
        <f>(Table2[[#This Row],[Day High]]/Table2[[#This Row],[Close Price]])-1</f>
        <v>3.5040431266846417E-2</v>
      </c>
      <c r="AE283" s="1">
        <f>(Table2[[#This Row],[Close Price]]/Table2[[#This Row],[Current Week Low]])-1</f>
        <v>4.0152197857214356E-2</v>
      </c>
      <c r="AF283" s="1">
        <f>(Table2[[#This Row],[Current Week High]]/Table2[[#This Row],[Close Price]])-1</f>
        <v>9.9345398536773155E-2</v>
      </c>
      <c r="AG283" s="1">
        <f>(Table2[[#This Row],[Close Price]]/Table2[[#This Row],[Current Month Low]])-1</f>
        <v>0.19374856354860936</v>
      </c>
      <c r="AH283" s="1">
        <f>(Table2[[#This Row],[Current Month High]]/Table2[[#This Row],[Close Price]])-1</f>
        <v>9.9345398536773155E-2</v>
      </c>
      <c r="AI283">
        <v>9.9345398536773093</v>
      </c>
      <c r="AJ283">
        <v>78.426657506011594</v>
      </c>
      <c r="AK283" t="str">
        <f>IF(AND(Table2[[#This Row],[20D EMA]]&gt;Table2[[#This Row],[50D EMA]],Table2[[#This Row],[50D EMA]]&gt;Table2[[#This Row],[200D EMA]]),"Uptrend","Downtrend/NoTrend")</f>
        <v>Uptrend</v>
      </c>
      <c r="AL283">
        <v>0.21</v>
      </c>
      <c r="AM283" t="s">
        <v>3217</v>
      </c>
      <c r="AN283">
        <v>17.09</v>
      </c>
      <c r="AO283" t="s">
        <v>3217</v>
      </c>
      <c r="AP283">
        <v>2.0077069657719999E-2</v>
      </c>
      <c r="AQ283">
        <f>(Table2[[#This Row],[Sharpe Ratio]]-AVERAGE(Table2[Sharpe Ratio]))/_xlfn.STDEV.P(Table2[Sharpe Ratio])</f>
        <v>-0.514829097549799</v>
      </c>
      <c r="AR2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2.4269322330773342</v>
      </c>
      <c r="AS283">
        <f>_xlfn.RANK.AVG(Table2[[#This Row],[1Y Return vs Nifty Z-Score]],Table2[1Y Return vs Nifty Z-Score])</f>
        <v>257</v>
      </c>
      <c r="AT283">
        <f>_xlfn.RANK.AVG(Table2[[#This Row],[6M Return vs Nifty Z-Score]],Table2[6M Return vs Nifty Z-Score])</f>
        <v>180</v>
      </c>
      <c r="AU283">
        <f>_xlfn.RANK.AVG(Table2[[#This Row],[Sharpe Ratio Z-Score]],Table2[Sharpe Ratio Z-Score])</f>
        <v>476</v>
      </c>
      <c r="AV283">
        <f>(Table2[[#This Row],[Rank 1Y]]+Table2[[#This Row],[Rank 6M]]+Table2[[#This Row],[Rank Sharpe]])/3</f>
        <v>304.33333333333331</v>
      </c>
    </row>
    <row r="284" spans="1:48" x14ac:dyDescent="0.3">
      <c r="A284" t="s">
        <v>1213</v>
      </c>
      <c r="B284" t="s">
        <v>1214</v>
      </c>
      <c r="C284" t="s">
        <v>3178</v>
      </c>
      <c r="D284" t="s">
        <v>119</v>
      </c>
      <c r="E284">
        <v>10181.022561039999</v>
      </c>
      <c r="F284">
        <v>1172.45</v>
      </c>
      <c r="G284">
        <v>40.268089890388403</v>
      </c>
      <c r="H284">
        <f>(Table2[[#This Row],[1Y Return vs Nifty]]-AVERAGE(Table2[1Y Return vs Nifty]))/_xlfn.STDEV.P(Table2[1Y Return vs Nifty])</f>
        <v>0.24787884471582375</v>
      </c>
      <c r="I284">
        <v>-9.5332146376832103</v>
      </c>
      <c r="J284">
        <f>(Table2[[#This Row],[1M Return vs Nifty]]-AVERAGE(Table2[1M Return vs Nifty]))/_xlfn.STDEV.P(Table2[1M Return vs Nifty])</f>
        <v>-0.93179135212921582</v>
      </c>
      <c r="K284">
        <v>33.801843293245099</v>
      </c>
      <c r="L284">
        <f>(Table2[[#This Row],[6M Return vs Nifty]]-AVERAGE(Table2[6M Return vs Nifty]))/_xlfn.STDEV.P(Table2[6M Return vs Nifty])</f>
        <v>0.56133450002682217</v>
      </c>
      <c r="M284">
        <v>0.83839894526547298</v>
      </c>
      <c r="N284">
        <f>(Table2[[#This Row],[1W Return vs Nifty]]-AVERAGE(Table2[1W Return vs Nifty]))/_xlfn.STDEV.P(Table2[1W Return vs Nifty])</f>
        <v>9.7177783344358476E-2</v>
      </c>
      <c r="O284">
        <v>1216.92</v>
      </c>
      <c r="P284">
        <v>1197.39011596676</v>
      </c>
      <c r="Q284">
        <v>1020.78497787386</v>
      </c>
      <c r="R284">
        <v>44.775894684513403</v>
      </c>
      <c r="S284" s="1">
        <f>(Table2[[#This Row],[Close Price]]-Table2[[#This Row],[20D EMA]])/Table2[[#This Row],[20D EMA]]</f>
        <v>-3.6543075962265414E-2</v>
      </c>
      <c r="T284" s="1">
        <f>(Table2[[#This Row],[Close Price]]-Table2[[#This Row],[50D EMA]])/Table2[[#This Row],[50D EMA]]</f>
        <v>-2.0828730448157758E-2</v>
      </c>
      <c r="U284" s="1">
        <f>(Table2[[#This Row],[Close Price]]-Table2[[#This Row],[200D EMA]])/Table2[[#This Row],[200D EMA]]</f>
        <v>0.14857685547257482</v>
      </c>
      <c r="V284">
        <v>0.39896730761743099</v>
      </c>
      <c r="W284">
        <v>1151.05</v>
      </c>
      <c r="X284">
        <v>1220.95</v>
      </c>
      <c r="Y284">
        <v>1140</v>
      </c>
      <c r="Z284">
        <v>1225.3</v>
      </c>
      <c r="AA284">
        <v>1140</v>
      </c>
      <c r="AB284">
        <v>1300</v>
      </c>
      <c r="AC284" s="1">
        <f>(Table2[[#This Row],[Close Price]]/Table2[[#This Row],[Day Low]])-1</f>
        <v>1.8591720602927797E-2</v>
      </c>
      <c r="AD284" s="1">
        <f>(Table2[[#This Row],[Day High]]/Table2[[#This Row],[Close Price]])-1</f>
        <v>4.1366369567998662E-2</v>
      </c>
      <c r="AE284" s="1">
        <f>(Table2[[#This Row],[Close Price]]/Table2[[#This Row],[Current Week Low]])-1</f>
        <v>2.8464912280701693E-2</v>
      </c>
      <c r="AF284" s="1">
        <f>(Table2[[#This Row],[Current Week High]]/Table2[[#This Row],[Close Price]])-1</f>
        <v>4.5076549106571662E-2</v>
      </c>
      <c r="AG284" s="1">
        <f>(Table2[[#This Row],[Close Price]]/Table2[[#This Row],[Current Month Low]])-1</f>
        <v>2.8464912280701693E-2</v>
      </c>
      <c r="AH284" s="1">
        <f>(Table2[[#This Row],[Current Month High]]/Table2[[#This Row],[Close Price]])-1</f>
        <v>0.1087892873896541</v>
      </c>
      <c r="AI284">
        <v>18.039148790993199</v>
      </c>
      <c r="AJ284">
        <v>69.172498376740506</v>
      </c>
      <c r="AK284" t="str">
        <f>IF(AND(Table2[[#This Row],[20D EMA]]&gt;Table2[[#This Row],[50D EMA]],Table2[[#This Row],[50D EMA]]&gt;Table2[[#This Row],[200D EMA]]),"Uptrend","Downtrend/NoTrend")</f>
        <v>Uptrend</v>
      </c>
      <c r="AL284">
        <v>0.02</v>
      </c>
      <c r="AM284" t="s">
        <v>3217</v>
      </c>
      <c r="AN284">
        <v>-7.24</v>
      </c>
      <c r="AO284" t="s">
        <v>3216</v>
      </c>
      <c r="AP284">
        <v>5.9558511111580002E-3</v>
      </c>
      <c r="AQ284">
        <f>(Table2[[#This Row],[Sharpe Ratio]]-AVERAGE(Table2[Sharpe Ratio]))/_xlfn.STDEV.P(Table2[Sharpe Ratio])</f>
        <v>-0.67883402485685052</v>
      </c>
      <c r="AR2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-0.70423424889906194</v>
      </c>
      <c r="AS284">
        <f>_xlfn.RANK.AVG(Table2[[#This Row],[1Y Return vs Nifty Z-Score]],Table2[1Y Return vs Nifty Z-Score])</f>
        <v>229</v>
      </c>
      <c r="AT284">
        <f>_xlfn.RANK.AVG(Table2[[#This Row],[6M Return vs Nifty Z-Score]],Table2[6M Return vs Nifty Z-Score])</f>
        <v>172</v>
      </c>
      <c r="AU284">
        <f>_xlfn.RANK.AVG(Table2[[#This Row],[Sharpe Ratio Z-Score]],Table2[Sharpe Ratio Z-Score])</f>
        <v>514</v>
      </c>
      <c r="AV284">
        <f>(Table2[[#This Row],[Rank 1Y]]+Table2[[#This Row],[Rank 6M]]+Table2[[#This Row],[Rank Sharpe]])/3</f>
        <v>305</v>
      </c>
    </row>
    <row r="285" spans="1:48" x14ac:dyDescent="0.3">
      <c r="A285" t="s">
        <v>1402</v>
      </c>
      <c r="B285" t="s">
        <v>1403</v>
      </c>
      <c r="C285" t="s">
        <v>3174</v>
      </c>
      <c r="D285" t="s">
        <v>46</v>
      </c>
      <c r="E285">
        <v>8019.7506831999999</v>
      </c>
      <c r="F285">
        <v>1153.3</v>
      </c>
      <c r="G285">
        <v>35.447499251917399</v>
      </c>
      <c r="H285">
        <f>(Table2[[#This Row],[1Y Return vs Nifty]]-AVERAGE(Table2[1Y Return vs Nifty]))/_xlfn.STDEV.P(Table2[1Y Return vs Nifty])</f>
        <v>0.16624969563372438</v>
      </c>
      <c r="I285">
        <v>-13.250093068464899</v>
      </c>
      <c r="J285">
        <f>(Table2[[#This Row],[1M Return vs Nifty]]-AVERAGE(Table2[1M Return vs Nifty]))/_xlfn.STDEV.P(Table2[1M Return vs Nifty])</f>
        <v>-1.269461676060228</v>
      </c>
      <c r="K285">
        <v>-4.1403360506672904</v>
      </c>
      <c r="L285">
        <f>(Table2[[#This Row],[6M Return vs Nifty]]-AVERAGE(Table2[6M Return vs Nifty]))/_xlfn.STDEV.P(Table2[6M Return vs Nifty])</f>
        <v>-0.57162652242109846</v>
      </c>
      <c r="M285">
        <v>-0.99588931100079103</v>
      </c>
      <c r="N285">
        <f>(Table2[[#This Row],[1W Return vs Nifty]]-AVERAGE(Table2[1W Return vs Nifty]))/_xlfn.STDEV.P(Table2[1W Return vs Nifty])</f>
        <v>-0.30120807497565155</v>
      </c>
      <c r="O285">
        <v>1221.6500000000001</v>
      </c>
      <c r="P285">
        <v>1258.98298453349</v>
      </c>
      <c r="Q285">
        <v>1120.0327133901501</v>
      </c>
      <c r="R285">
        <v>45.010004424980899</v>
      </c>
      <c r="S285" s="1">
        <f>(Table2[[#This Row],[Close Price]]-Table2[[#This Row],[20D EMA]])/Table2[[#This Row],[20D EMA]]</f>
        <v>-5.5948921540539542E-2</v>
      </c>
      <c r="T285" s="1">
        <f>(Table2[[#This Row],[Close Price]]-Table2[[#This Row],[50D EMA]])/Table2[[#This Row],[50D EMA]]</f>
        <v>-8.3943139686395662E-2</v>
      </c>
      <c r="U285" s="1">
        <f>(Table2[[#This Row],[Close Price]]-Table2[[#This Row],[200D EMA]])/Table2[[#This Row],[200D EMA]]</f>
        <v>2.9702066923702072E-2</v>
      </c>
      <c r="V285">
        <v>1.0429363340989599</v>
      </c>
      <c r="W285">
        <v>1149</v>
      </c>
      <c r="X285">
        <v>1215.05</v>
      </c>
      <c r="Y285">
        <v>1149</v>
      </c>
      <c r="Z285">
        <v>1229</v>
      </c>
      <c r="AA285">
        <v>1147.95</v>
      </c>
      <c r="AB285">
        <v>1285</v>
      </c>
      <c r="AC285" s="1">
        <f>(Table2[[#This Row],[Close Price]]/Table2[[#This Row],[Day Low]])-1</f>
        <v>3.7423846823323448E-3</v>
      </c>
      <c r="AD285" s="1">
        <f>(Table2[[#This Row],[Day High]]/Table2[[#This Row],[Close Price]])-1</f>
        <v>5.3542009884678832E-2</v>
      </c>
      <c r="AE285" s="1">
        <f>(Table2[[#This Row],[Close Price]]/Table2[[#This Row],[Current Week Low]])-1</f>
        <v>3.7423846823323448E-3</v>
      </c>
      <c r="AF285" s="1">
        <f>(Table2[[#This Row],[Current Week High]]/Table2[[#This Row],[Close Price]])-1</f>
        <v>6.5637735194658875E-2</v>
      </c>
      <c r="AG285" s="1">
        <f>(Table2[[#This Row],[Close Price]]/Table2[[#This Row],[Current Month Low]])-1</f>
        <v>4.6604817282982491E-3</v>
      </c>
      <c r="AH285" s="1">
        <f>(Table2[[#This Row],[Current Month High]]/Table2[[#This Row],[Close Price]])-1</f>
        <v>0.11419405185120968</v>
      </c>
      <c r="AI285">
        <v>33.742304690887003</v>
      </c>
      <c r="AJ285">
        <v>77.430769230769201</v>
      </c>
      <c r="AK285" t="str">
        <f>IF(AND(Table2[[#This Row],[20D EMA]]&gt;Table2[[#This Row],[50D EMA]],Table2[[#This Row],[50D EMA]]&gt;Table2[[#This Row],[200D EMA]]),"Uptrend","Downtrend/NoTrend")</f>
        <v>Downtrend/NoTrend</v>
      </c>
      <c r="AL285">
        <v>-0.08</v>
      </c>
      <c r="AM285" t="s">
        <v>3216</v>
      </c>
      <c r="AN285">
        <v>-5.7</v>
      </c>
      <c r="AO285" t="s">
        <v>3216</v>
      </c>
      <c r="AP285">
        <v>0.13185896980157799</v>
      </c>
      <c r="AQ285">
        <f>(Table2[[#This Row],[Sharpe Ratio]]-AVERAGE(Table2[Sharpe Ratio]))/_xlfn.STDEV.P(Table2[Sharpe Ratio])</f>
        <v>0.78341455946101024</v>
      </c>
      <c r="AR2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5">
        <f>_xlfn.RANK.AVG(Table2[[#This Row],[1Y Return vs Nifty Z-Score]],Table2[1Y Return vs Nifty Z-Score])</f>
        <v>254</v>
      </c>
      <c r="AT285">
        <f>_xlfn.RANK.AVG(Table2[[#This Row],[6M Return vs Nifty Z-Score]],Table2[6M Return vs Nifty Z-Score])</f>
        <v>515</v>
      </c>
      <c r="AU285">
        <f>_xlfn.RANK.AVG(Table2[[#This Row],[Sharpe Ratio Z-Score]],Table2[Sharpe Ratio Z-Score])</f>
        <v>149</v>
      </c>
      <c r="AV285">
        <f>(Table2[[#This Row],[Rank 1Y]]+Table2[[#This Row],[Rank 6M]]+Table2[[#This Row],[Rank Sharpe]])/3</f>
        <v>306</v>
      </c>
    </row>
    <row r="286" spans="1:48" x14ac:dyDescent="0.3">
      <c r="A286" t="s">
        <v>274</v>
      </c>
      <c r="B286" t="s">
        <v>275</v>
      </c>
      <c r="C286" t="s">
        <v>3178</v>
      </c>
      <c r="D286" t="s">
        <v>119</v>
      </c>
      <c r="E286">
        <v>100154.96074023</v>
      </c>
      <c r="F286">
        <v>7902.1</v>
      </c>
      <c r="G286">
        <v>50.7450609610082</v>
      </c>
      <c r="H286">
        <f>(Table2[[#This Row],[1Y Return vs Nifty]]-AVERAGE(Table2[1Y Return vs Nifty]))/_xlfn.STDEV.P(Table2[1Y Return vs Nifty])</f>
        <v>0.42528993343745947</v>
      </c>
      <c r="I286">
        <v>1.0445150503944001</v>
      </c>
      <c r="J286">
        <f>(Table2[[#This Row],[1M Return vs Nifty]]-AVERAGE(Table2[1M Return vs Nifty]))/_xlfn.STDEV.P(Table2[1M Return vs Nifty])</f>
        <v>2.9172391168860171E-2</v>
      </c>
      <c r="K286">
        <v>38.602200661685899</v>
      </c>
      <c r="L286">
        <f>(Table2[[#This Row],[6M Return vs Nifty]]-AVERAGE(Table2[6M Return vs Nifty]))/_xlfn.STDEV.P(Table2[6M Return vs Nifty])</f>
        <v>0.70467412590776646</v>
      </c>
      <c r="M286">
        <v>0.10893630866540401</v>
      </c>
      <c r="N286">
        <f>(Table2[[#This Row],[1W Return vs Nifty]]-AVERAGE(Table2[1W Return vs Nifty]))/_xlfn.STDEV.P(Table2[1W Return vs Nifty])</f>
        <v>-6.1252930913080268E-2</v>
      </c>
      <c r="O286">
        <v>7605.42</v>
      </c>
      <c r="P286">
        <v>7288.7053608236101</v>
      </c>
      <c r="Q286">
        <v>6200.2621006838999</v>
      </c>
      <c r="R286">
        <v>58.8212108188781</v>
      </c>
      <c r="S286" s="1">
        <f>(Table2[[#This Row],[Close Price]]-Table2[[#This Row],[20D EMA]])/Table2[[#This Row],[20D EMA]]</f>
        <v>3.9009022512892157E-2</v>
      </c>
      <c r="T286" s="1">
        <f>(Table2[[#This Row],[Close Price]]-Table2[[#This Row],[50D EMA]])/Table2[[#This Row],[50D EMA]]</f>
        <v>8.415687132496158E-2</v>
      </c>
      <c r="U286" s="1">
        <f>(Table2[[#This Row],[Close Price]]-Table2[[#This Row],[200D EMA]])/Table2[[#This Row],[200D EMA]]</f>
        <v>0.27447838037820765</v>
      </c>
      <c r="V286">
        <v>0.88569215488307496</v>
      </c>
      <c r="W286">
        <v>7755</v>
      </c>
      <c r="X286">
        <v>8151</v>
      </c>
      <c r="Y286">
        <v>7570.05</v>
      </c>
      <c r="Z286">
        <v>8151</v>
      </c>
      <c r="AA286">
        <v>7264.05</v>
      </c>
      <c r="AB286">
        <v>8151</v>
      </c>
      <c r="AC286" s="1">
        <f>(Table2[[#This Row],[Close Price]]/Table2[[#This Row],[Day Low]])-1</f>
        <v>1.8968407479045934E-2</v>
      </c>
      <c r="AD286" s="1">
        <f>(Table2[[#This Row],[Day High]]/Table2[[#This Row],[Close Price]])-1</f>
        <v>3.1497956239480596E-2</v>
      </c>
      <c r="AE286" s="1">
        <f>(Table2[[#This Row],[Close Price]]/Table2[[#This Row],[Current Week Low]])-1</f>
        <v>4.3863646871552975E-2</v>
      </c>
      <c r="AF286" s="1">
        <f>(Table2[[#This Row],[Current Week High]]/Table2[[#This Row],[Close Price]])-1</f>
        <v>3.1497956239480596E-2</v>
      </c>
      <c r="AG286" s="1">
        <f>(Table2[[#This Row],[Close Price]]/Table2[[#This Row],[Current Month Low]])-1</f>
        <v>8.7836675133018183E-2</v>
      </c>
      <c r="AH286" s="1">
        <f>(Table2[[#This Row],[Current Month High]]/Table2[[#This Row],[Close Price]])-1</f>
        <v>3.1497956239480596E-2</v>
      </c>
      <c r="AI286">
        <v>3.1497956239480498</v>
      </c>
      <c r="AJ286">
        <v>98.942611497841099</v>
      </c>
      <c r="AK286" t="str">
        <f>IF(AND(Table2[[#This Row],[20D EMA]]&gt;Table2[[#This Row],[50D EMA]],Table2[[#This Row],[50D EMA]]&gt;Table2[[#This Row],[200D EMA]]),"Uptrend","Downtrend/NoTrend")</f>
        <v>Uptrend</v>
      </c>
      <c r="AL286">
        <v>0.04</v>
      </c>
      <c r="AM286" t="s">
        <v>3217</v>
      </c>
      <c r="AN286">
        <v>6.13</v>
      </c>
      <c r="AO286" t="s">
        <v>3217</v>
      </c>
      <c r="AP286">
        <v>-5.1041718799409996E-3</v>
      </c>
      <c r="AQ286">
        <f>(Table2[[#This Row],[Sharpe Ratio]]-AVERAGE(Table2[Sharpe Ratio]))/_xlfn.STDEV.P(Table2[Sharpe Ratio])</f>
        <v>-0.80728598958556907</v>
      </c>
      <c r="AR2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0.29059753001543676</v>
      </c>
      <c r="AS286">
        <f>_xlfn.RANK.AVG(Table2[[#This Row],[1Y Return vs Nifty Z-Score]],Table2[1Y Return vs Nifty Z-Score])</f>
        <v>180</v>
      </c>
      <c r="AT286">
        <f>_xlfn.RANK.AVG(Table2[[#This Row],[6M Return vs Nifty Z-Score]],Table2[6M Return vs Nifty Z-Score])</f>
        <v>143</v>
      </c>
      <c r="AU286">
        <f>_xlfn.RANK.AVG(Table2[[#This Row],[Sharpe Ratio Z-Score]],Table2[Sharpe Ratio Z-Score])</f>
        <v>598</v>
      </c>
      <c r="AV286">
        <f>(Table2[[#This Row],[Rank 1Y]]+Table2[[#This Row],[Rank 6M]]+Table2[[#This Row],[Rank Sharpe]])/3</f>
        <v>307</v>
      </c>
    </row>
    <row r="287" spans="1:48" x14ac:dyDescent="0.3">
      <c r="A287" t="s">
        <v>1046</v>
      </c>
      <c r="B287" t="s">
        <v>1047</v>
      </c>
      <c r="C287" t="s">
        <v>3183</v>
      </c>
      <c r="D287" t="s">
        <v>262</v>
      </c>
      <c r="E287">
        <v>13129.28904</v>
      </c>
      <c r="F287">
        <v>4108.8999999999996</v>
      </c>
      <c r="G287">
        <v>8.0445398626234592</v>
      </c>
      <c r="H287">
        <f>(Table2[[#This Row],[1Y Return vs Nifty]]-AVERAGE(Table2[1Y Return vs Nifty]))/_xlfn.STDEV.P(Table2[1Y Return vs Nifty])</f>
        <v>-0.29777648394432094</v>
      </c>
      <c r="I287">
        <v>-0.28660756407690602</v>
      </c>
      <c r="J287">
        <f>(Table2[[#This Row],[1M Return vs Nifty]]-AVERAGE(Table2[1M Return vs Nifty]))/_xlfn.STDEV.P(Table2[1M Return vs Nifty])</f>
        <v>-9.1757204132940542E-2</v>
      </c>
      <c r="K287">
        <v>-3.9124164212907403E-2</v>
      </c>
      <c r="L287">
        <f>(Table2[[#This Row],[6M Return vs Nifty]]-AVERAGE(Table2[6M Return vs Nifty]))/_xlfn.STDEV.P(Table2[6M Return vs Nifty])</f>
        <v>-0.44916351970224094</v>
      </c>
      <c r="M287">
        <v>-4.68863512092011</v>
      </c>
      <c r="N287">
        <f>(Table2[[#This Row],[1W Return vs Nifty]]-AVERAGE(Table2[1W Return vs Nifty]))/_xlfn.STDEV.P(Table2[1W Return vs Nifty])</f>
        <v>-1.1032290790444794</v>
      </c>
      <c r="O287">
        <v>4216.8999999999996</v>
      </c>
      <c r="P287">
        <v>4238.8943550146096</v>
      </c>
      <c r="Q287">
        <v>3911.0518746699499</v>
      </c>
      <c r="R287">
        <v>33.446651312876398</v>
      </c>
      <c r="S287" s="1">
        <f>(Table2[[#This Row],[Close Price]]-Table2[[#This Row],[20D EMA]])/Table2[[#This Row],[20D EMA]]</f>
        <v>-2.5611230999075151E-2</v>
      </c>
      <c r="T287" s="1">
        <f>(Table2[[#This Row],[Close Price]]-Table2[[#This Row],[50D EMA]])/Table2[[#This Row],[50D EMA]]</f>
        <v>-3.0667042895472656E-2</v>
      </c>
      <c r="U287" s="1">
        <f>(Table2[[#This Row],[Close Price]]-Table2[[#This Row],[200D EMA]])/Table2[[#This Row],[200D EMA]]</f>
        <v>5.0586934581824207E-2</v>
      </c>
      <c r="V287">
        <v>0.65697049418840003</v>
      </c>
      <c r="W287">
        <v>4053.05</v>
      </c>
      <c r="X287">
        <v>4191.25</v>
      </c>
      <c r="Y287">
        <v>4053.05</v>
      </c>
      <c r="Z287">
        <v>4263</v>
      </c>
      <c r="AA287">
        <v>4053.05</v>
      </c>
      <c r="AB287">
        <v>4409.7</v>
      </c>
      <c r="AC287" s="1">
        <f>(Table2[[#This Row],[Close Price]]/Table2[[#This Row],[Day Low]])-1</f>
        <v>1.3779746117121627E-2</v>
      </c>
      <c r="AD287" s="1">
        <f>(Table2[[#This Row],[Day High]]/Table2[[#This Row],[Close Price]])-1</f>
        <v>2.0041860351919016E-2</v>
      </c>
      <c r="AE287" s="1">
        <f>(Table2[[#This Row],[Close Price]]/Table2[[#This Row],[Current Week Low]])-1</f>
        <v>1.3779746117121627E-2</v>
      </c>
      <c r="AF287" s="1">
        <f>(Table2[[#This Row],[Current Week High]]/Table2[[#This Row],[Close Price]])-1</f>
        <v>3.7503954829759989E-2</v>
      </c>
      <c r="AG287" s="1">
        <f>(Table2[[#This Row],[Close Price]]/Table2[[#This Row],[Current Month Low]])-1</f>
        <v>1.3779746117121627E-2</v>
      </c>
      <c r="AH287" s="1">
        <f>(Table2[[#This Row],[Current Month High]]/Table2[[#This Row],[Close Price]])-1</f>
        <v>7.3206941030446115E-2</v>
      </c>
      <c r="AI287">
        <v>21.687069531991501</v>
      </c>
      <c r="AJ287">
        <v>48.873188405797002</v>
      </c>
      <c r="AK287" t="str">
        <f>IF(AND(Table2[[#This Row],[20D EMA]]&gt;Table2[[#This Row],[50D EMA]],Table2[[#This Row],[50D EMA]]&gt;Table2[[#This Row],[200D EMA]]),"Uptrend","Downtrend/NoTrend")</f>
        <v>Downtrend/NoTrend</v>
      </c>
      <c r="AL287">
        <v>-0.11</v>
      </c>
      <c r="AM287" t="s">
        <v>3216</v>
      </c>
      <c r="AN287">
        <v>-3.76</v>
      </c>
      <c r="AO287" t="s">
        <v>3216</v>
      </c>
      <c r="AP287">
        <v>0.187304722190925</v>
      </c>
      <c r="AQ287">
        <f>(Table2[[#This Row],[Sharpe Ratio]]-AVERAGE(Table2[Sharpe Ratio]))/_xlfn.STDEV.P(Table2[Sharpe Ratio])</f>
        <v>1.4273658275556136</v>
      </c>
      <c r="AR2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7">
        <f>_xlfn.RANK.AVG(Table2[[#This Row],[1Y Return vs Nifty Z-Score]],Table2[1Y Return vs Nifty Z-Score])</f>
        <v>395</v>
      </c>
      <c r="AT287">
        <f>_xlfn.RANK.AVG(Table2[[#This Row],[6M Return vs Nifty Z-Score]],Table2[6M Return vs Nifty Z-Score])</f>
        <v>470</v>
      </c>
      <c r="AU287">
        <f>_xlfn.RANK.AVG(Table2[[#This Row],[Sharpe Ratio Z-Score]],Table2[Sharpe Ratio Z-Score])</f>
        <v>56</v>
      </c>
      <c r="AV287">
        <f>(Table2[[#This Row],[Rank 1Y]]+Table2[[#This Row],[Rank 6M]]+Table2[[#This Row],[Rank Sharpe]])/3</f>
        <v>307</v>
      </c>
    </row>
    <row r="288" spans="1:48" x14ac:dyDescent="0.3">
      <c r="A288" t="s">
        <v>1821</v>
      </c>
      <c r="B288" t="s">
        <v>1822</v>
      </c>
      <c r="C288" t="s">
        <v>631</v>
      </c>
      <c r="D288" t="s">
        <v>631</v>
      </c>
      <c r="E288">
        <v>4288.2841287000001</v>
      </c>
      <c r="F288">
        <v>202.88</v>
      </c>
      <c r="G288">
        <v>14.018163616303401</v>
      </c>
      <c r="H288">
        <f>(Table2[[#This Row],[1Y Return vs Nifty]]-AVERAGE(Table2[1Y Return vs Nifty]))/_xlfn.STDEV.P(Table2[1Y Return vs Nifty])</f>
        <v>-0.19662252574301345</v>
      </c>
      <c r="I288">
        <v>-6.03468757135429</v>
      </c>
      <c r="J288">
        <f>(Table2[[#This Row],[1M Return vs Nifty]]-AVERAGE(Table2[1M Return vs Nifty]))/_xlfn.STDEV.P(Table2[1M Return vs Nifty])</f>
        <v>-0.61395777490343262</v>
      </c>
      <c r="K288">
        <v>18.940921180113499</v>
      </c>
      <c r="L288">
        <f>(Table2[[#This Row],[6M Return vs Nifty]]-AVERAGE(Table2[6M Return vs Nifty]))/_xlfn.STDEV.P(Table2[6M Return vs Nifty])</f>
        <v>0.11758440968010438</v>
      </c>
      <c r="M288">
        <v>-2.4069117232433799</v>
      </c>
      <c r="N288">
        <f>(Table2[[#This Row],[1W Return vs Nifty]]-AVERAGE(Table2[1W Return vs Nifty]))/_xlfn.STDEV.P(Table2[1W Return vs Nifty])</f>
        <v>-0.60766556489834567</v>
      </c>
      <c r="O288">
        <v>212</v>
      </c>
      <c r="P288">
        <v>210.995995103322</v>
      </c>
      <c r="Q288">
        <v>184.16210187193099</v>
      </c>
      <c r="R288">
        <v>33.027544220464698</v>
      </c>
      <c r="S288" s="1">
        <f>(Table2[[#This Row],[Close Price]]-Table2[[#This Row],[20D EMA]])/Table2[[#This Row],[20D EMA]]</f>
        <v>-4.3018867924528324E-2</v>
      </c>
      <c r="T288" s="1">
        <f>(Table2[[#This Row],[Close Price]]-Table2[[#This Row],[50D EMA]])/Table2[[#This Row],[50D EMA]]</f>
        <v>-3.8465161859341027E-2</v>
      </c>
      <c r="U288" s="1">
        <f>(Table2[[#This Row],[Close Price]]-Table2[[#This Row],[200D EMA]])/Table2[[#This Row],[200D EMA]]</f>
        <v>0.10163816516975739</v>
      </c>
      <c r="V288">
        <v>0.36936551323184502</v>
      </c>
      <c r="W288">
        <v>198.99</v>
      </c>
      <c r="X288">
        <v>210.49</v>
      </c>
      <c r="Y288">
        <v>198.99</v>
      </c>
      <c r="Z288">
        <v>215.5</v>
      </c>
      <c r="AA288">
        <v>198.99</v>
      </c>
      <c r="AB288">
        <v>218.25</v>
      </c>
      <c r="AC288" s="1">
        <f>(Table2[[#This Row],[Close Price]]/Table2[[#This Row],[Day Low]])-1</f>
        <v>1.9548721041258377E-2</v>
      </c>
      <c r="AD288" s="1">
        <f>(Table2[[#This Row],[Day High]]/Table2[[#This Row],[Close Price]])-1</f>
        <v>3.7509858044164179E-2</v>
      </c>
      <c r="AE288" s="1">
        <f>(Table2[[#This Row],[Close Price]]/Table2[[#This Row],[Current Week Low]])-1</f>
        <v>1.9548721041258377E-2</v>
      </c>
      <c r="AF288" s="1">
        <f>(Table2[[#This Row],[Current Week High]]/Table2[[#This Row],[Close Price]])-1</f>
        <v>6.2204258675078838E-2</v>
      </c>
      <c r="AG288" s="1">
        <f>(Table2[[#This Row],[Close Price]]/Table2[[#This Row],[Current Month Low]])-1</f>
        <v>1.9548721041258377E-2</v>
      </c>
      <c r="AH288" s="1">
        <f>(Table2[[#This Row],[Current Month High]]/Table2[[#This Row],[Close Price]])-1</f>
        <v>7.575906940063093E-2</v>
      </c>
      <c r="AI288">
        <v>19.873817034700298</v>
      </c>
      <c r="AJ288">
        <v>51.290082028336997</v>
      </c>
      <c r="AK288" t="str">
        <f>IF(AND(Table2[[#This Row],[20D EMA]]&gt;Table2[[#This Row],[50D EMA]],Table2[[#This Row],[50D EMA]]&gt;Table2[[#This Row],[200D EMA]]),"Uptrend","Downtrend/NoTrend")</f>
        <v>Uptrend</v>
      </c>
      <c r="AL288">
        <v>-0.17</v>
      </c>
      <c r="AM288" t="s">
        <v>3216</v>
      </c>
      <c r="AN288">
        <v>-5.28</v>
      </c>
      <c r="AO288" t="s">
        <v>3216</v>
      </c>
      <c r="AP288">
        <v>8.4766476430923998E-2</v>
      </c>
      <c r="AQ288">
        <f>(Table2[[#This Row],[Sharpe Ratio]]-AVERAGE(Table2[Sharpe Ratio]))/_xlfn.STDEV.P(Table2[Sharpe Ratio])</f>
        <v>0.23647868940875638</v>
      </c>
      <c r="AR2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-1.0641827664559309</v>
      </c>
      <c r="AS288">
        <f>_xlfn.RANK.AVG(Table2[[#This Row],[1Y Return vs Nifty Z-Score]],Table2[1Y Return vs Nifty Z-Score])</f>
        <v>364</v>
      </c>
      <c r="AT288">
        <f>_xlfn.RANK.AVG(Table2[[#This Row],[6M Return vs Nifty Z-Score]],Table2[6M Return vs Nifty Z-Score])</f>
        <v>272</v>
      </c>
      <c r="AU288">
        <f>_xlfn.RANK.AVG(Table2[[#This Row],[Sharpe Ratio Z-Score]],Table2[Sharpe Ratio Z-Score])</f>
        <v>285</v>
      </c>
      <c r="AV288">
        <f>(Table2[[#This Row],[Rank 1Y]]+Table2[[#This Row],[Rank 6M]]+Table2[[#This Row],[Rank Sharpe]])/3</f>
        <v>307</v>
      </c>
    </row>
    <row r="289" spans="1:48" x14ac:dyDescent="0.3">
      <c r="A289" t="s">
        <v>1110</v>
      </c>
      <c r="B289" t="s">
        <v>1111</v>
      </c>
      <c r="C289" t="s">
        <v>3176</v>
      </c>
      <c r="D289" t="s">
        <v>95</v>
      </c>
      <c r="E289">
        <v>11787.949182439999</v>
      </c>
      <c r="F289">
        <v>16.899999999999999</v>
      </c>
      <c r="G289">
        <v>40.264836832951701</v>
      </c>
      <c r="H289">
        <f>(Table2[[#This Row],[1Y Return vs Nifty]]-AVERAGE(Table2[1Y Return vs Nifty]))/_xlfn.STDEV.P(Table2[1Y Return vs Nifty])</f>
        <v>0.24782375928534683</v>
      </c>
      <c r="I289">
        <v>-7.5561144999692704</v>
      </c>
      <c r="J289">
        <f>(Table2[[#This Row],[1M Return vs Nifty]]-AVERAGE(Table2[1M Return vs Nifty]))/_xlfn.STDEV.P(Table2[1M Return vs Nifty])</f>
        <v>-0.75217610337180318</v>
      </c>
      <c r="K289">
        <v>-4.5724609010719703</v>
      </c>
      <c r="L289">
        <f>(Table2[[#This Row],[6M Return vs Nifty]]-AVERAGE(Table2[6M Return vs Nifty]))/_xlfn.STDEV.P(Table2[6M Return vs Nifty])</f>
        <v>-0.58452985640995625</v>
      </c>
      <c r="M289">
        <v>-0.85609607209906502</v>
      </c>
      <c r="N289">
        <f>(Table2[[#This Row],[1W Return vs Nifty]]-AVERAGE(Table2[1W Return vs Nifty]))/_xlfn.STDEV.P(Table2[1W Return vs Nifty])</f>
        <v>-0.27084662590844771</v>
      </c>
      <c r="O289">
        <v>17.579999999999998</v>
      </c>
      <c r="P289">
        <v>18.040915019048199</v>
      </c>
      <c r="Q289">
        <v>16.887103264992099</v>
      </c>
      <c r="R289">
        <v>32.318567831800898</v>
      </c>
      <c r="S289" s="1">
        <f>(Table2[[#This Row],[Close Price]]-Table2[[#This Row],[20D EMA]])/Table2[[#This Row],[20D EMA]]</f>
        <v>-3.868031854379976E-2</v>
      </c>
      <c r="T289" s="1">
        <f>(Table2[[#This Row],[Close Price]]-Table2[[#This Row],[50D EMA]])/Table2[[#This Row],[50D EMA]]</f>
        <v>-6.3240418672976667E-2</v>
      </c>
      <c r="U289" s="1">
        <f>(Table2[[#This Row],[Close Price]]-Table2[[#This Row],[200D EMA]])/Table2[[#This Row],[200D EMA]]</f>
        <v>7.6370321218056968E-4</v>
      </c>
      <c r="V289">
        <v>0.50402856740086499</v>
      </c>
      <c r="W289">
        <v>16.760000000000002</v>
      </c>
      <c r="X289">
        <v>17.329999999999998</v>
      </c>
      <c r="Y289">
        <v>16.760000000000002</v>
      </c>
      <c r="Z289">
        <v>17.7</v>
      </c>
      <c r="AA289">
        <v>16.760000000000002</v>
      </c>
      <c r="AB289">
        <v>18.48</v>
      </c>
      <c r="AC289" s="1">
        <f>(Table2[[#This Row],[Close Price]]/Table2[[#This Row],[Day Low]])-1</f>
        <v>8.3532219570403576E-3</v>
      </c>
      <c r="AD289" s="1">
        <f>(Table2[[#This Row],[Day High]]/Table2[[#This Row],[Close Price]])-1</f>
        <v>2.5443786982248584E-2</v>
      </c>
      <c r="AE289" s="1">
        <f>(Table2[[#This Row],[Close Price]]/Table2[[#This Row],[Current Week Low]])-1</f>
        <v>8.3532219570403576E-3</v>
      </c>
      <c r="AF289" s="1">
        <f>(Table2[[#This Row],[Current Week High]]/Table2[[#This Row],[Close Price]])-1</f>
        <v>4.7337278106508895E-2</v>
      </c>
      <c r="AG289" s="1">
        <f>(Table2[[#This Row],[Close Price]]/Table2[[#This Row],[Current Month Low]])-1</f>
        <v>8.3532219570403576E-3</v>
      </c>
      <c r="AH289" s="1">
        <f>(Table2[[#This Row],[Current Month High]]/Table2[[#This Row],[Close Price]])-1</f>
        <v>9.3491124260355107E-2</v>
      </c>
      <c r="AI289">
        <v>42.011834319526599</v>
      </c>
      <c r="AJ289">
        <v>102.395209580838</v>
      </c>
      <c r="AK289" t="str">
        <f>IF(AND(Table2[[#This Row],[20D EMA]]&gt;Table2[[#This Row],[50D EMA]],Table2[[#This Row],[50D EMA]]&gt;Table2[[#This Row],[200D EMA]]),"Uptrend","Downtrend/NoTrend")</f>
        <v>Downtrend/NoTrend</v>
      </c>
      <c r="AL289">
        <v>-0.16</v>
      </c>
      <c r="AM289" t="s">
        <v>3216</v>
      </c>
      <c r="AN289">
        <v>-6.22</v>
      </c>
      <c r="AO289" t="s">
        <v>3216</v>
      </c>
      <c r="AP289">
        <v>0.125601073433875</v>
      </c>
      <c r="AQ289">
        <f>(Table2[[#This Row],[Sharpe Ratio]]-AVERAGE(Table2[Sharpe Ratio]))/_xlfn.STDEV.P(Table2[Sharpe Ratio])</f>
        <v>0.71073486574363887</v>
      </c>
      <c r="AR2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9">
        <f>_xlfn.RANK.AVG(Table2[[#This Row],[1Y Return vs Nifty Z-Score]],Table2[1Y Return vs Nifty Z-Score])</f>
        <v>230</v>
      </c>
      <c r="AT289">
        <f>_xlfn.RANK.AVG(Table2[[#This Row],[6M Return vs Nifty Z-Score]],Table2[6M Return vs Nifty Z-Score])</f>
        <v>521</v>
      </c>
      <c r="AU289">
        <f>_xlfn.RANK.AVG(Table2[[#This Row],[Sharpe Ratio Z-Score]],Table2[Sharpe Ratio Z-Score])</f>
        <v>174</v>
      </c>
      <c r="AV289">
        <f>(Table2[[#This Row],[Rank 1Y]]+Table2[[#This Row],[Rank 6M]]+Table2[[#This Row],[Rank Sharpe]])/3</f>
        <v>308.33333333333331</v>
      </c>
    </row>
    <row r="290" spans="1:48" x14ac:dyDescent="0.3">
      <c r="A290" t="s">
        <v>1805</v>
      </c>
      <c r="B290" t="s">
        <v>1806</v>
      </c>
      <c r="C290" t="s">
        <v>3175</v>
      </c>
      <c r="D290" t="s">
        <v>54</v>
      </c>
      <c r="E290">
        <v>4431.4839148250003</v>
      </c>
      <c r="F290">
        <v>172.56</v>
      </c>
      <c r="G290">
        <v>67.215288576970806</v>
      </c>
      <c r="H290">
        <f>(Table2[[#This Row],[1Y Return vs Nifty]]-AVERAGE(Table2[1Y Return vs Nifty]))/_xlfn.STDEV.P(Table2[1Y Return vs Nifty])</f>
        <v>0.70418743092460456</v>
      </c>
      <c r="I290">
        <v>20.783021883465199</v>
      </c>
      <c r="J290">
        <f>(Table2[[#This Row],[1M Return vs Nifty]]-AVERAGE(Table2[1M Return vs Nifty]))/_xlfn.STDEV.P(Table2[1M Return vs Nifty])</f>
        <v>1.8223728200663394</v>
      </c>
      <c r="K290">
        <v>34.017257880246298</v>
      </c>
      <c r="L290">
        <f>(Table2[[#This Row],[6M Return vs Nifty]]-AVERAGE(Table2[6M Return vs Nifty]))/_xlfn.STDEV.P(Table2[6M Return vs Nifty])</f>
        <v>0.56776682244370069</v>
      </c>
      <c r="M290">
        <v>1.17536937092243</v>
      </c>
      <c r="N290">
        <f>(Table2[[#This Row],[1W Return vs Nifty]]-AVERAGE(Table2[1W Return vs Nifty]))/_xlfn.STDEV.P(Table2[1W Return vs Nifty])</f>
        <v>0.17036380075203858</v>
      </c>
      <c r="O290">
        <v>170.32</v>
      </c>
      <c r="P290">
        <v>156.899268589531</v>
      </c>
      <c r="Q290">
        <v>132.25853623089</v>
      </c>
      <c r="R290">
        <v>63.937020226244599</v>
      </c>
      <c r="S290" s="1">
        <f>(Table2[[#This Row],[Close Price]]-Table2[[#This Row],[20D EMA]])/Table2[[#This Row],[20D EMA]]</f>
        <v>1.3151714419915507E-2</v>
      </c>
      <c r="T290" s="1">
        <f>(Table2[[#This Row],[Close Price]]-Table2[[#This Row],[50D EMA]])/Table2[[#This Row],[50D EMA]]</f>
        <v>9.9813922341725619E-2</v>
      </c>
      <c r="U290" s="1">
        <f>(Table2[[#This Row],[Close Price]]-Table2[[#This Row],[200D EMA]])/Table2[[#This Row],[200D EMA]]</f>
        <v>0.30471729778374246</v>
      </c>
      <c r="V290">
        <v>1.26190789025811</v>
      </c>
      <c r="W290">
        <v>168.4</v>
      </c>
      <c r="X290">
        <v>180.87</v>
      </c>
      <c r="Y290">
        <v>168.4</v>
      </c>
      <c r="Z290">
        <v>183</v>
      </c>
      <c r="AA290">
        <v>160.75</v>
      </c>
      <c r="AB290">
        <v>184.7</v>
      </c>
      <c r="AC290" s="1">
        <f>(Table2[[#This Row],[Close Price]]/Table2[[#This Row],[Day Low]])-1</f>
        <v>2.4703087885985742E-2</v>
      </c>
      <c r="AD290" s="1">
        <f>(Table2[[#This Row],[Day High]]/Table2[[#This Row],[Close Price]])-1</f>
        <v>4.8157162726008451E-2</v>
      </c>
      <c r="AE290" s="1">
        <f>(Table2[[#This Row],[Close Price]]/Table2[[#This Row],[Current Week Low]])-1</f>
        <v>2.4703087885985742E-2</v>
      </c>
      <c r="AF290" s="1">
        <f>(Table2[[#This Row],[Current Week High]]/Table2[[#This Row],[Close Price]])-1</f>
        <v>6.0500695410292016E-2</v>
      </c>
      <c r="AG290" s="1">
        <f>(Table2[[#This Row],[Close Price]]/Table2[[#This Row],[Current Month Low]])-1</f>
        <v>7.3468118195956444E-2</v>
      </c>
      <c r="AH290" s="1">
        <f>(Table2[[#This Row],[Current Month High]]/Table2[[#This Row],[Close Price]])-1</f>
        <v>7.0352341214649838E-2</v>
      </c>
      <c r="AI290">
        <v>7.0352341214649803</v>
      </c>
      <c r="AJ290">
        <v>98.344827586206904</v>
      </c>
      <c r="AK290" t="str">
        <f>IF(AND(Table2[[#This Row],[20D EMA]]&gt;Table2[[#This Row],[50D EMA]],Table2[[#This Row],[50D EMA]]&gt;Table2[[#This Row],[200D EMA]]),"Uptrend","Downtrend/NoTrend")</f>
        <v>Uptrend</v>
      </c>
      <c r="AL290">
        <v>0.19</v>
      </c>
      <c r="AM290" t="s">
        <v>3217</v>
      </c>
      <c r="AN290">
        <v>2.56</v>
      </c>
      <c r="AO290" t="s">
        <v>3217</v>
      </c>
      <c r="AP290">
        <v>-1.9572399329423E-2</v>
      </c>
      <c r="AQ290">
        <f>(Table2[[#This Row],[Sharpe Ratio]]-AVERAGE(Table2[Sharpe Ratio]))/_xlfn.STDEV.P(Table2[Sharpe Ratio])</f>
        <v>-0.97532110520184057</v>
      </c>
      <c r="AR2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2.2893697689848422</v>
      </c>
      <c r="AS290">
        <f>_xlfn.RANK.AVG(Table2[[#This Row],[1Y Return vs Nifty Z-Score]],Table2[1Y Return vs Nifty Z-Score])</f>
        <v>130</v>
      </c>
      <c r="AT290">
        <f>_xlfn.RANK.AVG(Table2[[#This Row],[6M Return vs Nifty Z-Score]],Table2[6M Return vs Nifty Z-Score])</f>
        <v>170</v>
      </c>
      <c r="AU290">
        <f>_xlfn.RANK.AVG(Table2[[#This Row],[Sharpe Ratio Z-Score]],Table2[Sharpe Ratio Z-Score])</f>
        <v>625</v>
      </c>
      <c r="AV290">
        <f>(Table2[[#This Row],[Rank 1Y]]+Table2[[#This Row],[Rank 6M]]+Table2[[#This Row],[Rank Sharpe]])/3</f>
        <v>308.33333333333331</v>
      </c>
    </row>
    <row r="291" spans="1:48" x14ac:dyDescent="0.3">
      <c r="A291" t="s">
        <v>1864</v>
      </c>
      <c r="B291" t="s">
        <v>1865</v>
      </c>
      <c r="C291" t="s">
        <v>3175</v>
      </c>
      <c r="D291" t="s">
        <v>54</v>
      </c>
      <c r="E291">
        <v>4002.5766519899998</v>
      </c>
      <c r="F291">
        <v>400.45</v>
      </c>
      <c r="G291">
        <v>14.098802725671799</v>
      </c>
      <c r="H291">
        <f>(Table2[[#This Row],[1Y Return vs Nifty]]-AVERAGE(Table2[1Y Return vs Nifty]))/_xlfn.STDEV.P(Table2[1Y Return vs Nifty])</f>
        <v>-0.19525702877922882</v>
      </c>
      <c r="I291">
        <v>11.201141321817101</v>
      </c>
      <c r="J291">
        <f>(Table2[[#This Row],[1M Return vs Nifty]]-AVERAGE(Table2[1M Return vs Nifty]))/_xlfn.STDEV.P(Table2[1M Return vs Nifty])</f>
        <v>0.95187980465729694</v>
      </c>
      <c r="K291">
        <v>21.331824303626501</v>
      </c>
      <c r="L291">
        <f>(Table2[[#This Row],[6M Return vs Nifty]]-AVERAGE(Table2[6M Return vs Nifty]))/_xlfn.STDEV.P(Table2[6M Return vs Nifty])</f>
        <v>0.18897725253281283</v>
      </c>
      <c r="M291">
        <v>-5.8111254493071698</v>
      </c>
      <c r="N291">
        <f>(Table2[[#This Row],[1W Return vs Nifty]]-AVERAGE(Table2[1W Return vs Nifty]))/_xlfn.STDEV.P(Table2[1W Return vs Nifty])</f>
        <v>-1.3470207902996354</v>
      </c>
      <c r="O291">
        <v>395.59</v>
      </c>
      <c r="P291">
        <v>378.45143294234799</v>
      </c>
      <c r="Q291">
        <v>337.12704824589099</v>
      </c>
      <c r="R291">
        <v>49.761174729303498</v>
      </c>
      <c r="S291" s="1">
        <f>(Table2[[#This Row],[Close Price]]-Table2[[#This Row],[20D EMA]])/Table2[[#This Row],[20D EMA]]</f>
        <v>1.2285447053767825E-2</v>
      </c>
      <c r="T291" s="1">
        <f>(Table2[[#This Row],[Close Price]]-Table2[[#This Row],[50D EMA]])/Table2[[#This Row],[50D EMA]]</f>
        <v>5.8127847176108284E-2</v>
      </c>
      <c r="U291" s="1">
        <f>(Table2[[#This Row],[Close Price]]-Table2[[#This Row],[200D EMA]])/Table2[[#This Row],[200D EMA]]</f>
        <v>0.18783112207574343</v>
      </c>
      <c r="V291">
        <v>1.2390666672811499</v>
      </c>
      <c r="W291">
        <v>386</v>
      </c>
      <c r="X291">
        <v>402.7</v>
      </c>
      <c r="Y291">
        <v>386</v>
      </c>
      <c r="Z291">
        <v>409.4</v>
      </c>
      <c r="AA291">
        <v>385.25</v>
      </c>
      <c r="AB291">
        <v>434</v>
      </c>
      <c r="AC291" s="1">
        <f>(Table2[[#This Row],[Close Price]]/Table2[[#This Row],[Day Low]])-1</f>
        <v>3.7435233160621806E-2</v>
      </c>
      <c r="AD291" s="1">
        <f>(Table2[[#This Row],[Day High]]/Table2[[#This Row],[Close Price]])-1</f>
        <v>5.6186789861405462E-3</v>
      </c>
      <c r="AE291" s="1">
        <f>(Table2[[#This Row],[Close Price]]/Table2[[#This Row],[Current Week Low]])-1</f>
        <v>3.7435233160621806E-2</v>
      </c>
      <c r="AF291" s="1">
        <f>(Table2[[#This Row],[Current Week High]]/Table2[[#This Row],[Close Price]])-1</f>
        <v>2.2349856411536972E-2</v>
      </c>
      <c r="AG291" s="1">
        <f>(Table2[[#This Row],[Close Price]]/Table2[[#This Row],[Current Month Low]])-1</f>
        <v>3.9454899415963585E-2</v>
      </c>
      <c r="AH291" s="1">
        <f>(Table2[[#This Row],[Current Month High]]/Table2[[#This Row],[Close Price]])-1</f>
        <v>8.3780746660007566E-2</v>
      </c>
      <c r="AI291">
        <v>8.3780746660007495</v>
      </c>
      <c r="AJ291">
        <v>68.7170844744048</v>
      </c>
      <c r="AK291" t="str">
        <f>IF(AND(Table2[[#This Row],[20D EMA]]&gt;Table2[[#This Row],[50D EMA]],Table2[[#This Row],[50D EMA]]&gt;Table2[[#This Row],[200D EMA]]),"Uptrend","Downtrend/NoTrend")</f>
        <v>Uptrend</v>
      </c>
      <c r="AL291">
        <v>-0.03</v>
      </c>
      <c r="AM291" t="s">
        <v>3216</v>
      </c>
      <c r="AN291">
        <v>1.73</v>
      </c>
      <c r="AO291" t="s">
        <v>3217</v>
      </c>
      <c r="AP291">
        <v>7.5327212406172003E-2</v>
      </c>
      <c r="AQ291">
        <f>(Table2[[#This Row],[Sharpe Ratio]]-AVERAGE(Table2[Sharpe Ratio]))/_xlfn.STDEV.P(Table2[Sharpe Ratio])</f>
        <v>0.12685034500582812</v>
      </c>
      <c r="AR2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-0.27457041688292638</v>
      </c>
      <c r="AS291">
        <f>_xlfn.RANK.AVG(Table2[[#This Row],[1Y Return vs Nifty Z-Score]],Table2[1Y Return vs Nifty Z-Score])</f>
        <v>362</v>
      </c>
      <c r="AT291">
        <f>_xlfn.RANK.AVG(Table2[[#This Row],[6M Return vs Nifty Z-Score]],Table2[6M Return vs Nifty Z-Score])</f>
        <v>249</v>
      </c>
      <c r="AU291">
        <f>_xlfn.RANK.AVG(Table2[[#This Row],[Sharpe Ratio Z-Score]],Table2[Sharpe Ratio Z-Score])</f>
        <v>314</v>
      </c>
      <c r="AV291">
        <f>(Table2[[#This Row],[Rank 1Y]]+Table2[[#This Row],[Rank 6M]]+Table2[[#This Row],[Rank Sharpe]])/3</f>
        <v>308.33333333333331</v>
      </c>
    </row>
    <row r="292" spans="1:48" x14ac:dyDescent="0.3">
      <c r="A292" t="s">
        <v>968</v>
      </c>
      <c r="B292" t="s">
        <v>969</v>
      </c>
      <c r="C292" t="s">
        <v>3173</v>
      </c>
      <c r="D292" t="s">
        <v>970</v>
      </c>
      <c r="E292">
        <v>15779.795967599999</v>
      </c>
      <c r="F292">
        <v>805.95</v>
      </c>
      <c r="G292">
        <v>42.159782888668403</v>
      </c>
      <c r="H292">
        <f>(Table2[[#This Row],[1Y Return vs Nifty]]-AVERAGE(Table2[1Y Return vs Nifty]))/_xlfn.STDEV.P(Table2[1Y Return vs Nifty])</f>
        <v>0.27991170154913908</v>
      </c>
      <c r="I292">
        <v>-1.4937266845189601</v>
      </c>
      <c r="J292">
        <f>(Table2[[#This Row],[1M Return vs Nifty]]-AVERAGE(Table2[1M Return vs Nifty]))/_xlfn.STDEV.P(Table2[1M Return vs Nifty])</f>
        <v>-0.2014213516195355</v>
      </c>
      <c r="K292">
        <v>44.070810473019399</v>
      </c>
      <c r="L292">
        <f>(Table2[[#This Row],[6M Return vs Nifty]]-AVERAGE(Table2[6M Return vs Nifty]))/_xlfn.STDEV.P(Table2[6M Return vs Nifty])</f>
        <v>0.86796790265839485</v>
      </c>
      <c r="M292">
        <v>5.2061672599991402</v>
      </c>
      <c r="N292">
        <f>(Table2[[#This Row],[1W Return vs Nifty]]-AVERAGE(Table2[1W Return vs Nifty]))/_xlfn.STDEV.P(Table2[1W Return vs Nifty])</f>
        <v>1.0458057446605598</v>
      </c>
      <c r="O292">
        <v>801.26</v>
      </c>
      <c r="P292">
        <v>782.45985975411099</v>
      </c>
      <c r="Q292">
        <v>652.82380090314405</v>
      </c>
      <c r="R292">
        <v>60.358913973320703</v>
      </c>
      <c r="S292" s="1">
        <f>(Table2[[#This Row],[Close Price]]-Table2[[#This Row],[20D EMA]])/Table2[[#This Row],[20D EMA]]</f>
        <v>5.8532810822954527E-3</v>
      </c>
      <c r="T292" s="1">
        <f>(Table2[[#This Row],[Close Price]]-Table2[[#This Row],[50D EMA]])/Table2[[#This Row],[50D EMA]]</f>
        <v>3.0020888551740989E-2</v>
      </c>
      <c r="U292" s="1">
        <f>(Table2[[#This Row],[Close Price]]-Table2[[#This Row],[200D EMA]])/Table2[[#This Row],[200D EMA]]</f>
        <v>0.23455976771222914</v>
      </c>
      <c r="V292">
        <v>1.2175416941458601</v>
      </c>
      <c r="W292">
        <v>780</v>
      </c>
      <c r="X292">
        <v>826.1</v>
      </c>
      <c r="Y292">
        <v>780</v>
      </c>
      <c r="Z292">
        <v>853.75</v>
      </c>
      <c r="AA292">
        <v>760</v>
      </c>
      <c r="AB292">
        <v>853.75</v>
      </c>
      <c r="AC292" s="1">
        <f>(Table2[[#This Row],[Close Price]]/Table2[[#This Row],[Day Low]])-1</f>
        <v>3.3269230769230829E-2</v>
      </c>
      <c r="AD292" s="1">
        <f>(Table2[[#This Row],[Day High]]/Table2[[#This Row],[Close Price]])-1</f>
        <v>2.5001550964699915E-2</v>
      </c>
      <c r="AE292" s="1">
        <f>(Table2[[#This Row],[Close Price]]/Table2[[#This Row],[Current Week Low]])-1</f>
        <v>3.3269230769230829E-2</v>
      </c>
      <c r="AF292" s="1">
        <f>(Table2[[#This Row],[Current Week High]]/Table2[[#This Row],[Close Price]])-1</f>
        <v>5.9308890129660563E-2</v>
      </c>
      <c r="AG292" s="1">
        <f>(Table2[[#This Row],[Close Price]]/Table2[[#This Row],[Current Month Low]])-1</f>
        <v>6.0460526315789576E-2</v>
      </c>
      <c r="AH292" s="1">
        <f>(Table2[[#This Row],[Current Month High]]/Table2[[#This Row],[Close Price]])-1</f>
        <v>5.9308890129660563E-2</v>
      </c>
      <c r="AI292">
        <v>8.7784602022457907</v>
      </c>
      <c r="AJ292">
        <v>80.564579365968399</v>
      </c>
      <c r="AK292" t="str">
        <f>IF(AND(Table2[[#This Row],[20D EMA]]&gt;Table2[[#This Row],[50D EMA]],Table2[[#This Row],[50D EMA]]&gt;Table2[[#This Row],[200D EMA]]),"Uptrend","Downtrend/NoTrend")</f>
        <v>Uptrend</v>
      </c>
      <c r="AL292">
        <v>-0.13</v>
      </c>
      <c r="AM292" t="s">
        <v>3216</v>
      </c>
      <c r="AN292">
        <v>-2.1800000000000002</v>
      </c>
      <c r="AO292" t="s">
        <v>3216</v>
      </c>
      <c r="AP292">
        <v>-4.0336155783820002E-3</v>
      </c>
      <c r="AQ292">
        <f>(Table2[[#This Row],[Sharpe Ratio]]-AVERAGE(Table2[Sharpe Ratio]))/_xlfn.STDEV.P(Table2[Sharpe Ratio])</f>
        <v>-0.79485246567710743</v>
      </c>
      <c r="AR2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1.1974115315714506</v>
      </c>
      <c r="AS292">
        <f>_xlfn.RANK.AVG(Table2[[#This Row],[1Y Return vs Nifty Z-Score]],Table2[1Y Return vs Nifty Z-Score])</f>
        <v>217</v>
      </c>
      <c r="AT292">
        <f>_xlfn.RANK.AVG(Table2[[#This Row],[6M Return vs Nifty Z-Score]],Table2[6M Return vs Nifty Z-Score])</f>
        <v>120</v>
      </c>
      <c r="AU292">
        <f>_xlfn.RANK.AVG(Table2[[#This Row],[Sharpe Ratio Z-Score]],Table2[Sharpe Ratio Z-Score])</f>
        <v>593</v>
      </c>
      <c r="AV292">
        <f>(Table2[[#This Row],[Rank 1Y]]+Table2[[#This Row],[Rank 6M]]+Table2[[#This Row],[Rank Sharpe]])/3</f>
        <v>310</v>
      </c>
    </row>
    <row r="293" spans="1:48" x14ac:dyDescent="0.3">
      <c r="A293" t="s">
        <v>1122</v>
      </c>
      <c r="B293" t="s">
        <v>1123</v>
      </c>
      <c r="C293" t="s">
        <v>3173</v>
      </c>
      <c r="D293" t="s">
        <v>1011</v>
      </c>
      <c r="E293">
        <v>11565.275469624999</v>
      </c>
      <c r="F293">
        <v>583.5</v>
      </c>
      <c r="G293">
        <v>6.1503488213056503</v>
      </c>
      <c r="H293">
        <f>(Table2[[#This Row],[1Y Return vs Nifty]]-AVERAGE(Table2[1Y Return vs Nifty]))/_xlfn.STDEV.P(Table2[1Y Return vs Nifty])</f>
        <v>-0.32985164122229954</v>
      </c>
      <c r="I293">
        <v>5.1388219042062602</v>
      </c>
      <c r="J293">
        <f>(Table2[[#This Row],[1M Return vs Nifty]]-AVERAGE(Table2[1M Return vs Nifty]))/_xlfn.STDEV.P(Table2[1M Return vs Nifty])</f>
        <v>0.40113126670002941</v>
      </c>
      <c r="K293">
        <v>44.140182043646199</v>
      </c>
      <c r="L293">
        <f>(Table2[[#This Row],[6M Return vs Nifty]]-AVERAGE(Table2[6M Return vs Nifty]))/_xlfn.STDEV.P(Table2[6M Return vs Nifty])</f>
        <v>0.87003935155630241</v>
      </c>
      <c r="M293">
        <v>3.13583116705153</v>
      </c>
      <c r="N293">
        <f>(Table2[[#This Row],[1W Return vs Nifty]]-AVERAGE(Table2[1W Return vs Nifty]))/_xlfn.STDEV.P(Table2[1W Return vs Nifty])</f>
        <v>0.59615306952502012</v>
      </c>
      <c r="O293">
        <v>563.62</v>
      </c>
      <c r="P293">
        <v>526.21885964601699</v>
      </c>
      <c r="Q293">
        <v>447.87145458322902</v>
      </c>
      <c r="R293">
        <v>55.200767557231799</v>
      </c>
      <c r="S293" s="1">
        <f>(Table2[[#This Row],[Close Price]]-Table2[[#This Row],[20D EMA]])/Table2[[#This Row],[20D EMA]]</f>
        <v>3.5271991767502918E-2</v>
      </c>
      <c r="T293" s="1">
        <f>(Table2[[#This Row],[Close Price]]-Table2[[#This Row],[50D EMA]])/Table2[[#This Row],[50D EMA]]</f>
        <v>0.10885421399095339</v>
      </c>
      <c r="U293" s="1">
        <f>(Table2[[#This Row],[Close Price]]-Table2[[#This Row],[200D EMA]])/Table2[[#This Row],[200D EMA]]</f>
        <v>0.30282918017845406</v>
      </c>
      <c r="V293">
        <v>0.51891262623685297</v>
      </c>
      <c r="W293">
        <v>568.79999999999995</v>
      </c>
      <c r="X293">
        <v>592.79999999999995</v>
      </c>
      <c r="Y293">
        <v>562.5</v>
      </c>
      <c r="Z293">
        <v>592.79999999999995</v>
      </c>
      <c r="AA293">
        <v>546.1</v>
      </c>
      <c r="AB293">
        <v>605.35</v>
      </c>
      <c r="AC293" s="1">
        <f>(Table2[[#This Row],[Close Price]]/Table2[[#This Row],[Day Low]])-1</f>
        <v>2.5843881856540074E-2</v>
      </c>
      <c r="AD293" s="1">
        <f>(Table2[[#This Row],[Day High]]/Table2[[#This Row],[Close Price]])-1</f>
        <v>1.5938303341902271E-2</v>
      </c>
      <c r="AE293" s="1">
        <f>(Table2[[#This Row],[Close Price]]/Table2[[#This Row],[Current Week Low]])-1</f>
        <v>3.7333333333333441E-2</v>
      </c>
      <c r="AF293" s="1">
        <f>(Table2[[#This Row],[Current Week High]]/Table2[[#This Row],[Close Price]])-1</f>
        <v>1.5938303341902271E-2</v>
      </c>
      <c r="AG293" s="1">
        <f>(Table2[[#This Row],[Close Price]]/Table2[[#This Row],[Current Month Low]])-1</f>
        <v>6.8485625343343681E-2</v>
      </c>
      <c r="AH293" s="1">
        <f>(Table2[[#This Row],[Current Month High]]/Table2[[#This Row],[Close Price]])-1</f>
        <v>3.7446443873179192E-2</v>
      </c>
      <c r="AI293">
        <v>7.1122536418166202</v>
      </c>
      <c r="AJ293">
        <v>69.868995633187694</v>
      </c>
      <c r="AK293" t="str">
        <f>IF(AND(Table2[[#This Row],[20D EMA]]&gt;Table2[[#This Row],[50D EMA]],Table2[[#This Row],[50D EMA]]&gt;Table2[[#This Row],[200D EMA]]),"Uptrend","Downtrend/NoTrend")</f>
        <v>Uptrend</v>
      </c>
      <c r="AL293">
        <v>0.17</v>
      </c>
      <c r="AM293" t="s">
        <v>3217</v>
      </c>
      <c r="AN293">
        <v>-0.71</v>
      </c>
      <c r="AO293" t="s">
        <v>3216</v>
      </c>
      <c r="AP293">
        <v>4.1886257510908999E-2</v>
      </c>
      <c r="AQ293">
        <f>(Table2[[#This Row],[Sharpe Ratio]]-AVERAGE(Table2[Sharpe Ratio]))/_xlfn.STDEV.P(Table2[Sharpe Ratio])</f>
        <v>-0.26153549850986946</v>
      </c>
      <c r="AR2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1.2759365480491829</v>
      </c>
      <c r="AS293">
        <f>_xlfn.RANK.AVG(Table2[[#This Row],[1Y Return vs Nifty Z-Score]],Table2[1Y Return vs Nifty Z-Score])</f>
        <v>406</v>
      </c>
      <c r="AT293">
        <f>_xlfn.RANK.AVG(Table2[[#This Row],[6M Return vs Nifty Z-Score]],Table2[6M Return vs Nifty Z-Score])</f>
        <v>118</v>
      </c>
      <c r="AU293">
        <f>_xlfn.RANK.AVG(Table2[[#This Row],[Sharpe Ratio Z-Score]],Table2[Sharpe Ratio Z-Score])</f>
        <v>406</v>
      </c>
      <c r="AV293">
        <f>(Table2[[#This Row],[Rank 1Y]]+Table2[[#This Row],[Rank 6M]]+Table2[[#This Row],[Rank Sharpe]])/3</f>
        <v>310</v>
      </c>
    </row>
    <row r="294" spans="1:48" x14ac:dyDescent="0.3">
      <c r="A294" t="s">
        <v>362</v>
      </c>
      <c r="B294" t="s">
        <v>363</v>
      </c>
      <c r="C294" t="s">
        <v>3182</v>
      </c>
      <c r="D294" t="s">
        <v>98</v>
      </c>
      <c r="E294">
        <v>69931.298274874993</v>
      </c>
      <c r="F294">
        <v>326.05</v>
      </c>
      <c r="G294">
        <v>81.041458330576305</v>
      </c>
      <c r="H294">
        <f>(Table2[[#This Row],[1Y Return vs Nifty]]-AVERAGE(Table2[1Y Return vs Nifty]))/_xlfn.STDEV.P(Table2[1Y Return vs Nifty])</f>
        <v>0.93831195148531576</v>
      </c>
      <c r="I294">
        <v>3.5987619444188201</v>
      </c>
      <c r="J294">
        <f>(Table2[[#This Row],[1M Return vs Nifty]]-AVERAGE(Table2[1M Return vs Nifty]))/_xlfn.STDEV.P(Table2[1M Return vs Nifty])</f>
        <v>0.26122016786292285</v>
      </c>
      <c r="K294">
        <v>18.909833217869298</v>
      </c>
      <c r="L294">
        <f>(Table2[[#This Row],[6M Return vs Nifty]]-AVERAGE(Table2[6M Return vs Nifty]))/_xlfn.STDEV.P(Table2[6M Return vs Nifty])</f>
        <v>0.11665611694365506</v>
      </c>
      <c r="M294">
        <v>1.6207749131389</v>
      </c>
      <c r="N294">
        <f>(Table2[[#This Row],[1W Return vs Nifty]]-AVERAGE(Table2[1W Return vs Nifty]))/_xlfn.STDEV.P(Table2[1W Return vs Nifty])</f>
        <v>0.26710065147886364</v>
      </c>
      <c r="O294">
        <v>324.18</v>
      </c>
      <c r="P294">
        <v>319.89217922610197</v>
      </c>
      <c r="Q294">
        <v>268.72962774735203</v>
      </c>
      <c r="R294">
        <v>70.548453058568896</v>
      </c>
      <c r="S294" s="1">
        <f>(Table2[[#This Row],[Close Price]]-Table2[[#This Row],[20D EMA]])/Table2[[#This Row],[20D EMA]]</f>
        <v>5.7684002714541447E-3</v>
      </c>
      <c r="T294" s="1">
        <f>(Table2[[#This Row],[Close Price]]-Table2[[#This Row],[50D EMA]])/Table2[[#This Row],[50D EMA]]</f>
        <v>1.924967590265984E-2</v>
      </c>
      <c r="U294" s="1">
        <f>(Table2[[#This Row],[Close Price]]-Table2[[#This Row],[200D EMA]])/Table2[[#This Row],[200D EMA]]</f>
        <v>0.21330127508879712</v>
      </c>
      <c r="V294">
        <v>1.2876741432340599</v>
      </c>
      <c r="W294">
        <v>321.60000000000002</v>
      </c>
      <c r="X294">
        <v>340.1</v>
      </c>
      <c r="Y294">
        <v>321.60000000000002</v>
      </c>
      <c r="Z294">
        <v>344.8</v>
      </c>
      <c r="AA294">
        <v>302.25</v>
      </c>
      <c r="AB294">
        <v>344.8</v>
      </c>
      <c r="AC294" s="1">
        <f>(Table2[[#This Row],[Close Price]]/Table2[[#This Row],[Day Low]])-1</f>
        <v>1.3837064676616828E-2</v>
      </c>
      <c r="AD294" s="1">
        <f>(Table2[[#This Row],[Day High]]/Table2[[#This Row],[Close Price]])-1</f>
        <v>4.309155037570922E-2</v>
      </c>
      <c r="AE294" s="1">
        <f>(Table2[[#This Row],[Close Price]]/Table2[[#This Row],[Current Week Low]])-1</f>
        <v>1.3837064676616828E-2</v>
      </c>
      <c r="AF294" s="1">
        <f>(Table2[[#This Row],[Current Week High]]/Table2[[#This Row],[Close Price]])-1</f>
        <v>5.750651740530599E-2</v>
      </c>
      <c r="AG294" s="1">
        <f>(Table2[[#This Row],[Close Price]]/Table2[[#This Row],[Current Month Low]])-1</f>
        <v>7.8742762613730477E-2</v>
      </c>
      <c r="AH294" s="1">
        <f>(Table2[[#This Row],[Current Month High]]/Table2[[#This Row],[Close Price]])-1</f>
        <v>5.750651740530599E-2</v>
      </c>
      <c r="AI294">
        <v>10.703879773040899</v>
      </c>
      <c r="AJ294">
        <v>129.28973277074499</v>
      </c>
      <c r="AK294" t="str">
        <f>IF(AND(Table2[[#This Row],[20D EMA]]&gt;Table2[[#This Row],[50D EMA]],Table2[[#This Row],[50D EMA]]&gt;Table2[[#This Row],[200D EMA]]),"Uptrend","Downtrend/NoTrend")</f>
        <v>Uptrend</v>
      </c>
      <c r="AL294">
        <v>-0.09</v>
      </c>
      <c r="AM294" t="s">
        <v>3216</v>
      </c>
      <c r="AN294">
        <v>2.94</v>
      </c>
      <c r="AO294" t="s">
        <v>3217</v>
      </c>
      <c r="AQ294">
        <f>(Table2[[#This Row],[Sharpe Ratio]]-AVERAGE(Table2[Sharpe Ratio]))/_xlfn.STDEV.P(Table2[Sharpe Ratio])</f>
        <v>-0.74800574154095356</v>
      </c>
      <c r="AR2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0.83528314622980371</v>
      </c>
      <c r="AS294">
        <f>_xlfn.RANK.AVG(Table2[[#This Row],[1Y Return vs Nifty Z-Score]],Table2[1Y Return vs Nifty Z-Score])</f>
        <v>101</v>
      </c>
      <c r="AT294">
        <f>_xlfn.RANK.AVG(Table2[[#This Row],[6M Return vs Nifty Z-Score]],Table2[6M Return vs Nifty Z-Score])</f>
        <v>273</v>
      </c>
      <c r="AU294">
        <f>_xlfn.RANK.AVG(Table2[[#This Row],[Sharpe Ratio Z-Score]],Table2[Sharpe Ratio Z-Score])</f>
        <v>557</v>
      </c>
      <c r="AV294">
        <f>(Table2[[#This Row],[Rank 1Y]]+Table2[[#This Row],[Rank 6M]]+Table2[[#This Row],[Rank Sharpe]])/3</f>
        <v>310.33333333333331</v>
      </c>
    </row>
    <row r="295" spans="1:48" x14ac:dyDescent="0.3">
      <c r="A295" t="s">
        <v>1919</v>
      </c>
      <c r="B295" t="s">
        <v>1920</v>
      </c>
      <c r="C295" t="s">
        <v>3170</v>
      </c>
      <c r="D295" t="s">
        <v>282</v>
      </c>
      <c r="E295">
        <v>3799.4891907000001</v>
      </c>
      <c r="F295">
        <v>1386.4</v>
      </c>
      <c r="G295">
        <v>46.286017382547499</v>
      </c>
      <c r="H295">
        <f>(Table2[[#This Row],[1Y Return vs Nifty]]-AVERAGE(Table2[1Y Return vs Nifty]))/_xlfn.STDEV.P(Table2[1Y Return vs Nifty])</f>
        <v>0.34978301730877603</v>
      </c>
      <c r="I295">
        <v>-1.3556368523793501</v>
      </c>
      <c r="J295">
        <f>(Table2[[#This Row],[1M Return vs Nifty]]-AVERAGE(Table2[1M Return vs Nifty]))/_xlfn.STDEV.P(Table2[1M Return vs Nifty])</f>
        <v>-0.18887619061453734</v>
      </c>
      <c r="K295">
        <v>-4.3700630841190602</v>
      </c>
      <c r="L295">
        <f>(Table2[[#This Row],[6M Return vs Nifty]]-AVERAGE(Table2[6M Return vs Nifty]))/_xlfn.STDEV.P(Table2[6M Return vs Nifty])</f>
        <v>-0.57848621733594008</v>
      </c>
      <c r="M295">
        <v>1.0644040182007799</v>
      </c>
      <c r="N295">
        <f>(Table2[[#This Row],[1W Return vs Nifty]]-AVERAGE(Table2[1W Return vs Nifty]))/_xlfn.STDEV.P(Table2[1W Return vs Nifty])</f>
        <v>0.14626342986606797</v>
      </c>
      <c r="O295">
        <v>1378.14</v>
      </c>
      <c r="P295">
        <v>1365.3400265100299</v>
      </c>
      <c r="Q295">
        <v>1236.75544135105</v>
      </c>
      <c r="R295">
        <v>69.094024030695394</v>
      </c>
      <c r="S295" s="1">
        <f>(Table2[[#This Row],[Close Price]]-Table2[[#This Row],[20D EMA]])/Table2[[#This Row],[20D EMA]]</f>
        <v>5.9935855573454008E-3</v>
      </c>
      <c r="T295" s="1">
        <f>(Table2[[#This Row],[Close Price]]-Table2[[#This Row],[50D EMA]])/Table2[[#This Row],[50D EMA]]</f>
        <v>1.5424709655514851E-2</v>
      </c>
      <c r="U295" s="1">
        <f>(Table2[[#This Row],[Close Price]]-Table2[[#This Row],[200D EMA]])/Table2[[#This Row],[200D EMA]]</f>
        <v>0.12099769578169488</v>
      </c>
      <c r="V295">
        <v>0.54575453492520798</v>
      </c>
      <c r="W295">
        <v>1377.55</v>
      </c>
      <c r="X295">
        <v>1393.9</v>
      </c>
      <c r="Y295">
        <v>1377.55</v>
      </c>
      <c r="Z295">
        <v>1398.9</v>
      </c>
      <c r="AA295">
        <v>1365.2</v>
      </c>
      <c r="AB295">
        <v>1398.9</v>
      </c>
      <c r="AC295" s="1">
        <f>(Table2[[#This Row],[Close Price]]/Table2[[#This Row],[Day Low]])-1</f>
        <v>6.4244492032958789E-3</v>
      </c>
      <c r="AD295" s="1">
        <f>(Table2[[#This Row],[Day High]]/Table2[[#This Row],[Close Price]])-1</f>
        <v>5.4096941719561364E-3</v>
      </c>
      <c r="AE295" s="1">
        <f>(Table2[[#This Row],[Close Price]]/Table2[[#This Row],[Current Week Low]])-1</f>
        <v>6.4244492032958789E-3</v>
      </c>
      <c r="AF295" s="1">
        <f>(Table2[[#This Row],[Current Week High]]/Table2[[#This Row],[Close Price]])-1</f>
        <v>9.0161569532603014E-3</v>
      </c>
      <c r="AG295" s="1">
        <f>(Table2[[#This Row],[Close Price]]/Table2[[#This Row],[Current Month Low]])-1</f>
        <v>1.5528860240257902E-2</v>
      </c>
      <c r="AH295" s="1">
        <f>(Table2[[#This Row],[Current Month High]]/Table2[[#This Row],[Close Price]])-1</f>
        <v>9.0161569532603014E-3</v>
      </c>
      <c r="AI295">
        <v>2.06289671090593</v>
      </c>
      <c r="AJ295">
        <v>77.743589743589695</v>
      </c>
      <c r="AK295" t="str">
        <f>IF(AND(Table2[[#This Row],[20D EMA]]&gt;Table2[[#This Row],[50D EMA]],Table2[[#This Row],[50D EMA]]&gt;Table2[[#This Row],[200D EMA]]),"Uptrend","Downtrend/NoTrend")</f>
        <v>Uptrend</v>
      </c>
      <c r="AL295">
        <v>-0.1</v>
      </c>
      <c r="AM295" t="s">
        <v>3216</v>
      </c>
      <c r="AN295">
        <v>0.9</v>
      </c>
      <c r="AO295" t="s">
        <v>3217</v>
      </c>
      <c r="AP295">
        <v>0.107181479174613</v>
      </c>
      <c r="AQ295">
        <f>(Table2[[#This Row],[Sharpe Ratio]]-AVERAGE(Table2[Sharpe Ratio]))/_xlfn.STDEV.P(Table2[Sharpe Ratio])</f>
        <v>0.49680826956818863</v>
      </c>
      <c r="AR2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0.2254923087925553</v>
      </c>
      <c r="AS295">
        <f>_xlfn.RANK.AVG(Table2[[#This Row],[1Y Return vs Nifty Z-Score]],Table2[1Y Return vs Nifty Z-Score])</f>
        <v>194</v>
      </c>
      <c r="AT295">
        <f>_xlfn.RANK.AVG(Table2[[#This Row],[6M Return vs Nifty Z-Score]],Table2[6M Return vs Nifty Z-Score])</f>
        <v>518</v>
      </c>
      <c r="AU295">
        <f>_xlfn.RANK.AVG(Table2[[#This Row],[Sharpe Ratio Z-Score]],Table2[Sharpe Ratio Z-Score])</f>
        <v>219</v>
      </c>
      <c r="AV295">
        <f>(Table2[[#This Row],[Rank 1Y]]+Table2[[#This Row],[Rank 6M]]+Table2[[#This Row],[Rank Sharpe]])/3</f>
        <v>310.33333333333331</v>
      </c>
    </row>
    <row r="296" spans="1:48" x14ac:dyDescent="0.3">
      <c r="A296" t="s">
        <v>1149</v>
      </c>
      <c r="B296" t="s">
        <v>1150</v>
      </c>
      <c r="C296" t="s">
        <v>3176</v>
      </c>
      <c r="D296" t="s">
        <v>230</v>
      </c>
      <c r="E296">
        <v>11187.094397961901</v>
      </c>
      <c r="F296">
        <v>284.89</v>
      </c>
      <c r="G296">
        <v>37.775039294020701</v>
      </c>
      <c r="H296">
        <f>(Table2[[#This Row],[1Y Return vs Nifty]]-AVERAGE(Table2[1Y Return vs Nifty]))/_xlfn.STDEV.P(Table2[1Y Return vs Nifty])</f>
        <v>0.20566293922573139</v>
      </c>
      <c r="I296">
        <v>25.175914996703298</v>
      </c>
      <c r="J296">
        <f>(Table2[[#This Row],[1M Return vs Nifty]]-AVERAGE(Table2[1M Return vs Nifty]))/_xlfn.STDEV.P(Table2[1M Return vs Nifty])</f>
        <v>2.2214576080585742</v>
      </c>
      <c r="K296">
        <v>2.31017860535998</v>
      </c>
      <c r="L296">
        <f>(Table2[[#This Row],[6M Return vs Nifty]]-AVERAGE(Table2[6M Return vs Nifty]))/_xlfn.STDEV.P(Table2[6M Return vs Nifty])</f>
        <v>-0.37901287169308595</v>
      </c>
      <c r="M296">
        <v>32.874622947712197</v>
      </c>
      <c r="N296">
        <f>(Table2[[#This Row],[1W Return vs Nifty]]-AVERAGE(Table2[1W Return vs Nifty]))/_xlfn.STDEV.P(Table2[1W Return vs Nifty])</f>
        <v>7.0550692450308521</v>
      </c>
      <c r="O296">
        <v>227.4</v>
      </c>
      <c r="P296">
        <v>215.10211957631199</v>
      </c>
      <c r="Q296">
        <v>201.99153274823499</v>
      </c>
      <c r="R296">
        <v>87.4734187283062</v>
      </c>
      <c r="S296" s="1">
        <f>(Table2[[#This Row],[Close Price]]-Table2[[#This Row],[20D EMA]])/Table2[[#This Row],[20D EMA]]</f>
        <v>0.25281442392260323</v>
      </c>
      <c r="T296" s="1">
        <f>(Table2[[#This Row],[Close Price]]-Table2[[#This Row],[50D EMA]])/Table2[[#This Row],[50D EMA]]</f>
        <v>0.32444069152433097</v>
      </c>
      <c r="U296" s="1">
        <f>(Table2[[#This Row],[Close Price]]-Table2[[#This Row],[200D EMA]])/Table2[[#This Row],[200D EMA]]</f>
        <v>0.41040565475133445</v>
      </c>
      <c r="V296">
        <v>1.81705578808385</v>
      </c>
      <c r="W296">
        <v>272.33</v>
      </c>
      <c r="X296">
        <v>304</v>
      </c>
      <c r="Y296">
        <v>212.01</v>
      </c>
      <c r="Z296">
        <v>304</v>
      </c>
      <c r="AA296">
        <v>195</v>
      </c>
      <c r="AB296">
        <v>304</v>
      </c>
      <c r="AC296" s="1">
        <f>(Table2[[#This Row],[Close Price]]/Table2[[#This Row],[Day Low]])-1</f>
        <v>4.6120515550985841E-2</v>
      </c>
      <c r="AD296" s="1">
        <f>(Table2[[#This Row],[Day High]]/Table2[[#This Row],[Close Price]])-1</f>
        <v>6.7078521534627455E-2</v>
      </c>
      <c r="AE296" s="1">
        <f>(Table2[[#This Row],[Close Price]]/Table2[[#This Row],[Current Week Low]])-1</f>
        <v>0.34375736993538042</v>
      </c>
      <c r="AF296" s="1">
        <f>(Table2[[#This Row],[Current Week High]]/Table2[[#This Row],[Close Price]])-1</f>
        <v>6.7078521534627455E-2</v>
      </c>
      <c r="AG296" s="1">
        <f>(Table2[[#This Row],[Close Price]]/Table2[[#This Row],[Current Month Low]])-1</f>
        <v>0.4609743589743589</v>
      </c>
      <c r="AH296" s="1">
        <f>(Table2[[#This Row],[Current Month High]]/Table2[[#This Row],[Close Price]])-1</f>
        <v>6.7078521534627455E-2</v>
      </c>
      <c r="AI296">
        <v>8.1119028396925099</v>
      </c>
      <c r="AJ296">
        <v>97.223952924887499</v>
      </c>
      <c r="AK296" t="str">
        <f>IF(AND(Table2[[#This Row],[20D EMA]]&gt;Table2[[#This Row],[50D EMA]],Table2[[#This Row],[50D EMA]]&gt;Table2[[#This Row],[200D EMA]]),"Uptrend","Downtrend/NoTrend")</f>
        <v>Uptrend</v>
      </c>
      <c r="AL296">
        <v>0.5</v>
      </c>
      <c r="AM296" t="s">
        <v>3217</v>
      </c>
      <c r="AN296">
        <v>43.9</v>
      </c>
      <c r="AO296" t="s">
        <v>3217</v>
      </c>
      <c r="AP296">
        <v>9.3637857140958999E-2</v>
      </c>
      <c r="AQ296">
        <f>(Table2[[#This Row],[Sharpe Ratio]]-AVERAGE(Table2[Sharpe Ratio]))/_xlfn.STDEV.P(Table2[Sharpe Ratio])</f>
        <v>0.33951159295493766</v>
      </c>
      <c r="AR2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9.4426885135770089</v>
      </c>
      <c r="AS296">
        <f>_xlfn.RANK.AVG(Table2[[#This Row],[1Y Return vs Nifty Z-Score]],Table2[1Y Return vs Nifty Z-Score])</f>
        <v>240</v>
      </c>
      <c r="AT296">
        <f>_xlfn.RANK.AVG(Table2[[#This Row],[6M Return vs Nifty Z-Score]],Table2[6M Return vs Nifty Z-Score])</f>
        <v>440</v>
      </c>
      <c r="AU296">
        <f>_xlfn.RANK.AVG(Table2[[#This Row],[Sharpe Ratio Z-Score]],Table2[Sharpe Ratio Z-Score])</f>
        <v>252</v>
      </c>
      <c r="AV296">
        <f>(Table2[[#This Row],[Rank 1Y]]+Table2[[#This Row],[Rank 6M]]+Table2[[#This Row],[Rank Sharpe]])/3</f>
        <v>310.66666666666669</v>
      </c>
    </row>
    <row r="297" spans="1:48" x14ac:dyDescent="0.3">
      <c r="A297" t="s">
        <v>366</v>
      </c>
      <c r="B297" t="s">
        <v>367</v>
      </c>
      <c r="C297" t="s">
        <v>3183</v>
      </c>
      <c r="D297" t="s">
        <v>206</v>
      </c>
      <c r="E297">
        <v>69285.001577219999</v>
      </c>
      <c r="F297">
        <v>237.55</v>
      </c>
      <c r="G297">
        <v>4.1053093068852498</v>
      </c>
      <c r="H297">
        <f>(Table2[[#This Row],[1Y Return vs Nifty]]-AVERAGE(Table2[1Y Return vs Nifty]))/_xlfn.STDEV.P(Table2[1Y Return vs Nifty])</f>
        <v>-0.36448118102789384</v>
      </c>
      <c r="I297">
        <v>-12.3308677529833</v>
      </c>
      <c r="J297">
        <f>(Table2[[#This Row],[1M Return vs Nifty]]-AVERAGE(Table2[1M Return vs Nifty]))/_xlfn.STDEV.P(Table2[1M Return vs Nifty])</f>
        <v>-1.1859520547947888</v>
      </c>
      <c r="K297">
        <v>30.324067394018801</v>
      </c>
      <c r="L297">
        <f>(Table2[[#This Row],[6M Return vs Nifty]]-AVERAGE(Table2[6M Return vs Nifty]))/_xlfn.STDEV.P(Table2[6M Return vs Nifty])</f>
        <v>0.45748741989687319</v>
      </c>
      <c r="M297">
        <v>-3.40513214145667</v>
      </c>
      <c r="N297">
        <f>(Table2[[#This Row],[1W Return vs Nifty]]-AVERAGE(Table2[1W Return vs Nifty]))/_xlfn.STDEV.P(Table2[1W Return vs Nifty])</f>
        <v>-0.82446731170336607</v>
      </c>
      <c r="O297">
        <v>246.21</v>
      </c>
      <c r="P297">
        <v>243.86476081152699</v>
      </c>
      <c r="Q297">
        <v>212.954210869067</v>
      </c>
      <c r="R297">
        <v>26.258641027646501</v>
      </c>
      <c r="S297" s="1">
        <f>(Table2[[#This Row],[Close Price]]-Table2[[#This Row],[20D EMA]])/Table2[[#This Row],[20D EMA]]</f>
        <v>-3.5173226107794144E-2</v>
      </c>
      <c r="T297" s="1">
        <f>(Table2[[#This Row],[Close Price]]-Table2[[#This Row],[50D EMA]])/Table2[[#This Row],[50D EMA]]</f>
        <v>-2.5894519530057884E-2</v>
      </c>
      <c r="U297" s="1">
        <f>(Table2[[#This Row],[Close Price]]-Table2[[#This Row],[200D EMA]])/Table2[[#This Row],[200D EMA]]</f>
        <v>0.11549801729938797</v>
      </c>
      <c r="V297">
        <v>0.68653624213728504</v>
      </c>
      <c r="W297">
        <v>233.05</v>
      </c>
      <c r="X297">
        <v>238.5</v>
      </c>
      <c r="Y297">
        <v>233.05</v>
      </c>
      <c r="Z297">
        <v>248.2</v>
      </c>
      <c r="AA297">
        <v>233.05</v>
      </c>
      <c r="AB297">
        <v>258.10000000000002</v>
      </c>
      <c r="AC297" s="1">
        <f>(Table2[[#This Row],[Close Price]]/Table2[[#This Row],[Day Low]])-1</f>
        <v>1.9309161124222207E-2</v>
      </c>
      <c r="AD297" s="1">
        <f>(Table2[[#This Row],[Day High]]/Table2[[#This Row],[Close Price]])-1</f>
        <v>3.9991580719846986E-3</v>
      </c>
      <c r="AE297" s="1">
        <f>(Table2[[#This Row],[Close Price]]/Table2[[#This Row],[Current Week Low]])-1</f>
        <v>1.9309161124222207E-2</v>
      </c>
      <c r="AF297" s="1">
        <f>(Table2[[#This Row],[Current Week High]]/Table2[[#This Row],[Close Price]])-1</f>
        <v>4.4832666806987831E-2</v>
      </c>
      <c r="AG297" s="1">
        <f>(Table2[[#This Row],[Close Price]]/Table2[[#This Row],[Current Month Low]])-1</f>
        <v>1.9309161124222207E-2</v>
      </c>
      <c r="AH297" s="1">
        <f>(Table2[[#This Row],[Current Month High]]/Table2[[#This Row],[Close Price]])-1</f>
        <v>8.6508103557145999E-2</v>
      </c>
      <c r="AI297">
        <v>11.408124605346201</v>
      </c>
      <c r="AJ297">
        <v>50.777530942557902</v>
      </c>
      <c r="AK297" t="str">
        <f>IF(AND(Table2[[#This Row],[20D EMA]]&gt;Table2[[#This Row],[50D EMA]],Table2[[#This Row],[50D EMA]]&gt;Table2[[#This Row],[200D EMA]]),"Uptrend","Downtrend/NoTrend")</f>
        <v>Uptrend</v>
      </c>
      <c r="AL297">
        <v>-0.02</v>
      </c>
      <c r="AM297" t="s">
        <v>3216</v>
      </c>
      <c r="AN297">
        <v>-5.36</v>
      </c>
      <c r="AO297" t="s">
        <v>3216</v>
      </c>
      <c r="AP297">
        <v>7.2520050799384006E-2</v>
      </c>
      <c r="AQ297">
        <f>(Table2[[#This Row],[Sharpe Ratio]]-AVERAGE(Table2[Sharpe Ratio]))/_xlfn.STDEV.P(Table2[Sharpe Ratio])</f>
        <v>9.4247752407861499E-2</v>
      </c>
      <c r="AR2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-1.8231653752213139</v>
      </c>
      <c r="AS297">
        <f>_xlfn.RANK.AVG(Table2[[#This Row],[1Y Return vs Nifty Z-Score]],Table2[1Y Return vs Nifty Z-Score])</f>
        <v>419</v>
      </c>
      <c r="AT297">
        <f>_xlfn.RANK.AVG(Table2[[#This Row],[6M Return vs Nifty Z-Score]],Table2[6M Return vs Nifty Z-Score])</f>
        <v>192</v>
      </c>
      <c r="AU297">
        <f>_xlfn.RANK.AVG(Table2[[#This Row],[Sharpe Ratio Z-Score]],Table2[Sharpe Ratio Z-Score])</f>
        <v>322</v>
      </c>
      <c r="AV297">
        <f>(Table2[[#This Row],[Rank 1Y]]+Table2[[#This Row],[Rank 6M]]+Table2[[#This Row],[Rank Sharpe]])/3</f>
        <v>311</v>
      </c>
    </row>
    <row r="298" spans="1:48" x14ac:dyDescent="0.3">
      <c r="A298" t="s">
        <v>466</v>
      </c>
      <c r="B298" t="s">
        <v>467</v>
      </c>
      <c r="C298" t="s">
        <v>3185</v>
      </c>
      <c r="D298" t="s">
        <v>468</v>
      </c>
      <c r="E298">
        <v>47561.754500000003</v>
      </c>
      <c r="F298">
        <v>4168.1499999999996</v>
      </c>
      <c r="G298">
        <v>11.438674356799201</v>
      </c>
      <c r="H298">
        <f>(Table2[[#This Row],[1Y Return vs Nifty]]-AVERAGE(Table2[1Y Return vs Nifty]))/_xlfn.STDEV.P(Table2[1Y Return vs Nifty])</f>
        <v>-0.2403021345526361</v>
      </c>
      <c r="I298">
        <v>22.316970882700598</v>
      </c>
      <c r="J298">
        <f>(Table2[[#This Row],[1M Return vs Nifty]]-AVERAGE(Table2[1M Return vs Nifty]))/_xlfn.STDEV.P(Table2[1M Return vs Nifty])</f>
        <v>1.9617287514241846</v>
      </c>
      <c r="K298">
        <v>16.0669978484963</v>
      </c>
      <c r="L298">
        <f>(Table2[[#This Row],[6M Return vs Nifty]]-AVERAGE(Table2[6M Return vs Nifty]))/_xlfn.STDEV.P(Table2[6M Return vs Nifty])</f>
        <v>3.176848733382065E-2</v>
      </c>
      <c r="M298">
        <v>4.9838540116548904</v>
      </c>
      <c r="N298">
        <f>(Table2[[#This Row],[1W Return vs Nifty]]-AVERAGE(Table2[1W Return vs Nifty]))/_xlfn.STDEV.P(Table2[1W Return vs Nifty])</f>
        <v>0.99752191906500542</v>
      </c>
      <c r="O298">
        <v>3873.36</v>
      </c>
      <c r="P298">
        <v>3577.9457595038898</v>
      </c>
      <c r="Q298">
        <v>3350.0476275257201</v>
      </c>
      <c r="R298">
        <v>75.107443696096993</v>
      </c>
      <c r="S298" s="1">
        <f>(Table2[[#This Row],[Close Price]]-Table2[[#This Row],[20D EMA]])/Table2[[#This Row],[20D EMA]]</f>
        <v>7.610704917694186E-2</v>
      </c>
      <c r="T298" s="1">
        <f>(Table2[[#This Row],[Close Price]]-Table2[[#This Row],[50D EMA]])/Table2[[#This Row],[50D EMA]]</f>
        <v>0.16495617322548409</v>
      </c>
      <c r="U298" s="1">
        <f>(Table2[[#This Row],[Close Price]]-Table2[[#This Row],[200D EMA]])/Table2[[#This Row],[200D EMA]]</f>
        <v>0.24420619150376496</v>
      </c>
      <c r="V298">
        <v>3.3020747078451298</v>
      </c>
      <c r="W298">
        <v>4100</v>
      </c>
      <c r="X298">
        <v>4381.1499999999996</v>
      </c>
      <c r="Y298">
        <v>4100</v>
      </c>
      <c r="Z298">
        <v>4510.5</v>
      </c>
      <c r="AA298">
        <v>3105.1</v>
      </c>
      <c r="AB298">
        <v>4510.5</v>
      </c>
      <c r="AC298" s="1">
        <f>(Table2[[#This Row],[Close Price]]/Table2[[#This Row],[Day Low]])-1</f>
        <v>1.6621951219512043E-2</v>
      </c>
      <c r="AD298" s="1">
        <f>(Table2[[#This Row],[Day High]]/Table2[[#This Row],[Close Price]])-1</f>
        <v>5.1101807756438689E-2</v>
      </c>
      <c r="AE298" s="1">
        <f>(Table2[[#This Row],[Close Price]]/Table2[[#This Row],[Current Week Low]])-1</f>
        <v>1.6621951219512043E-2</v>
      </c>
      <c r="AF298" s="1">
        <f>(Table2[[#This Row],[Current Week High]]/Table2[[#This Row],[Close Price]])-1</f>
        <v>8.2134760025430964E-2</v>
      </c>
      <c r="AG298" s="1">
        <f>(Table2[[#This Row],[Close Price]]/Table2[[#This Row],[Current Month Low]])-1</f>
        <v>0.34235612379633507</v>
      </c>
      <c r="AH298" s="1">
        <f>(Table2[[#This Row],[Current Month High]]/Table2[[#This Row],[Close Price]])-1</f>
        <v>8.2134760025430964E-2</v>
      </c>
      <c r="AI298">
        <v>8.2134760025430893</v>
      </c>
      <c r="AJ298">
        <v>68.342084006462002</v>
      </c>
      <c r="AK298" t="str">
        <f>IF(AND(Table2[[#This Row],[20D EMA]]&gt;Table2[[#This Row],[50D EMA]],Table2[[#This Row],[50D EMA]]&gt;Table2[[#This Row],[200D EMA]]),"Uptrend","Downtrend/NoTrend")</f>
        <v>Uptrend</v>
      </c>
      <c r="AL298">
        <v>0.28999999999999998</v>
      </c>
      <c r="AM298" t="s">
        <v>3217</v>
      </c>
      <c r="AN298">
        <v>31.67</v>
      </c>
      <c r="AO298" t="s">
        <v>3217</v>
      </c>
      <c r="AP298">
        <v>9.3734381254005003E-2</v>
      </c>
      <c r="AQ298">
        <f>(Table2[[#This Row],[Sharpe Ratio]]-AVERAGE(Table2[Sharpe Ratio]))/_xlfn.STDEV.P(Table2[Sharpe Ratio])</f>
        <v>0.34063263148934531</v>
      </c>
      <c r="AR2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3.0913496547597195</v>
      </c>
      <c r="AS298">
        <f>_xlfn.RANK.AVG(Table2[[#This Row],[1Y Return vs Nifty Z-Score]],Table2[1Y Return vs Nifty Z-Score])</f>
        <v>377</v>
      </c>
      <c r="AT298">
        <f>_xlfn.RANK.AVG(Table2[[#This Row],[6M Return vs Nifty Z-Score]],Table2[6M Return vs Nifty Z-Score])</f>
        <v>305</v>
      </c>
      <c r="AU298">
        <f>_xlfn.RANK.AVG(Table2[[#This Row],[Sharpe Ratio Z-Score]],Table2[Sharpe Ratio Z-Score])</f>
        <v>251</v>
      </c>
      <c r="AV298">
        <f>(Table2[[#This Row],[Rank 1Y]]+Table2[[#This Row],[Rank 6M]]+Table2[[#This Row],[Rank Sharpe]])/3</f>
        <v>311</v>
      </c>
    </row>
    <row r="299" spans="1:48" x14ac:dyDescent="0.3">
      <c r="A299" t="s">
        <v>330</v>
      </c>
      <c r="B299" t="s">
        <v>331</v>
      </c>
      <c r="C299" t="s">
        <v>3171</v>
      </c>
      <c r="D299" t="s">
        <v>51</v>
      </c>
      <c r="E299">
        <v>80975.266814699993</v>
      </c>
      <c r="F299">
        <v>2035.45</v>
      </c>
      <c r="G299">
        <v>30.329428892029402</v>
      </c>
      <c r="H299">
        <f>(Table2[[#This Row],[1Y Return vs Nifty]]-AVERAGE(Table2[1Y Return vs Nifty]))/_xlfn.STDEV.P(Table2[1Y Return vs Nifty])</f>
        <v>7.9583193590214582E-2</v>
      </c>
      <c r="I299">
        <v>6.2509017245418104</v>
      </c>
      <c r="J299">
        <f>(Table2[[#This Row],[1M Return vs Nifty]]-AVERAGE(Table2[1M Return vs Nifty]))/_xlfn.STDEV.P(Table2[1M Return vs Nifty])</f>
        <v>0.50216130041325824</v>
      </c>
      <c r="K299">
        <v>37.120080502463701</v>
      </c>
      <c r="L299">
        <f>(Table2[[#This Row],[6M Return vs Nifty]]-AVERAGE(Table2[6M Return vs Nifty]))/_xlfn.STDEV.P(Table2[6M Return vs Nifty])</f>
        <v>0.66041772313862845</v>
      </c>
      <c r="M299">
        <v>2.64755693599826</v>
      </c>
      <c r="N299">
        <f>(Table2[[#This Row],[1W Return vs Nifty]]-AVERAGE(Table2[1W Return vs Nifty]))/_xlfn.STDEV.P(Table2[1W Return vs Nifty])</f>
        <v>0.49010564324445666</v>
      </c>
      <c r="O299">
        <v>1973.59</v>
      </c>
      <c r="P299">
        <v>1904.08280440975</v>
      </c>
      <c r="Q299">
        <v>1668.2376694777099</v>
      </c>
      <c r="R299">
        <v>65.214640172550702</v>
      </c>
      <c r="S299" s="1">
        <f>(Table2[[#This Row],[Close Price]]-Table2[[#This Row],[20D EMA]])/Table2[[#This Row],[20D EMA]]</f>
        <v>3.1343896148642893E-2</v>
      </c>
      <c r="T299" s="1">
        <f>(Table2[[#This Row],[Close Price]]-Table2[[#This Row],[50D EMA]])/Table2[[#This Row],[50D EMA]]</f>
        <v>6.8992375376748807E-2</v>
      </c>
      <c r="U299" s="1">
        <f>(Table2[[#This Row],[Close Price]]-Table2[[#This Row],[200D EMA]])/Table2[[#This Row],[200D EMA]]</f>
        <v>0.22011991291220309</v>
      </c>
      <c r="V299">
        <v>0.98600174809000596</v>
      </c>
      <c r="W299">
        <v>2009.15</v>
      </c>
      <c r="X299">
        <v>2060</v>
      </c>
      <c r="Y299">
        <v>1991.45</v>
      </c>
      <c r="Z299">
        <v>2060</v>
      </c>
      <c r="AA299">
        <v>1942.6</v>
      </c>
      <c r="AB299">
        <v>2078.75</v>
      </c>
      <c r="AC299" s="1">
        <f>(Table2[[#This Row],[Close Price]]/Table2[[#This Row],[Day Low]])-1</f>
        <v>1.3090112734240877E-2</v>
      </c>
      <c r="AD299" s="1">
        <f>(Table2[[#This Row],[Day High]]/Table2[[#This Row],[Close Price]])-1</f>
        <v>1.2061214964749878E-2</v>
      </c>
      <c r="AE299" s="1">
        <f>(Table2[[#This Row],[Close Price]]/Table2[[#This Row],[Current Week Low]])-1</f>
        <v>2.2094453789952118E-2</v>
      </c>
      <c r="AF299" s="1">
        <f>(Table2[[#This Row],[Current Week High]]/Table2[[#This Row],[Close Price]])-1</f>
        <v>1.2061214964749878E-2</v>
      </c>
      <c r="AG299" s="1">
        <f>(Table2[[#This Row],[Close Price]]/Table2[[#This Row],[Current Month Low]])-1</f>
        <v>4.7796767219190794E-2</v>
      </c>
      <c r="AH299" s="1">
        <f>(Table2[[#This Row],[Current Month High]]/Table2[[#This Row],[Close Price]])-1</f>
        <v>2.1272937188336671E-2</v>
      </c>
      <c r="AI299">
        <v>2.12729371883366</v>
      </c>
      <c r="AJ299">
        <v>72.152915803273103</v>
      </c>
      <c r="AK299" t="str">
        <f>IF(AND(Table2[[#This Row],[20D EMA]]&gt;Table2[[#This Row],[50D EMA]],Table2[[#This Row],[50D EMA]]&gt;Table2[[#This Row],[200D EMA]]),"Uptrend","Downtrend/NoTrend")</f>
        <v>Uptrend</v>
      </c>
      <c r="AL299">
        <v>0.09</v>
      </c>
      <c r="AM299" t="s">
        <v>3217</v>
      </c>
      <c r="AN299">
        <v>2.88</v>
      </c>
      <c r="AO299" t="s">
        <v>3217</v>
      </c>
      <c r="AP299">
        <v>7.9132795414069996E-3</v>
      </c>
      <c r="AQ299">
        <f>(Table2[[#This Row],[Sharpe Ratio]]-AVERAGE(Table2[Sharpe Ratio]))/_xlfn.STDEV.P(Table2[Sharpe Ratio])</f>
        <v>-0.65610029926842373</v>
      </c>
      <c r="AR2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1.0761675611181343</v>
      </c>
      <c r="AS299">
        <f>_xlfn.RANK.AVG(Table2[[#This Row],[1Y Return vs Nifty Z-Score]],Table2[1Y Return vs Nifty Z-Score])</f>
        <v>276</v>
      </c>
      <c r="AT299">
        <f>_xlfn.RANK.AVG(Table2[[#This Row],[6M Return vs Nifty Z-Score]],Table2[6M Return vs Nifty Z-Score])</f>
        <v>151</v>
      </c>
      <c r="AU299">
        <f>_xlfn.RANK.AVG(Table2[[#This Row],[Sharpe Ratio Z-Score]],Table2[Sharpe Ratio Z-Score])</f>
        <v>508</v>
      </c>
      <c r="AV299">
        <f>(Table2[[#This Row],[Rank 1Y]]+Table2[[#This Row],[Rank 6M]]+Table2[[#This Row],[Rank Sharpe]])/3</f>
        <v>311.66666666666669</v>
      </c>
    </row>
    <row r="300" spans="1:48" x14ac:dyDescent="0.3">
      <c r="A300" t="s">
        <v>1050</v>
      </c>
      <c r="B300" t="s">
        <v>1051</v>
      </c>
      <c r="C300" t="s">
        <v>3169</v>
      </c>
      <c r="D300" t="s">
        <v>18</v>
      </c>
      <c r="E300">
        <v>13063.252565000001</v>
      </c>
      <c r="F300">
        <v>880</v>
      </c>
      <c r="G300">
        <v>37.681531830361799</v>
      </c>
      <c r="H300">
        <f>(Table2[[#This Row],[1Y Return vs Nifty]]-AVERAGE(Table2[1Y Return vs Nifty]))/_xlfn.STDEV.P(Table2[1Y Return vs Nifty])</f>
        <v>0.20407953684545324</v>
      </c>
      <c r="I300">
        <v>-15.736946860816801</v>
      </c>
      <c r="J300">
        <f>(Table2[[#This Row],[1M Return vs Nifty]]-AVERAGE(Table2[1M Return vs Nifty]))/_xlfn.STDEV.P(Table2[1M Return vs Nifty])</f>
        <v>-1.495386935998291</v>
      </c>
      <c r="K300">
        <v>-15.1338568622674</v>
      </c>
      <c r="L300">
        <f>(Table2[[#This Row],[6M Return vs Nifty]]-AVERAGE(Table2[6M Return vs Nifty]))/_xlfn.STDEV.P(Table2[6M Return vs Nifty])</f>
        <v>-0.89989524062300441</v>
      </c>
      <c r="M300">
        <v>-1.2051626365866901</v>
      </c>
      <c r="N300">
        <f>(Table2[[#This Row],[1W Return vs Nifty]]-AVERAGE(Table2[1W Return vs Nifty]))/_xlfn.STDEV.P(Table2[1W Return vs Nifty])</f>
        <v>-0.34665978255335034</v>
      </c>
      <c r="O300">
        <v>918.69</v>
      </c>
      <c r="P300">
        <v>948.18970481350095</v>
      </c>
      <c r="Q300">
        <v>868.04481896768903</v>
      </c>
      <c r="R300">
        <v>21.778206413308101</v>
      </c>
      <c r="S300" s="1">
        <f>(Table2[[#This Row],[Close Price]]-Table2[[#This Row],[20D EMA]])/Table2[[#This Row],[20D EMA]]</f>
        <v>-4.2114314948459276E-2</v>
      </c>
      <c r="T300" s="1">
        <f>(Table2[[#This Row],[Close Price]]-Table2[[#This Row],[50D EMA]])/Table2[[#This Row],[50D EMA]]</f>
        <v>-7.1915677282019377E-2</v>
      </c>
      <c r="U300" s="1">
        <f>(Table2[[#This Row],[Close Price]]-Table2[[#This Row],[200D EMA]])/Table2[[#This Row],[200D EMA]]</f>
        <v>1.3772538895547488E-2</v>
      </c>
      <c r="V300">
        <v>0.45530508729828301</v>
      </c>
      <c r="W300">
        <v>864.3</v>
      </c>
      <c r="X300">
        <v>887</v>
      </c>
      <c r="Y300">
        <v>864.3</v>
      </c>
      <c r="Z300">
        <v>892</v>
      </c>
      <c r="AA300">
        <v>864.3</v>
      </c>
      <c r="AB300">
        <v>993.75</v>
      </c>
      <c r="AC300" s="1">
        <f>(Table2[[#This Row],[Close Price]]/Table2[[#This Row],[Day Low]])-1</f>
        <v>1.8164989008446097E-2</v>
      </c>
      <c r="AD300" s="1">
        <f>(Table2[[#This Row],[Day High]]/Table2[[#This Row],[Close Price]])-1</f>
        <v>7.9545454545455474E-3</v>
      </c>
      <c r="AE300" s="1">
        <f>(Table2[[#This Row],[Close Price]]/Table2[[#This Row],[Current Week Low]])-1</f>
        <v>1.8164989008446097E-2</v>
      </c>
      <c r="AF300" s="1">
        <f>(Table2[[#This Row],[Current Week High]]/Table2[[#This Row],[Close Price]])-1</f>
        <v>1.3636363636363669E-2</v>
      </c>
      <c r="AG300" s="1">
        <f>(Table2[[#This Row],[Close Price]]/Table2[[#This Row],[Current Month Low]])-1</f>
        <v>1.8164989008446097E-2</v>
      </c>
      <c r="AH300" s="1">
        <f>(Table2[[#This Row],[Current Month High]]/Table2[[#This Row],[Close Price]])-1</f>
        <v>0.12926136363636354</v>
      </c>
      <c r="AI300">
        <v>44.886363636363598</v>
      </c>
      <c r="AJ300">
        <v>85.185185185185105</v>
      </c>
      <c r="AK300" t="str">
        <f>IF(AND(Table2[[#This Row],[20D EMA]]&gt;Table2[[#This Row],[50D EMA]],Table2[[#This Row],[50D EMA]]&gt;Table2[[#This Row],[200D EMA]]),"Uptrend","Downtrend/NoTrend")</f>
        <v>Downtrend/NoTrend</v>
      </c>
      <c r="AL300">
        <v>-0.12</v>
      </c>
      <c r="AM300" t="s">
        <v>3216</v>
      </c>
      <c r="AN300">
        <v>-10.52</v>
      </c>
      <c r="AO300" t="s">
        <v>3216</v>
      </c>
      <c r="AP300">
        <v>0.181532050808171</v>
      </c>
      <c r="AQ300">
        <f>(Table2[[#This Row],[Sharpe Ratio]]-AVERAGE(Table2[Sharpe Ratio]))/_xlfn.STDEV.P(Table2[Sharpe Ratio])</f>
        <v>1.3603215744428703</v>
      </c>
      <c r="AR3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0">
        <f>_xlfn.RANK.AVG(Table2[[#This Row],[1Y Return vs Nifty Z-Score]],Table2[1Y Return vs Nifty Z-Score])</f>
        <v>241</v>
      </c>
      <c r="AT300">
        <f>_xlfn.RANK.AVG(Table2[[#This Row],[6M Return vs Nifty Z-Score]],Table2[6M Return vs Nifty Z-Score])</f>
        <v>629</v>
      </c>
      <c r="AU300">
        <f>_xlfn.RANK.AVG(Table2[[#This Row],[Sharpe Ratio Z-Score]],Table2[Sharpe Ratio Z-Score])</f>
        <v>65</v>
      </c>
      <c r="AV300">
        <f>(Table2[[#This Row],[Rank 1Y]]+Table2[[#This Row],[Rank 6M]]+Table2[[#This Row],[Rank Sharpe]])/3</f>
        <v>311.66666666666669</v>
      </c>
    </row>
    <row r="301" spans="1:48" x14ac:dyDescent="0.3">
      <c r="A301" t="s">
        <v>1298</v>
      </c>
      <c r="B301" t="s">
        <v>1299</v>
      </c>
      <c r="C301" t="s">
        <v>3177</v>
      </c>
      <c r="D301" t="s">
        <v>197</v>
      </c>
      <c r="E301">
        <v>9003.5025420000002</v>
      </c>
      <c r="F301">
        <v>454.65</v>
      </c>
      <c r="G301">
        <v>20.376369264091799</v>
      </c>
      <c r="H301">
        <f>(Table2[[#This Row],[1Y Return vs Nifty]]-AVERAGE(Table2[1Y Return vs Nifty]))/_xlfn.STDEV.P(Table2[1Y Return vs Nifty])</f>
        <v>-8.8956275766104653E-2</v>
      </c>
      <c r="I301">
        <v>5.0485561228775397</v>
      </c>
      <c r="J301">
        <f>(Table2[[#This Row],[1M Return vs Nifty]]-AVERAGE(Table2[1M Return vs Nifty]))/_xlfn.STDEV.P(Table2[1M Return vs Nifty])</f>
        <v>0.39293081672869562</v>
      </c>
      <c r="K301">
        <v>62.6088410880309</v>
      </c>
      <c r="L301">
        <f>(Table2[[#This Row],[6M Return vs Nifty]]-AVERAGE(Table2[6M Return vs Nifty]))/_xlfn.STDEV.P(Table2[6M Return vs Nifty])</f>
        <v>1.4215171843003855</v>
      </c>
      <c r="M301">
        <v>0.44446650433380103</v>
      </c>
      <c r="N301">
        <f>(Table2[[#This Row],[1W Return vs Nifty]]-AVERAGE(Table2[1W Return vs Nifty]))/_xlfn.STDEV.P(Table2[1W Return vs Nifty])</f>
        <v>1.162028546225902E-2</v>
      </c>
      <c r="O301">
        <v>449.14</v>
      </c>
      <c r="P301">
        <v>422.631659475714</v>
      </c>
      <c r="Q301">
        <v>338.11767176549898</v>
      </c>
      <c r="R301">
        <v>53.910773261729901</v>
      </c>
      <c r="S301" s="1">
        <f>(Table2[[#This Row],[Close Price]]-Table2[[#This Row],[20D EMA]])/Table2[[#This Row],[20D EMA]]</f>
        <v>1.2267889744845686E-2</v>
      </c>
      <c r="T301" s="1">
        <f>(Table2[[#This Row],[Close Price]]-Table2[[#This Row],[50D EMA]])/Table2[[#This Row],[50D EMA]]</f>
        <v>7.5759446332074584E-2</v>
      </c>
      <c r="U301" s="1">
        <f>(Table2[[#This Row],[Close Price]]-Table2[[#This Row],[200D EMA]])/Table2[[#This Row],[200D EMA]]</f>
        <v>0.34465021489714331</v>
      </c>
      <c r="V301">
        <v>0.58547692786743699</v>
      </c>
      <c r="W301">
        <v>437.55</v>
      </c>
      <c r="X301">
        <v>460</v>
      </c>
      <c r="Y301">
        <v>437.55</v>
      </c>
      <c r="Z301">
        <v>478.25</v>
      </c>
      <c r="AA301">
        <v>437.55</v>
      </c>
      <c r="AB301">
        <v>478.25</v>
      </c>
      <c r="AC301" s="1">
        <f>(Table2[[#This Row],[Close Price]]/Table2[[#This Row],[Day Low]])-1</f>
        <v>3.9081247857387647E-2</v>
      </c>
      <c r="AD301" s="1">
        <f>(Table2[[#This Row],[Day High]]/Table2[[#This Row],[Close Price]])-1</f>
        <v>1.1767293522489952E-2</v>
      </c>
      <c r="AE301" s="1">
        <f>(Table2[[#This Row],[Close Price]]/Table2[[#This Row],[Current Week Low]])-1</f>
        <v>3.9081247857387647E-2</v>
      </c>
      <c r="AF301" s="1">
        <f>(Table2[[#This Row],[Current Week High]]/Table2[[#This Row],[Close Price]])-1</f>
        <v>5.1908061145936379E-2</v>
      </c>
      <c r="AG301" s="1">
        <f>(Table2[[#This Row],[Close Price]]/Table2[[#This Row],[Current Month Low]])-1</f>
        <v>3.9081247857387647E-2</v>
      </c>
      <c r="AH301" s="1">
        <f>(Table2[[#This Row],[Current Month High]]/Table2[[#This Row],[Close Price]])-1</f>
        <v>5.1908061145936379E-2</v>
      </c>
      <c r="AI301">
        <v>5.1908061145936299</v>
      </c>
      <c r="AJ301">
        <v>89.358600583090293</v>
      </c>
      <c r="AK301" t="str">
        <f>IF(AND(Table2[[#This Row],[20D EMA]]&gt;Table2[[#This Row],[50D EMA]],Table2[[#This Row],[50D EMA]]&gt;Table2[[#This Row],[200D EMA]]),"Uptrend","Downtrend/NoTrend")</f>
        <v>Uptrend</v>
      </c>
      <c r="AL301">
        <v>0.13</v>
      </c>
      <c r="AM301" t="s">
        <v>3217</v>
      </c>
      <c r="AN301">
        <v>1.31</v>
      </c>
      <c r="AO301" t="s">
        <v>3217</v>
      </c>
      <c r="AQ301">
        <f>(Table2[[#This Row],[Sharpe Ratio]]-AVERAGE(Table2[Sharpe Ratio]))/_xlfn.STDEV.P(Table2[Sharpe Ratio])</f>
        <v>-0.74800574154095356</v>
      </c>
      <c r="AR3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0.98910626918428191</v>
      </c>
      <c r="AS301">
        <f>_xlfn.RANK.AVG(Table2[[#This Row],[1Y Return vs Nifty Z-Score]],Table2[1Y Return vs Nifty Z-Score])</f>
        <v>319</v>
      </c>
      <c r="AT301">
        <f>_xlfn.RANK.AVG(Table2[[#This Row],[6M Return vs Nifty Z-Score]],Table2[6M Return vs Nifty Z-Score])</f>
        <v>65</v>
      </c>
      <c r="AU301">
        <f>_xlfn.RANK.AVG(Table2[[#This Row],[Sharpe Ratio Z-Score]],Table2[Sharpe Ratio Z-Score])</f>
        <v>557</v>
      </c>
      <c r="AV301">
        <f>(Table2[[#This Row],[Rank 1Y]]+Table2[[#This Row],[Rank 6M]]+Table2[[#This Row],[Rank Sharpe]])/3</f>
        <v>313.66666666666669</v>
      </c>
    </row>
    <row r="302" spans="1:48" x14ac:dyDescent="0.3">
      <c r="A302" t="s">
        <v>720</v>
      </c>
      <c r="B302" t="s">
        <v>721</v>
      </c>
      <c r="C302" t="s">
        <v>3169</v>
      </c>
      <c r="D302" t="s">
        <v>285</v>
      </c>
      <c r="E302">
        <v>24935.7753006399</v>
      </c>
      <c r="F302">
        <v>246.85</v>
      </c>
      <c r="G302">
        <v>45.543862992404001</v>
      </c>
      <c r="H302">
        <f>(Table2[[#This Row],[1Y Return vs Nifty]]-AVERAGE(Table2[1Y Return vs Nifty]))/_xlfn.STDEV.P(Table2[1Y Return vs Nifty])</f>
        <v>0.33721579559293807</v>
      </c>
      <c r="I302">
        <v>-3.7869850786659298</v>
      </c>
      <c r="J302">
        <f>(Table2[[#This Row],[1M Return vs Nifty]]-AVERAGE(Table2[1M Return vs Nifty]))/_xlfn.STDEV.P(Table2[1M Return vs Nifty])</f>
        <v>-0.40975889055977593</v>
      </c>
      <c r="K302">
        <v>9.1943820063611597</v>
      </c>
      <c r="L302">
        <f>(Table2[[#This Row],[6M Return vs Nifty]]-AVERAGE(Table2[6M Return vs Nifty]))/_xlfn.STDEV.P(Table2[6M Return vs Nifty])</f>
        <v>-0.1734491887732976</v>
      </c>
      <c r="M302">
        <v>-3.1257633157997802</v>
      </c>
      <c r="N302">
        <f>(Table2[[#This Row],[1W Return vs Nifty]]-AVERAGE(Table2[1W Return vs Nifty]))/_xlfn.STDEV.P(Table2[1W Return vs Nifty])</f>
        <v>-0.76379168505800987</v>
      </c>
      <c r="O302">
        <v>258.48</v>
      </c>
      <c r="P302">
        <v>252.87368610843501</v>
      </c>
      <c r="Q302">
        <v>213.94479850107999</v>
      </c>
      <c r="R302">
        <v>34.598831990640903</v>
      </c>
      <c r="S302" s="1">
        <f>(Table2[[#This Row],[Close Price]]-Table2[[#This Row],[20D EMA]])/Table2[[#This Row],[20D EMA]]</f>
        <v>-4.4993809965954902E-2</v>
      </c>
      <c r="T302" s="1">
        <f>(Table2[[#This Row],[Close Price]]-Table2[[#This Row],[50D EMA]])/Table2[[#This Row],[50D EMA]]</f>
        <v>-2.3820928943361835E-2</v>
      </c>
      <c r="U302" s="1">
        <f>(Table2[[#This Row],[Close Price]]-Table2[[#This Row],[200D EMA]])/Table2[[#This Row],[200D EMA]]</f>
        <v>0.15380229727227468</v>
      </c>
      <c r="V302">
        <v>0.32824215522255001</v>
      </c>
      <c r="W302">
        <v>242.6</v>
      </c>
      <c r="X302">
        <v>256.35000000000002</v>
      </c>
      <c r="Y302">
        <v>242.6</v>
      </c>
      <c r="Z302">
        <v>260.75</v>
      </c>
      <c r="AA302">
        <v>242.6</v>
      </c>
      <c r="AB302">
        <v>278.8</v>
      </c>
      <c r="AC302" s="1">
        <f>(Table2[[#This Row],[Close Price]]/Table2[[#This Row],[Day Low]])-1</f>
        <v>1.7518549051937393E-2</v>
      </c>
      <c r="AD302" s="1">
        <f>(Table2[[#This Row],[Day High]]/Table2[[#This Row],[Close Price]])-1</f>
        <v>3.8484909864290096E-2</v>
      </c>
      <c r="AE302" s="1">
        <f>(Table2[[#This Row],[Close Price]]/Table2[[#This Row],[Current Week Low]])-1</f>
        <v>1.7518549051937393E-2</v>
      </c>
      <c r="AF302" s="1">
        <f>(Table2[[#This Row],[Current Week High]]/Table2[[#This Row],[Close Price]])-1</f>
        <v>5.6309499696171716E-2</v>
      </c>
      <c r="AG302" s="1">
        <f>(Table2[[#This Row],[Close Price]]/Table2[[#This Row],[Current Month Low]])-1</f>
        <v>1.7518549051937393E-2</v>
      </c>
      <c r="AH302" s="1">
        <f>(Table2[[#This Row],[Current Month High]]/Table2[[#This Row],[Close Price]])-1</f>
        <v>0.12943082843832299</v>
      </c>
      <c r="AI302">
        <v>15.211667004253499</v>
      </c>
      <c r="AJ302">
        <v>86.442598187311106</v>
      </c>
      <c r="AK302" t="str">
        <f>IF(AND(Table2[[#This Row],[20D EMA]]&gt;Table2[[#This Row],[50D EMA]],Table2[[#This Row],[50D EMA]]&gt;Table2[[#This Row],[200D EMA]]),"Uptrend","Downtrend/NoTrend")</f>
        <v>Uptrend</v>
      </c>
      <c r="AL302">
        <v>0.12</v>
      </c>
      <c r="AM302" t="s">
        <v>3217</v>
      </c>
      <c r="AN302">
        <v>-8.06</v>
      </c>
      <c r="AO302" t="s">
        <v>3216</v>
      </c>
      <c r="AP302">
        <v>5.7909274154245002E-2</v>
      </c>
      <c r="AQ302">
        <f>(Table2[[#This Row],[Sharpe Ratio]]-AVERAGE(Table2[Sharpe Ratio]))/_xlfn.STDEV.P(Table2[Sharpe Ratio])</f>
        <v>-7.5442940621528939E-2</v>
      </c>
      <c r="AR3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-1.0852269094196743</v>
      </c>
      <c r="AS302">
        <f>_xlfn.RANK.AVG(Table2[[#This Row],[1Y Return vs Nifty Z-Score]],Table2[1Y Return vs Nifty Z-Score])</f>
        <v>200</v>
      </c>
      <c r="AT302">
        <f>_xlfn.RANK.AVG(Table2[[#This Row],[6M Return vs Nifty Z-Score]],Table2[6M Return vs Nifty Z-Score])</f>
        <v>376</v>
      </c>
      <c r="AU302">
        <f>_xlfn.RANK.AVG(Table2[[#This Row],[Sharpe Ratio Z-Score]],Table2[Sharpe Ratio Z-Score])</f>
        <v>368</v>
      </c>
      <c r="AV302">
        <f>(Table2[[#This Row],[Rank 1Y]]+Table2[[#This Row],[Rank 6M]]+Table2[[#This Row],[Rank Sharpe]])/3</f>
        <v>314.66666666666669</v>
      </c>
    </row>
    <row r="303" spans="1:48" x14ac:dyDescent="0.3">
      <c r="A303" t="s">
        <v>1038</v>
      </c>
      <c r="B303" t="s">
        <v>1039</v>
      </c>
      <c r="C303" t="s">
        <v>3175</v>
      </c>
      <c r="D303" t="s">
        <v>54</v>
      </c>
      <c r="E303">
        <v>13268.47535742</v>
      </c>
      <c r="F303">
        <v>542.45000000000005</v>
      </c>
      <c r="G303">
        <v>37.348019134614901</v>
      </c>
      <c r="H303">
        <f>(Table2[[#This Row],[1Y Return vs Nifty]]-AVERAGE(Table2[1Y Return vs Nifty]))/_xlfn.STDEV.P(Table2[1Y Return vs Nifty])</f>
        <v>0.19843202192381049</v>
      </c>
      <c r="I303">
        <v>-20.703637684121201</v>
      </c>
      <c r="J303">
        <f>(Table2[[#This Row],[1M Return vs Nifty]]-AVERAGE(Table2[1M Return vs Nifty]))/_xlfn.STDEV.P(Table2[1M Return vs Nifty])</f>
        <v>-1.9465999983576305</v>
      </c>
      <c r="K303">
        <v>14.5177567918675</v>
      </c>
      <c r="L303">
        <f>(Table2[[#This Row],[6M Return vs Nifty]]-AVERAGE(Table2[6M Return vs Nifty]))/_xlfn.STDEV.P(Table2[6M Return vs Nifty])</f>
        <v>-1.4492158783178916E-2</v>
      </c>
      <c r="M303">
        <v>-19.468155378177499</v>
      </c>
      <c r="N303">
        <f>(Table2[[#This Row],[1W Return vs Nifty]]-AVERAGE(Table2[1W Return vs Nifty]))/_xlfn.STDEV.P(Table2[1W Return vs Nifty])</f>
        <v>-4.313167235237291</v>
      </c>
      <c r="O303">
        <v>619.53</v>
      </c>
      <c r="P303">
        <v>608.62797203001799</v>
      </c>
      <c r="Q303">
        <v>497.44210407413499</v>
      </c>
      <c r="R303">
        <v>21.244568507224699</v>
      </c>
      <c r="S303" s="1">
        <f>(Table2[[#This Row],[Close Price]]-Table2[[#This Row],[20D EMA]])/Table2[[#This Row],[20D EMA]]</f>
        <v>-0.12441689667974098</v>
      </c>
      <c r="T303" s="1">
        <f>(Table2[[#This Row],[Close Price]]-Table2[[#This Row],[50D EMA]])/Table2[[#This Row],[50D EMA]]</f>
        <v>-0.10873304394684311</v>
      </c>
      <c r="U303" s="1">
        <f>(Table2[[#This Row],[Close Price]]-Table2[[#This Row],[200D EMA]])/Table2[[#This Row],[200D EMA]]</f>
        <v>9.0478661852792061E-2</v>
      </c>
      <c r="V303">
        <v>2.4338979710431001</v>
      </c>
      <c r="W303">
        <v>537.5</v>
      </c>
      <c r="X303">
        <v>554.95000000000005</v>
      </c>
      <c r="Y303">
        <v>537.5</v>
      </c>
      <c r="Z303">
        <v>560.6</v>
      </c>
      <c r="AA303">
        <v>537.5</v>
      </c>
      <c r="AB303">
        <v>719.9</v>
      </c>
      <c r="AC303" s="1">
        <f>(Table2[[#This Row],[Close Price]]/Table2[[#This Row],[Day Low]])-1</f>
        <v>9.209302325581481E-3</v>
      </c>
      <c r="AD303" s="1">
        <f>(Table2[[#This Row],[Day High]]/Table2[[#This Row],[Close Price]])-1</f>
        <v>2.3043598488339923E-2</v>
      </c>
      <c r="AE303" s="1">
        <f>(Table2[[#This Row],[Close Price]]/Table2[[#This Row],[Current Week Low]])-1</f>
        <v>9.209302325581481E-3</v>
      </c>
      <c r="AF303" s="1">
        <f>(Table2[[#This Row],[Current Week High]]/Table2[[#This Row],[Close Price]])-1</f>
        <v>3.3459305005069551E-2</v>
      </c>
      <c r="AG303" s="1">
        <f>(Table2[[#This Row],[Close Price]]/Table2[[#This Row],[Current Month Low]])-1</f>
        <v>9.209302325581481E-3</v>
      </c>
      <c r="AH303" s="1">
        <f>(Table2[[#This Row],[Current Month High]]/Table2[[#This Row],[Close Price]])-1</f>
        <v>0.32712692414047373</v>
      </c>
      <c r="AI303">
        <v>32.915476080744703</v>
      </c>
      <c r="AJ303">
        <v>70.073679260072097</v>
      </c>
      <c r="AK303" t="str">
        <f>IF(AND(Table2[[#This Row],[20D EMA]]&gt;Table2[[#This Row],[50D EMA]],Table2[[#This Row],[50D EMA]]&gt;Table2[[#This Row],[200D EMA]]),"Uptrend","Downtrend/NoTrend")</f>
        <v>Uptrend</v>
      </c>
      <c r="AL303">
        <v>-0.05</v>
      </c>
      <c r="AM303" t="s">
        <v>3216</v>
      </c>
      <c r="AN303">
        <v>-20.78</v>
      </c>
      <c r="AO303" t="s">
        <v>3216</v>
      </c>
      <c r="AP303">
        <v>5.2673534255074997E-2</v>
      </c>
      <c r="AQ303">
        <f>(Table2[[#This Row],[Sharpe Ratio]]-AVERAGE(Table2[Sharpe Ratio]))/_xlfn.STDEV.P(Table2[Sharpe Ratio])</f>
        <v>-0.13625122984463317</v>
      </c>
      <c r="AR3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-6.2120786002989234</v>
      </c>
      <c r="AS303">
        <f>_xlfn.RANK.AVG(Table2[[#This Row],[1Y Return vs Nifty Z-Score]],Table2[1Y Return vs Nifty Z-Score])</f>
        <v>243</v>
      </c>
      <c r="AT303">
        <f>_xlfn.RANK.AVG(Table2[[#This Row],[6M Return vs Nifty Z-Score]],Table2[6M Return vs Nifty Z-Score])</f>
        <v>324</v>
      </c>
      <c r="AU303">
        <f>_xlfn.RANK.AVG(Table2[[#This Row],[Sharpe Ratio Z-Score]],Table2[Sharpe Ratio Z-Score])</f>
        <v>377</v>
      </c>
      <c r="AV303">
        <f>(Table2[[#This Row],[Rank 1Y]]+Table2[[#This Row],[Rank 6M]]+Table2[[#This Row],[Rank Sharpe]])/3</f>
        <v>314.66666666666669</v>
      </c>
    </row>
    <row r="304" spans="1:48" x14ac:dyDescent="0.3">
      <c r="A304" t="s">
        <v>1172</v>
      </c>
      <c r="B304" t="s">
        <v>1173</v>
      </c>
      <c r="C304" t="s">
        <v>3182</v>
      </c>
      <c r="D304" t="s">
        <v>98</v>
      </c>
      <c r="E304">
        <v>10653.56529667</v>
      </c>
      <c r="F304">
        <v>219.99</v>
      </c>
      <c r="G304">
        <v>47.873968555179196</v>
      </c>
      <c r="H304">
        <f>(Table2[[#This Row],[1Y Return vs Nifty]]-AVERAGE(Table2[1Y Return vs Nifty]))/_xlfn.STDEV.P(Table2[1Y Return vs Nifty])</f>
        <v>0.37667248225761091</v>
      </c>
      <c r="I304">
        <v>-7.9875360656783698</v>
      </c>
      <c r="J304">
        <f>(Table2[[#This Row],[1M Return vs Nifty]]-AVERAGE(Table2[1M Return vs Nifty]))/_xlfn.STDEV.P(Table2[1M Return vs Nifty])</f>
        <v>-0.79136981458855093</v>
      </c>
      <c r="K304">
        <v>-1.6456923468757101</v>
      </c>
      <c r="L304">
        <f>(Table2[[#This Row],[6M Return vs Nifty]]-AVERAGE(Table2[6M Return vs Nifty]))/_xlfn.STDEV.P(Table2[6M Return vs Nifty])</f>
        <v>-0.49713596520579589</v>
      </c>
      <c r="M304">
        <v>-5.0574290618086399</v>
      </c>
      <c r="N304">
        <f>(Table2[[#This Row],[1W Return vs Nifty]]-AVERAGE(Table2[1W Return vs Nifty]))/_xlfn.STDEV.P(Table2[1W Return vs Nifty])</f>
        <v>-1.1833267900679145</v>
      </c>
      <c r="O304">
        <v>226.46</v>
      </c>
      <c r="P304">
        <v>224.28623371171699</v>
      </c>
      <c r="Q304">
        <v>198.44036298336101</v>
      </c>
      <c r="R304">
        <v>32.501076963762799</v>
      </c>
      <c r="S304" s="1">
        <f>(Table2[[#This Row],[Close Price]]-Table2[[#This Row],[20D EMA]])/Table2[[#This Row],[20D EMA]]</f>
        <v>-2.8570166916894811E-2</v>
      </c>
      <c r="T304" s="1">
        <f>(Table2[[#This Row],[Close Price]]-Table2[[#This Row],[50D EMA]])/Table2[[#This Row],[50D EMA]]</f>
        <v>-1.915513779253648E-2</v>
      </c>
      <c r="U304" s="1">
        <f>(Table2[[#This Row],[Close Price]]-Table2[[#This Row],[200D EMA]])/Table2[[#This Row],[200D EMA]]</f>
        <v>0.10859502922016882</v>
      </c>
      <c r="V304">
        <v>0.29109530551705798</v>
      </c>
      <c r="W304">
        <v>212.77</v>
      </c>
      <c r="X304">
        <v>223.99</v>
      </c>
      <c r="Y304">
        <v>212.77</v>
      </c>
      <c r="Z304">
        <v>229.69</v>
      </c>
      <c r="AA304">
        <v>212.77</v>
      </c>
      <c r="AB304">
        <v>236.9</v>
      </c>
      <c r="AC304" s="1">
        <f>(Table2[[#This Row],[Close Price]]/Table2[[#This Row],[Day Low]])-1</f>
        <v>3.3933355266249965E-2</v>
      </c>
      <c r="AD304" s="1">
        <f>(Table2[[#This Row],[Day High]]/Table2[[#This Row],[Close Price]])-1</f>
        <v>1.8182644665666547E-2</v>
      </c>
      <c r="AE304" s="1">
        <f>(Table2[[#This Row],[Close Price]]/Table2[[#This Row],[Current Week Low]])-1</f>
        <v>3.3933355266249965E-2</v>
      </c>
      <c r="AF304" s="1">
        <f>(Table2[[#This Row],[Current Week High]]/Table2[[#This Row],[Close Price]])-1</f>
        <v>4.4092913314241589E-2</v>
      </c>
      <c r="AG304" s="1">
        <f>(Table2[[#This Row],[Close Price]]/Table2[[#This Row],[Current Month Low]])-1</f>
        <v>3.3933355266249965E-2</v>
      </c>
      <c r="AH304" s="1">
        <f>(Table2[[#This Row],[Current Month High]]/Table2[[#This Row],[Close Price]])-1</f>
        <v>7.6867130324105526E-2</v>
      </c>
      <c r="AI304">
        <v>13.955179780899099</v>
      </c>
      <c r="AJ304">
        <v>89.238709677419294</v>
      </c>
      <c r="AK304" t="str">
        <f>IF(AND(Table2[[#This Row],[20D EMA]]&gt;Table2[[#This Row],[50D EMA]],Table2[[#This Row],[50D EMA]]&gt;Table2[[#This Row],[200D EMA]]),"Uptrend","Downtrend/NoTrend")</f>
        <v>Uptrend</v>
      </c>
      <c r="AL304">
        <v>0.01</v>
      </c>
      <c r="AM304" t="s">
        <v>3217</v>
      </c>
      <c r="AN304">
        <v>-3.8</v>
      </c>
      <c r="AO304" t="s">
        <v>3216</v>
      </c>
      <c r="AP304">
        <v>8.8459249003354001E-2</v>
      </c>
      <c r="AQ304">
        <f>(Table2[[#This Row],[Sharpe Ratio]]-AVERAGE(Table2[Sharpe Ratio]))/_xlfn.STDEV.P(Table2[Sharpe Ratio])</f>
        <v>0.27936683644124499</v>
      </c>
      <c r="AR3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-1.8157932511634054</v>
      </c>
      <c r="AS304">
        <f>_xlfn.RANK.AVG(Table2[[#This Row],[1Y Return vs Nifty Z-Score]],Table2[1Y Return vs Nifty Z-Score])</f>
        <v>189</v>
      </c>
      <c r="AT304">
        <f>_xlfn.RANK.AVG(Table2[[#This Row],[6M Return vs Nifty Z-Score]],Table2[6M Return vs Nifty Z-Score])</f>
        <v>487</v>
      </c>
      <c r="AU304">
        <f>_xlfn.RANK.AVG(Table2[[#This Row],[Sharpe Ratio Z-Score]],Table2[Sharpe Ratio Z-Score])</f>
        <v>269</v>
      </c>
      <c r="AV304">
        <f>(Table2[[#This Row],[Rank 1Y]]+Table2[[#This Row],[Rank 6M]]+Table2[[#This Row],[Rank Sharpe]])/3</f>
        <v>315</v>
      </c>
    </row>
    <row r="305" spans="1:48" x14ac:dyDescent="0.3">
      <c r="A305" t="s">
        <v>1711</v>
      </c>
      <c r="B305" t="s">
        <v>1712</v>
      </c>
      <c r="C305" t="s">
        <v>3173</v>
      </c>
      <c r="D305" t="s">
        <v>1011</v>
      </c>
      <c r="E305">
        <v>4944.147855192</v>
      </c>
      <c r="F305">
        <v>37.72</v>
      </c>
      <c r="G305">
        <v>15.0357820184649</v>
      </c>
      <c r="H305">
        <f>(Table2[[#This Row],[1Y Return vs Nifty]]-AVERAGE(Table2[1Y Return vs Nifty]))/_xlfn.STDEV.P(Table2[1Y Return vs Nifty])</f>
        <v>-0.17939075260803594</v>
      </c>
      <c r="I305">
        <v>-6.3127371908788801</v>
      </c>
      <c r="J305">
        <f>(Table2[[#This Row],[1M Return vs Nifty]]-AVERAGE(Table2[1M Return vs Nifty]))/_xlfn.STDEV.P(Table2[1M Return vs Nifty])</f>
        <v>-0.63921797828167903</v>
      </c>
      <c r="K305">
        <v>14.026040439472</v>
      </c>
      <c r="L305">
        <f>(Table2[[#This Row],[6M Return vs Nifty]]-AVERAGE(Table2[6M Return vs Nifty]))/_xlfn.STDEV.P(Table2[6M Return vs Nifty])</f>
        <v>-2.9174906875079183E-2</v>
      </c>
      <c r="M305">
        <v>0.10087341909056299</v>
      </c>
      <c r="N305">
        <f>(Table2[[#This Row],[1W Return vs Nifty]]-AVERAGE(Table2[1W Return vs Nifty]))/_xlfn.STDEV.P(Table2[1W Return vs Nifty])</f>
        <v>-6.3004095798337115E-2</v>
      </c>
      <c r="O305">
        <v>39.56</v>
      </c>
      <c r="P305">
        <v>39.802161230357399</v>
      </c>
      <c r="Q305">
        <v>34.992597911777601</v>
      </c>
      <c r="R305">
        <v>40.339011582451803</v>
      </c>
      <c r="S305" s="1">
        <f>(Table2[[#This Row],[Close Price]]-Table2[[#This Row],[20D EMA]])/Table2[[#This Row],[20D EMA]]</f>
        <v>-4.6511627906976827E-2</v>
      </c>
      <c r="T305" s="1">
        <f>(Table2[[#This Row],[Close Price]]-Table2[[#This Row],[50D EMA]])/Table2[[#This Row],[50D EMA]]</f>
        <v>-5.2312768100876907E-2</v>
      </c>
      <c r="U305" s="1">
        <f>(Table2[[#This Row],[Close Price]]-Table2[[#This Row],[200D EMA]])/Table2[[#This Row],[200D EMA]]</f>
        <v>7.7942257819743788E-2</v>
      </c>
      <c r="V305">
        <v>0.43709721900662801</v>
      </c>
      <c r="W305">
        <v>37.340000000000003</v>
      </c>
      <c r="X305">
        <v>39.340000000000003</v>
      </c>
      <c r="Y305">
        <v>37.340000000000003</v>
      </c>
      <c r="Z305">
        <v>39.950000000000003</v>
      </c>
      <c r="AA305">
        <v>37.340000000000003</v>
      </c>
      <c r="AB305">
        <v>42.95</v>
      </c>
      <c r="AC305" s="1">
        <f>(Table2[[#This Row],[Close Price]]/Table2[[#This Row],[Day Low]])-1</f>
        <v>1.0176754151044243E-2</v>
      </c>
      <c r="AD305" s="1">
        <f>(Table2[[#This Row],[Day High]]/Table2[[#This Row],[Close Price]])-1</f>
        <v>4.2948038176034098E-2</v>
      </c>
      <c r="AE305" s="1">
        <f>(Table2[[#This Row],[Close Price]]/Table2[[#This Row],[Current Week Low]])-1</f>
        <v>1.0176754151044243E-2</v>
      </c>
      <c r="AF305" s="1">
        <f>(Table2[[#This Row],[Current Week High]]/Table2[[#This Row],[Close Price]])-1</f>
        <v>5.9119830328738132E-2</v>
      </c>
      <c r="AG305" s="1">
        <f>(Table2[[#This Row],[Close Price]]/Table2[[#This Row],[Current Month Low]])-1</f>
        <v>1.0176754151044243E-2</v>
      </c>
      <c r="AH305" s="1">
        <f>(Table2[[#This Row],[Current Month High]]/Table2[[#This Row],[Close Price]])-1</f>
        <v>0.13865323435843058</v>
      </c>
      <c r="AI305">
        <v>22.216330858960699</v>
      </c>
      <c r="AJ305">
        <v>67.644444444444403</v>
      </c>
      <c r="AK305" t="str">
        <f>IF(AND(Table2[[#This Row],[20D EMA]]&gt;Table2[[#This Row],[50D EMA]],Table2[[#This Row],[50D EMA]]&gt;Table2[[#This Row],[200D EMA]]),"Uptrend","Downtrend/NoTrend")</f>
        <v>Downtrend/NoTrend</v>
      </c>
      <c r="AL305">
        <v>-0.22</v>
      </c>
      <c r="AM305" t="s">
        <v>3216</v>
      </c>
      <c r="AN305">
        <v>-8.8699999999999992</v>
      </c>
      <c r="AO305" t="s">
        <v>3216</v>
      </c>
      <c r="AP305">
        <v>9.0570128495161994E-2</v>
      </c>
      <c r="AQ305">
        <f>(Table2[[#This Row],[Sharpe Ratio]]-AVERAGE(Table2[Sharpe Ratio]))/_xlfn.STDEV.P(Table2[Sharpe Ratio])</f>
        <v>0.30388275455882141</v>
      </c>
      <c r="AR3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5">
        <f>_xlfn.RANK.AVG(Table2[[#This Row],[1Y Return vs Nifty Z-Score]],Table2[1Y Return vs Nifty Z-Score])</f>
        <v>356</v>
      </c>
      <c r="AT305">
        <f>_xlfn.RANK.AVG(Table2[[#This Row],[6M Return vs Nifty Z-Score]],Table2[6M Return vs Nifty Z-Score])</f>
        <v>327</v>
      </c>
      <c r="AU305">
        <f>_xlfn.RANK.AVG(Table2[[#This Row],[Sharpe Ratio Z-Score]],Table2[Sharpe Ratio Z-Score])</f>
        <v>263</v>
      </c>
      <c r="AV305">
        <f>(Table2[[#This Row],[Rank 1Y]]+Table2[[#This Row],[Rank 6M]]+Table2[[#This Row],[Rank Sharpe]])/3</f>
        <v>315.33333333333331</v>
      </c>
    </row>
    <row r="306" spans="1:48" x14ac:dyDescent="0.3">
      <c r="A306" t="s">
        <v>1742</v>
      </c>
      <c r="B306" t="s">
        <v>1743</v>
      </c>
      <c r="C306" t="s">
        <v>3177</v>
      </c>
      <c r="D306" t="s">
        <v>197</v>
      </c>
      <c r="E306">
        <v>4746.3352072500002</v>
      </c>
      <c r="F306">
        <v>679.45</v>
      </c>
      <c r="G306">
        <v>21.372627960819699</v>
      </c>
      <c r="H306">
        <f>(Table2[[#This Row],[1Y Return vs Nifty]]-AVERAGE(Table2[1Y Return vs Nifty]))/_xlfn.STDEV.P(Table2[1Y Return vs Nifty])</f>
        <v>-7.2086195774136275E-2</v>
      </c>
      <c r="I306">
        <v>-5.8428412366501199</v>
      </c>
      <c r="J306">
        <f>(Table2[[#This Row],[1M Return vs Nifty]]-AVERAGE(Table2[1M Return vs Nifty]))/_xlfn.STDEV.P(Table2[1M Return vs Nifty])</f>
        <v>-0.59652895252171412</v>
      </c>
      <c r="K306">
        <v>-0.86160880995262601</v>
      </c>
      <c r="L306">
        <f>(Table2[[#This Row],[6M Return vs Nifty]]-AVERAGE(Table2[6M Return vs Nifty]))/_xlfn.STDEV.P(Table2[6M Return vs Nifty])</f>
        <v>-0.47372307482791393</v>
      </c>
      <c r="M306">
        <v>-1.2676168668308101</v>
      </c>
      <c r="N306">
        <f>(Table2[[#This Row],[1W Return vs Nifty]]-AVERAGE(Table2[1W Return vs Nifty]))/_xlfn.STDEV.P(Table2[1W Return vs Nifty])</f>
        <v>-0.36022410759142526</v>
      </c>
      <c r="O306">
        <v>675.56</v>
      </c>
      <c r="P306">
        <v>674.71480642433801</v>
      </c>
      <c r="Q306">
        <v>619.805427832688</v>
      </c>
      <c r="R306">
        <v>41.365017656480397</v>
      </c>
      <c r="S306" s="1">
        <f>(Table2[[#This Row],[Close Price]]-Table2[[#This Row],[20D EMA]])/Table2[[#This Row],[20D EMA]]</f>
        <v>5.7581858014093502E-3</v>
      </c>
      <c r="T306" s="1">
        <f>(Table2[[#This Row],[Close Price]]-Table2[[#This Row],[50D EMA]])/Table2[[#This Row],[50D EMA]]</f>
        <v>7.0180667899616325E-3</v>
      </c>
      <c r="U306" s="1">
        <f>(Table2[[#This Row],[Close Price]]-Table2[[#This Row],[200D EMA]])/Table2[[#This Row],[200D EMA]]</f>
        <v>9.6231122686154774E-2</v>
      </c>
      <c r="V306">
        <v>0.28076655862684602</v>
      </c>
      <c r="W306">
        <v>649.35</v>
      </c>
      <c r="X306">
        <v>693</v>
      </c>
      <c r="Y306">
        <v>649.35</v>
      </c>
      <c r="Z306">
        <v>693.9</v>
      </c>
      <c r="AA306">
        <v>649.35</v>
      </c>
      <c r="AB306">
        <v>702.95</v>
      </c>
      <c r="AC306" s="1">
        <f>(Table2[[#This Row],[Close Price]]/Table2[[#This Row],[Day Low]])-1</f>
        <v>4.6354046354046385E-2</v>
      </c>
      <c r="AD306" s="1">
        <f>(Table2[[#This Row],[Day High]]/Table2[[#This Row],[Close Price]])-1</f>
        <v>1.9942600632864682E-2</v>
      </c>
      <c r="AE306" s="1">
        <f>(Table2[[#This Row],[Close Price]]/Table2[[#This Row],[Current Week Low]])-1</f>
        <v>4.6354046354046385E-2</v>
      </c>
      <c r="AF306" s="1">
        <f>(Table2[[#This Row],[Current Week High]]/Table2[[#This Row],[Close Price]])-1</f>
        <v>2.1267201412907388E-2</v>
      </c>
      <c r="AG306" s="1">
        <f>(Table2[[#This Row],[Close Price]]/Table2[[#This Row],[Current Month Low]])-1</f>
        <v>4.6354046354046385E-2</v>
      </c>
      <c r="AH306" s="1">
        <f>(Table2[[#This Row],[Current Month High]]/Table2[[#This Row],[Close Price]])-1</f>
        <v>3.4586798145558983E-2</v>
      </c>
      <c r="AI306">
        <v>17.617190374567599</v>
      </c>
      <c r="AJ306">
        <v>65.416920267802794</v>
      </c>
      <c r="AK306" t="str">
        <f>IF(AND(Table2[[#This Row],[20D EMA]]&gt;Table2[[#This Row],[50D EMA]],Table2[[#This Row],[50D EMA]]&gt;Table2[[#This Row],[200D EMA]]),"Uptrend","Downtrend/NoTrend")</f>
        <v>Uptrend</v>
      </c>
      <c r="AL306">
        <v>-0.03</v>
      </c>
      <c r="AM306" t="s">
        <v>3216</v>
      </c>
      <c r="AN306">
        <v>-1.32</v>
      </c>
      <c r="AO306" t="s">
        <v>3216</v>
      </c>
      <c r="AP306">
        <v>0.12846965636146099</v>
      </c>
      <c r="AQ306">
        <f>(Table2[[#This Row],[Sharpe Ratio]]-AVERAGE(Table2[Sharpe Ratio]))/_xlfn.STDEV.P(Table2[Sharpe Ratio])</f>
        <v>0.74405081032460629</v>
      </c>
      <c r="AR3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-0.75851152039058323</v>
      </c>
      <c r="AS306">
        <f>_xlfn.RANK.AVG(Table2[[#This Row],[1Y Return vs Nifty Z-Score]],Table2[1Y Return vs Nifty Z-Score])</f>
        <v>314</v>
      </c>
      <c r="AT306">
        <f>_xlfn.RANK.AVG(Table2[[#This Row],[6M Return vs Nifty Z-Score]],Table2[6M Return vs Nifty Z-Score])</f>
        <v>480</v>
      </c>
      <c r="AU306">
        <f>_xlfn.RANK.AVG(Table2[[#This Row],[Sharpe Ratio Z-Score]],Table2[Sharpe Ratio Z-Score])</f>
        <v>162</v>
      </c>
      <c r="AV306">
        <f>(Table2[[#This Row],[Rank 1Y]]+Table2[[#This Row],[Rank 6M]]+Table2[[#This Row],[Rank Sharpe]])/3</f>
        <v>318.66666666666669</v>
      </c>
    </row>
    <row r="307" spans="1:48" x14ac:dyDescent="0.3">
      <c r="A307" t="s">
        <v>790</v>
      </c>
      <c r="B307" t="s">
        <v>791</v>
      </c>
      <c r="C307" t="s">
        <v>3174</v>
      </c>
      <c r="D307" t="s">
        <v>46</v>
      </c>
      <c r="E307">
        <v>21349.706617</v>
      </c>
      <c r="F307">
        <v>223.65</v>
      </c>
      <c r="G307">
        <v>34.027511722153903</v>
      </c>
      <c r="H307">
        <f>(Table2[[#This Row],[1Y Return vs Nifty]]-AVERAGE(Table2[1Y Return vs Nifty]))/_xlfn.STDEV.P(Table2[1Y Return vs Nifty])</f>
        <v>0.1422044317947373</v>
      </c>
      <c r="I307">
        <v>-19.821677426113499</v>
      </c>
      <c r="J307">
        <f>(Table2[[#This Row],[1M Return vs Nifty]]-AVERAGE(Table2[1M Return vs Nifty]))/_xlfn.STDEV.P(Table2[1M Return vs Nifty])</f>
        <v>-1.8664758265393158</v>
      </c>
      <c r="K307">
        <v>-12.372878970552801</v>
      </c>
      <c r="L307">
        <f>(Table2[[#This Row],[6M Return vs Nifty]]-AVERAGE(Table2[6M Return vs Nifty]))/_xlfn.STDEV.P(Table2[6M Return vs Nifty])</f>
        <v>-0.81745189157866549</v>
      </c>
      <c r="M307">
        <v>-5.7192574268934298</v>
      </c>
      <c r="N307">
        <f>(Table2[[#This Row],[1W Return vs Nifty]]-AVERAGE(Table2[1W Return vs Nifty]))/_xlfn.STDEV.P(Table2[1W Return vs Nifty])</f>
        <v>-1.3270681351831721</v>
      </c>
      <c r="O307">
        <v>246.45</v>
      </c>
      <c r="P307">
        <v>259.97175844928103</v>
      </c>
      <c r="Q307">
        <v>234.36115626217901</v>
      </c>
      <c r="R307">
        <v>20.972849283140999</v>
      </c>
      <c r="S307" s="1">
        <f>(Table2[[#This Row],[Close Price]]-Table2[[#This Row],[20D EMA]])/Table2[[#This Row],[20D EMA]]</f>
        <v>-9.2513694461351118E-2</v>
      </c>
      <c r="T307" s="1">
        <f>(Table2[[#This Row],[Close Price]]-Table2[[#This Row],[50D EMA]])/Table2[[#This Row],[50D EMA]]</f>
        <v>-0.1397142469087356</v>
      </c>
      <c r="U307" s="1">
        <f>(Table2[[#This Row],[Close Price]]-Table2[[#This Row],[200D EMA]])/Table2[[#This Row],[200D EMA]]</f>
        <v>-4.5703632944174712E-2</v>
      </c>
      <c r="V307">
        <v>0.30309480198768002</v>
      </c>
      <c r="W307">
        <v>218.15</v>
      </c>
      <c r="X307">
        <v>230.8</v>
      </c>
      <c r="Y307">
        <v>218.15</v>
      </c>
      <c r="Z307">
        <v>245.35</v>
      </c>
      <c r="AA307">
        <v>218.15</v>
      </c>
      <c r="AB307">
        <v>263.2</v>
      </c>
      <c r="AC307" s="1">
        <f>(Table2[[#This Row],[Close Price]]/Table2[[#This Row],[Day Low]])-1</f>
        <v>2.5212010084804115E-2</v>
      </c>
      <c r="AD307" s="1">
        <f>(Table2[[#This Row],[Day High]]/Table2[[#This Row],[Close Price]])-1</f>
        <v>3.1969595349877089E-2</v>
      </c>
      <c r="AE307" s="1">
        <f>(Table2[[#This Row],[Close Price]]/Table2[[#This Row],[Current Week Low]])-1</f>
        <v>2.5212010084804115E-2</v>
      </c>
      <c r="AF307" s="1">
        <f>(Table2[[#This Row],[Current Week High]]/Table2[[#This Row],[Close Price]])-1</f>
        <v>9.7026604068857436E-2</v>
      </c>
      <c r="AG307" s="1">
        <f>(Table2[[#This Row],[Close Price]]/Table2[[#This Row],[Current Month Low]])-1</f>
        <v>2.5212010084804115E-2</v>
      </c>
      <c r="AH307" s="1">
        <f>(Table2[[#This Row],[Current Month High]]/Table2[[#This Row],[Close Price]])-1</f>
        <v>0.17683881064162743</v>
      </c>
      <c r="AI307">
        <v>57.209926224010701</v>
      </c>
      <c r="AJ307">
        <v>75.756385068762199</v>
      </c>
      <c r="AK307" t="str">
        <f>IF(AND(Table2[[#This Row],[20D EMA]]&gt;Table2[[#This Row],[50D EMA]],Table2[[#This Row],[50D EMA]]&gt;Table2[[#This Row],[200D EMA]]),"Uptrend","Downtrend/NoTrend")</f>
        <v>Downtrend/NoTrend</v>
      </c>
      <c r="AL307">
        <v>-0.2</v>
      </c>
      <c r="AM307" t="s">
        <v>3216</v>
      </c>
      <c r="AN307">
        <v>-12.64</v>
      </c>
      <c r="AO307" t="s">
        <v>3216</v>
      </c>
      <c r="AP307">
        <v>0.15802727323851501</v>
      </c>
      <c r="AQ307">
        <f>(Table2[[#This Row],[Sharpe Ratio]]-AVERAGE(Table2[Sharpe Ratio]))/_xlfn.STDEV.P(Table2[Sharpe Ratio])</f>
        <v>1.0873352649420964</v>
      </c>
      <c r="AR3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7">
        <f>_xlfn.RANK.AVG(Table2[[#This Row],[1Y Return vs Nifty Z-Score]],Table2[1Y Return vs Nifty Z-Score])</f>
        <v>261</v>
      </c>
      <c r="AT307">
        <f>_xlfn.RANK.AVG(Table2[[#This Row],[6M Return vs Nifty Z-Score]],Table2[6M Return vs Nifty Z-Score])</f>
        <v>594</v>
      </c>
      <c r="AU307">
        <f>_xlfn.RANK.AVG(Table2[[#This Row],[Sharpe Ratio Z-Score]],Table2[Sharpe Ratio Z-Score])</f>
        <v>102</v>
      </c>
      <c r="AV307">
        <f>(Table2[[#This Row],[Rank 1Y]]+Table2[[#This Row],[Rank 6M]]+Table2[[#This Row],[Rank Sharpe]])/3</f>
        <v>319</v>
      </c>
    </row>
    <row r="308" spans="1:48" x14ac:dyDescent="0.3">
      <c r="A308" t="s">
        <v>1512</v>
      </c>
      <c r="B308" t="s">
        <v>1513</v>
      </c>
      <c r="C308" t="s">
        <v>3176</v>
      </c>
      <c r="D308" t="s">
        <v>819</v>
      </c>
      <c r="E308">
        <v>6997.6367084399899</v>
      </c>
      <c r="F308">
        <v>214.65</v>
      </c>
      <c r="G308">
        <v>28.688393266314101</v>
      </c>
      <c r="H308">
        <f>(Table2[[#This Row],[1Y Return vs Nifty]]-AVERAGE(Table2[1Y Return vs Nifty]))/_xlfn.STDEV.P(Table2[1Y Return vs Nifty])</f>
        <v>5.1794826606404727E-2</v>
      </c>
      <c r="I308">
        <v>10.222592300476601</v>
      </c>
      <c r="J308">
        <f>(Table2[[#This Row],[1M Return vs Nifty]]-AVERAGE(Table2[1M Return vs Nifty]))/_xlfn.STDEV.P(Table2[1M Return vs Nifty])</f>
        <v>0.86298075370046212</v>
      </c>
      <c r="K308">
        <v>3.1891949680802498</v>
      </c>
      <c r="L308">
        <f>(Table2[[#This Row],[6M Return vs Nifty]]-AVERAGE(Table2[6M Return vs Nifty]))/_xlfn.STDEV.P(Table2[6M Return vs Nifty])</f>
        <v>-0.35276526825341176</v>
      </c>
      <c r="M308">
        <v>7.6031788589108196</v>
      </c>
      <c r="N308">
        <f>(Table2[[#This Row],[1W Return vs Nifty]]-AVERAGE(Table2[1W Return vs Nifty]))/_xlfn.STDEV.P(Table2[1W Return vs Nifty])</f>
        <v>1.5664085016008686</v>
      </c>
      <c r="O308">
        <v>221.82</v>
      </c>
      <c r="P308">
        <v>217.30434436671499</v>
      </c>
      <c r="Q308">
        <v>199.63035174764499</v>
      </c>
      <c r="R308">
        <v>70.339557722394602</v>
      </c>
      <c r="S308" s="1">
        <f>(Table2[[#This Row],[Close Price]]-Table2[[#This Row],[20D EMA]])/Table2[[#This Row],[20D EMA]]</f>
        <v>-3.2323505545036463E-2</v>
      </c>
      <c r="T308" s="1">
        <f>(Table2[[#This Row],[Close Price]]-Table2[[#This Row],[50D EMA]])/Table2[[#This Row],[50D EMA]]</f>
        <v>-1.2214870229357239E-2</v>
      </c>
      <c r="U308" s="1">
        <f>(Table2[[#This Row],[Close Price]]-Table2[[#This Row],[200D EMA]])/Table2[[#This Row],[200D EMA]]</f>
        <v>7.523729794025269E-2</v>
      </c>
      <c r="V308">
        <v>1.61470583714758</v>
      </c>
      <c r="W308">
        <v>212.15</v>
      </c>
      <c r="X308">
        <v>231.4</v>
      </c>
      <c r="Y308">
        <v>212.15</v>
      </c>
      <c r="Z308">
        <v>246.85</v>
      </c>
      <c r="AA308">
        <v>211.22</v>
      </c>
      <c r="AB308">
        <v>246.85</v>
      </c>
      <c r="AC308" s="1">
        <f>(Table2[[#This Row],[Close Price]]/Table2[[#This Row],[Day Low]])-1</f>
        <v>1.1784115012962504E-2</v>
      </c>
      <c r="AD308" s="1">
        <f>(Table2[[#This Row],[Day High]]/Table2[[#This Row],[Close Price]])-1</f>
        <v>7.803400885161893E-2</v>
      </c>
      <c r="AE308" s="1">
        <f>(Table2[[#This Row],[Close Price]]/Table2[[#This Row],[Current Week Low]])-1</f>
        <v>1.1784115012962504E-2</v>
      </c>
      <c r="AF308" s="1">
        <f>(Table2[[#This Row],[Current Week High]]/Table2[[#This Row],[Close Price]])-1</f>
        <v>0.15001164686699275</v>
      </c>
      <c r="AG308" s="1">
        <f>(Table2[[#This Row],[Close Price]]/Table2[[#This Row],[Current Month Low]])-1</f>
        <v>1.6238992519647777E-2</v>
      </c>
      <c r="AH308" s="1">
        <f>(Table2[[#This Row],[Current Month High]]/Table2[[#This Row],[Close Price]])-1</f>
        <v>0.15001164686699275</v>
      </c>
      <c r="AI308">
        <v>18.611693454460699</v>
      </c>
      <c r="AJ308">
        <v>70.899681528662398</v>
      </c>
      <c r="AK308" t="str">
        <f>IF(AND(Table2[[#This Row],[20D EMA]]&gt;Table2[[#This Row],[50D EMA]],Table2[[#This Row],[50D EMA]]&gt;Table2[[#This Row],[200D EMA]]),"Uptrend","Downtrend/NoTrend")</f>
        <v>Uptrend</v>
      </c>
      <c r="AL308">
        <v>0.01</v>
      </c>
      <c r="AM308" t="s">
        <v>3217</v>
      </c>
      <c r="AN308">
        <v>-0.76</v>
      </c>
      <c r="AO308" t="s">
        <v>3216</v>
      </c>
      <c r="AP308">
        <v>9.4229935928026004E-2</v>
      </c>
      <c r="AQ308">
        <f>(Table2[[#This Row],[Sharpe Ratio]]-AVERAGE(Table2[Sharpe Ratio]))/_xlfn.STDEV.P(Table2[Sharpe Ratio])</f>
        <v>0.34638804190392819</v>
      </c>
      <c r="AR3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2.4748068555582519</v>
      </c>
      <c r="AS308">
        <f>_xlfn.RANK.AVG(Table2[[#This Row],[1Y Return vs Nifty Z-Score]],Table2[1Y Return vs Nifty Z-Score])</f>
        <v>281</v>
      </c>
      <c r="AT308">
        <f>_xlfn.RANK.AVG(Table2[[#This Row],[6M Return vs Nifty Z-Score]],Table2[6M Return vs Nifty Z-Score])</f>
        <v>429</v>
      </c>
      <c r="AU308">
        <f>_xlfn.RANK.AVG(Table2[[#This Row],[Sharpe Ratio Z-Score]],Table2[Sharpe Ratio Z-Score])</f>
        <v>250</v>
      </c>
      <c r="AV308">
        <f>(Table2[[#This Row],[Rank 1Y]]+Table2[[#This Row],[Rank 6M]]+Table2[[#This Row],[Rank Sharpe]])/3</f>
        <v>320</v>
      </c>
    </row>
    <row r="309" spans="1:48" x14ac:dyDescent="0.3">
      <c r="A309" t="s">
        <v>838</v>
      </c>
      <c r="B309" t="s">
        <v>839</v>
      </c>
      <c r="C309" t="s">
        <v>3181</v>
      </c>
      <c r="D309" t="s">
        <v>840</v>
      </c>
      <c r="E309">
        <v>19614.54242215</v>
      </c>
      <c r="F309">
        <v>871.65</v>
      </c>
      <c r="G309">
        <v>5.2627132220774904</v>
      </c>
      <c r="H309">
        <f>(Table2[[#This Row],[1Y Return vs Nifty]]-AVERAGE(Table2[1Y Return vs Nifty]))/_xlfn.STDEV.P(Table2[1Y Return vs Nifty])</f>
        <v>-0.34488235925957222</v>
      </c>
      <c r="I309">
        <v>18.838672052038699</v>
      </c>
      <c r="J309">
        <f>(Table2[[#This Row],[1M Return vs Nifty]]-AVERAGE(Table2[1M Return vs Nifty]))/_xlfn.STDEV.P(Table2[1M Return vs Nifty])</f>
        <v>1.6457328654270595</v>
      </c>
      <c r="K309">
        <v>19.7555438814253</v>
      </c>
      <c r="L309">
        <f>(Table2[[#This Row],[6M Return vs Nifty]]-AVERAGE(Table2[6M Return vs Nifty]))/_xlfn.STDEV.P(Table2[6M Return vs Nifty])</f>
        <v>0.14190920558130729</v>
      </c>
      <c r="M309">
        <v>10.2227160194539</v>
      </c>
      <c r="N309">
        <f>(Table2[[#This Row],[1W Return vs Nifty]]-AVERAGE(Table2[1W Return vs Nifty]))/_xlfn.STDEV.P(Table2[1W Return vs Nifty])</f>
        <v>2.1353411960882451</v>
      </c>
      <c r="O309">
        <v>809.51</v>
      </c>
      <c r="P309">
        <v>766.69202538105606</v>
      </c>
      <c r="Q309">
        <v>708.69075471482597</v>
      </c>
      <c r="R309">
        <v>82.664663271729097</v>
      </c>
      <c r="S309" s="1">
        <f>(Table2[[#This Row],[Close Price]]-Table2[[#This Row],[20D EMA]])/Table2[[#This Row],[20D EMA]]</f>
        <v>7.6762485948289688E-2</v>
      </c>
      <c r="T309" s="1">
        <f>(Table2[[#This Row],[Close Price]]-Table2[[#This Row],[50D EMA]])/Table2[[#This Row],[50D EMA]]</f>
        <v>0.13689717793370607</v>
      </c>
      <c r="U309" s="1">
        <f>(Table2[[#This Row],[Close Price]]-Table2[[#This Row],[200D EMA]])/Table2[[#This Row],[200D EMA]]</f>
        <v>0.22994408238152914</v>
      </c>
      <c r="V309">
        <v>2.2290739842404399</v>
      </c>
      <c r="W309">
        <v>841.95</v>
      </c>
      <c r="X309">
        <v>884</v>
      </c>
      <c r="Y309">
        <v>796.95</v>
      </c>
      <c r="Z309">
        <v>908</v>
      </c>
      <c r="AA309">
        <v>780</v>
      </c>
      <c r="AB309">
        <v>908</v>
      </c>
      <c r="AC309" s="1">
        <f>(Table2[[#This Row],[Close Price]]/Table2[[#This Row],[Day Low]])-1</f>
        <v>3.5275253874933021E-2</v>
      </c>
      <c r="AD309" s="1">
        <f>(Table2[[#This Row],[Day High]]/Table2[[#This Row],[Close Price]])-1</f>
        <v>1.4168530947054503E-2</v>
      </c>
      <c r="AE309" s="1">
        <f>(Table2[[#This Row],[Close Price]]/Table2[[#This Row],[Current Week Low]])-1</f>
        <v>9.3732354601919754E-2</v>
      </c>
      <c r="AF309" s="1">
        <f>(Table2[[#This Row],[Current Week High]]/Table2[[#This Row],[Close Price]])-1</f>
        <v>4.1702518212585415E-2</v>
      </c>
      <c r="AG309" s="1">
        <f>(Table2[[#This Row],[Close Price]]/Table2[[#This Row],[Current Month Low]])-1</f>
        <v>0.11749999999999994</v>
      </c>
      <c r="AH309" s="1">
        <f>(Table2[[#This Row],[Current Month High]]/Table2[[#This Row],[Close Price]])-1</f>
        <v>4.1702518212585415E-2</v>
      </c>
      <c r="AI309">
        <v>4.1702518212585398</v>
      </c>
      <c r="AJ309">
        <v>46.7424242424242</v>
      </c>
      <c r="AK309" t="str">
        <f>IF(AND(Table2[[#This Row],[20D EMA]]&gt;Table2[[#This Row],[50D EMA]],Table2[[#This Row],[50D EMA]]&gt;Table2[[#This Row],[200D EMA]]),"Uptrend","Downtrend/NoTrend")</f>
        <v>Uptrend</v>
      </c>
      <c r="AL309">
        <v>0.18</v>
      </c>
      <c r="AM309" t="s">
        <v>3217</v>
      </c>
      <c r="AN309">
        <v>9.27</v>
      </c>
      <c r="AO309" t="s">
        <v>3217</v>
      </c>
      <c r="AP309">
        <v>8.2557334804197996E-2</v>
      </c>
      <c r="AQ309">
        <f>(Table2[[#This Row],[Sharpe Ratio]]-AVERAGE(Table2[Sharpe Ratio]))/_xlfn.STDEV.P(Table2[Sharpe Ratio])</f>
        <v>0.21082154723596644</v>
      </c>
      <c r="AR3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3.7889224550730063</v>
      </c>
      <c r="AS309">
        <f>_xlfn.RANK.AVG(Table2[[#This Row],[1Y Return vs Nifty Z-Score]],Table2[1Y Return vs Nifty Z-Score])</f>
        <v>412</v>
      </c>
      <c r="AT309">
        <f>_xlfn.RANK.AVG(Table2[[#This Row],[6M Return vs Nifty Z-Score]],Table2[6M Return vs Nifty Z-Score])</f>
        <v>263</v>
      </c>
      <c r="AU309">
        <f>_xlfn.RANK.AVG(Table2[[#This Row],[Sharpe Ratio Z-Score]],Table2[Sharpe Ratio Z-Score])</f>
        <v>293</v>
      </c>
      <c r="AV309">
        <f>(Table2[[#This Row],[Rank 1Y]]+Table2[[#This Row],[Rank 6M]]+Table2[[#This Row],[Rank Sharpe]])/3</f>
        <v>322.66666666666669</v>
      </c>
    </row>
    <row r="310" spans="1:48" x14ac:dyDescent="0.3">
      <c r="A310" t="s">
        <v>1901</v>
      </c>
      <c r="B310" t="s">
        <v>1902</v>
      </c>
      <c r="C310" t="s">
        <v>3173</v>
      </c>
      <c r="D310" t="s">
        <v>244</v>
      </c>
      <c r="E310">
        <v>3846.6156366250002</v>
      </c>
      <c r="F310">
        <v>1317.5</v>
      </c>
      <c r="G310">
        <v>22.246539224498701</v>
      </c>
      <c r="H310">
        <f>(Table2[[#This Row],[1Y Return vs Nifty]]-AVERAGE(Table2[1Y Return vs Nifty]))/_xlfn.STDEV.P(Table2[1Y Return vs Nifty])</f>
        <v>-5.7287877854735908E-2</v>
      </c>
      <c r="I310">
        <v>51.235645141809599</v>
      </c>
      <c r="J310">
        <f>(Table2[[#This Row],[1M Return vs Nifty]]-AVERAGE(Table2[1M Return vs Nifty]))/_xlfn.STDEV.P(Table2[1M Return vs Nifty])</f>
        <v>4.5889274307942562</v>
      </c>
      <c r="K310">
        <v>65.708641160416406</v>
      </c>
      <c r="L310">
        <f>(Table2[[#This Row],[6M Return vs Nifty]]-AVERAGE(Table2[6M Return vs Nifty]))/_xlfn.STDEV.P(Table2[6M Return vs Nifty])</f>
        <v>1.5140778310561049</v>
      </c>
      <c r="M310">
        <v>8.07165624621069</v>
      </c>
      <c r="N310">
        <f>(Table2[[#This Row],[1W Return vs Nifty]]-AVERAGE(Table2[1W Return vs Nifty]))/_xlfn.STDEV.P(Table2[1W Return vs Nifty])</f>
        <v>1.6681562860101053</v>
      </c>
      <c r="O310">
        <v>1151.83</v>
      </c>
      <c r="P310">
        <v>1020.48307989893</v>
      </c>
      <c r="Q310">
        <v>889.60454755985404</v>
      </c>
      <c r="R310">
        <v>82.821312632578994</v>
      </c>
      <c r="S310" s="1">
        <f>(Table2[[#This Row],[Close Price]]-Table2[[#This Row],[20D EMA]])/Table2[[#This Row],[20D EMA]]</f>
        <v>0.14383198909561315</v>
      </c>
      <c r="T310" s="1">
        <f>(Table2[[#This Row],[Close Price]]-Table2[[#This Row],[50D EMA]])/Table2[[#This Row],[50D EMA]]</f>
        <v>0.291055212919833</v>
      </c>
      <c r="U310" s="1">
        <f>(Table2[[#This Row],[Close Price]]-Table2[[#This Row],[200D EMA]])/Table2[[#This Row],[200D EMA]]</f>
        <v>0.48099512712007181</v>
      </c>
      <c r="V310">
        <v>1.6336943966308299</v>
      </c>
      <c r="W310">
        <v>1265</v>
      </c>
      <c r="X310">
        <v>1341.85</v>
      </c>
      <c r="Y310">
        <v>1212.0999999999999</v>
      </c>
      <c r="Z310">
        <v>1369.75</v>
      </c>
      <c r="AA310">
        <v>1003.3</v>
      </c>
      <c r="AB310">
        <v>1369.75</v>
      </c>
      <c r="AC310" s="1">
        <f>(Table2[[#This Row],[Close Price]]/Table2[[#This Row],[Day Low]])-1</f>
        <v>4.1501976284584963E-2</v>
      </c>
      <c r="AD310" s="1">
        <f>(Table2[[#This Row],[Day High]]/Table2[[#This Row],[Close Price]])-1</f>
        <v>1.8481973434534948E-2</v>
      </c>
      <c r="AE310" s="1">
        <f>(Table2[[#This Row],[Close Price]]/Table2[[#This Row],[Current Week Low]])-1</f>
        <v>8.6956521739130599E-2</v>
      </c>
      <c r="AF310" s="1">
        <f>(Table2[[#This Row],[Current Week High]]/Table2[[#This Row],[Close Price]])-1</f>
        <v>3.9658444022770301E-2</v>
      </c>
      <c r="AG310" s="1">
        <f>(Table2[[#This Row],[Close Price]]/Table2[[#This Row],[Current Month Low]])-1</f>
        <v>0.31316655038373375</v>
      </c>
      <c r="AH310" s="1">
        <f>(Table2[[#This Row],[Current Month High]]/Table2[[#This Row],[Close Price]])-1</f>
        <v>3.9658444022770301E-2</v>
      </c>
      <c r="AI310">
        <v>3.9658444022770301</v>
      </c>
      <c r="AJ310">
        <v>99.228791773778894</v>
      </c>
      <c r="AK310" t="str">
        <f>IF(AND(Table2[[#This Row],[20D EMA]]&gt;Table2[[#This Row],[50D EMA]],Table2[[#This Row],[50D EMA]]&gt;Table2[[#This Row],[200D EMA]]),"Uptrend","Downtrend/NoTrend")</f>
        <v>Uptrend</v>
      </c>
      <c r="AL310">
        <v>0.43</v>
      </c>
      <c r="AM310" t="s">
        <v>3217</v>
      </c>
      <c r="AN310">
        <v>17.47</v>
      </c>
      <c r="AO310" t="s">
        <v>3217</v>
      </c>
      <c r="AP310">
        <v>-5.8971537133309998E-3</v>
      </c>
      <c r="AQ310">
        <f>(Table2[[#This Row],[Sharpe Ratio]]-AVERAGE(Table2[Sharpe Ratio]))/_xlfn.STDEV.P(Table2[Sharpe Ratio])</f>
        <v>-0.81649574209468245</v>
      </c>
      <c r="AR3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6.8973779279110481</v>
      </c>
      <c r="AS310">
        <f>_xlfn.RANK.AVG(Table2[[#This Row],[1Y Return vs Nifty Z-Score]],Table2[1Y Return vs Nifty Z-Score])</f>
        <v>310</v>
      </c>
      <c r="AT310">
        <f>_xlfn.RANK.AVG(Table2[[#This Row],[6M Return vs Nifty Z-Score]],Table2[6M Return vs Nifty Z-Score])</f>
        <v>60</v>
      </c>
      <c r="AU310">
        <f>_xlfn.RANK.AVG(Table2[[#This Row],[Sharpe Ratio Z-Score]],Table2[Sharpe Ratio Z-Score])</f>
        <v>599</v>
      </c>
      <c r="AV310">
        <f>(Table2[[#This Row],[Rank 1Y]]+Table2[[#This Row],[Rank 6M]]+Table2[[#This Row],[Rank Sharpe]])/3</f>
        <v>323</v>
      </c>
    </row>
    <row r="311" spans="1:48" x14ac:dyDescent="0.3">
      <c r="A311" t="s">
        <v>610</v>
      </c>
      <c r="B311" t="s">
        <v>611</v>
      </c>
      <c r="C311" t="s">
        <v>3173</v>
      </c>
      <c r="D311" t="s">
        <v>180</v>
      </c>
      <c r="E311">
        <v>32501.79</v>
      </c>
      <c r="F311">
        <v>747.2</v>
      </c>
      <c r="G311">
        <v>11.457020420246099</v>
      </c>
      <c r="H311">
        <f>(Table2[[#This Row],[1Y Return vs Nifty]]-AVERAGE(Table2[1Y Return vs Nifty]))/_xlfn.STDEV.P(Table2[1Y Return vs Nifty])</f>
        <v>-0.23999147271459803</v>
      </c>
      <c r="I311">
        <v>-13.1548232035149</v>
      </c>
      <c r="J311">
        <f>(Table2[[#This Row],[1M Return vs Nifty]]-AVERAGE(Table2[1M Return vs Nifty]))/_xlfn.STDEV.P(Table2[1M Return vs Nifty])</f>
        <v>-1.2608066159721409</v>
      </c>
      <c r="K311">
        <v>58.025285602636799</v>
      </c>
      <c r="L311">
        <f>(Table2[[#This Row],[6M Return vs Nifty]]-AVERAGE(Table2[6M Return vs Nifty]))/_xlfn.STDEV.P(Table2[6M Return vs Nifty])</f>
        <v>1.2846513057721913</v>
      </c>
      <c r="M311">
        <v>-9.2955365443640794</v>
      </c>
      <c r="N311">
        <f>(Table2[[#This Row],[1W Return vs Nifty]]-AVERAGE(Table2[1W Return vs Nifty]))/_xlfn.STDEV.P(Table2[1W Return vs Nifty])</f>
        <v>-2.103793942012226</v>
      </c>
      <c r="O311">
        <v>791.62</v>
      </c>
      <c r="P311">
        <v>777.64936279914298</v>
      </c>
      <c r="Q311">
        <v>639.97140493638005</v>
      </c>
      <c r="R311">
        <v>15.6488499898804</v>
      </c>
      <c r="S311" s="1">
        <f>(Table2[[#This Row],[Close Price]]-Table2[[#This Row],[20D EMA]])/Table2[[#This Row],[20D EMA]]</f>
        <v>-5.6112781385007908E-2</v>
      </c>
      <c r="T311" s="1">
        <f>(Table2[[#This Row],[Close Price]]-Table2[[#This Row],[50D EMA]])/Table2[[#This Row],[50D EMA]]</f>
        <v>-3.9155645533535427E-2</v>
      </c>
      <c r="U311" s="1">
        <f>(Table2[[#This Row],[Close Price]]-Table2[[#This Row],[200D EMA]])/Table2[[#This Row],[200D EMA]]</f>
        <v>0.16755216598197797</v>
      </c>
      <c r="V311">
        <v>0.64375643651316905</v>
      </c>
      <c r="W311">
        <v>742.05</v>
      </c>
      <c r="X311">
        <v>769</v>
      </c>
      <c r="Y311">
        <v>725.4</v>
      </c>
      <c r="Z311">
        <v>789.75</v>
      </c>
      <c r="AA311">
        <v>725.4</v>
      </c>
      <c r="AB311">
        <v>860</v>
      </c>
      <c r="AC311" s="1">
        <f>(Table2[[#This Row],[Close Price]]/Table2[[#This Row],[Day Low]])-1</f>
        <v>6.9402331379289084E-3</v>
      </c>
      <c r="AD311" s="1">
        <f>(Table2[[#This Row],[Day High]]/Table2[[#This Row],[Close Price]])-1</f>
        <v>2.9175588865096191E-2</v>
      </c>
      <c r="AE311" s="1">
        <f>(Table2[[#This Row],[Close Price]]/Table2[[#This Row],[Current Week Low]])-1</f>
        <v>3.0052384891094741E-2</v>
      </c>
      <c r="AF311" s="1">
        <f>(Table2[[#This Row],[Current Week High]]/Table2[[#This Row],[Close Price]])-1</f>
        <v>5.6945931477516032E-2</v>
      </c>
      <c r="AG311" s="1">
        <f>(Table2[[#This Row],[Close Price]]/Table2[[#This Row],[Current Month Low]])-1</f>
        <v>3.0052384891094741E-2</v>
      </c>
      <c r="AH311" s="1">
        <f>(Table2[[#This Row],[Current Month High]]/Table2[[#This Row],[Close Price]])-1</f>
        <v>0.15096359743040688</v>
      </c>
      <c r="AI311">
        <v>15.096359743040599</v>
      </c>
      <c r="AJ311">
        <v>79.141692639654707</v>
      </c>
      <c r="AK311" t="str">
        <f>IF(AND(Table2[[#This Row],[20D EMA]]&gt;Table2[[#This Row],[50D EMA]],Table2[[#This Row],[50D EMA]]&gt;Table2[[#This Row],[200D EMA]]),"Uptrend","Downtrend/NoTrend")</f>
        <v>Uptrend</v>
      </c>
      <c r="AL311">
        <v>-0.1</v>
      </c>
      <c r="AM311" t="s">
        <v>3216</v>
      </c>
      <c r="AN311">
        <v>-9.14</v>
      </c>
      <c r="AO311" t="s">
        <v>3216</v>
      </c>
      <c r="AP311">
        <v>3.7892044678019998E-3</v>
      </c>
      <c r="AQ311">
        <f>(Table2[[#This Row],[Sharpe Ratio]]-AVERAGE(Table2[Sharpe Ratio]))/_xlfn.STDEV.P(Table2[Sharpe Ratio])</f>
        <v>-0.70399762699727475</v>
      </c>
      <c r="AR3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-3.0239383519240484</v>
      </c>
      <c r="AS311">
        <f>_xlfn.RANK.AVG(Table2[[#This Row],[1Y Return vs Nifty Z-Score]],Table2[1Y Return vs Nifty Z-Score])</f>
        <v>376</v>
      </c>
      <c r="AT311">
        <f>_xlfn.RANK.AVG(Table2[[#This Row],[6M Return vs Nifty Z-Score]],Table2[6M Return vs Nifty Z-Score])</f>
        <v>76</v>
      </c>
      <c r="AU311">
        <f>_xlfn.RANK.AVG(Table2[[#This Row],[Sharpe Ratio Z-Score]],Table2[Sharpe Ratio Z-Score])</f>
        <v>519</v>
      </c>
      <c r="AV311">
        <f>(Table2[[#This Row],[Rank 1Y]]+Table2[[#This Row],[Rank 6M]]+Table2[[#This Row],[Rank Sharpe]])/3</f>
        <v>323.66666666666669</v>
      </c>
    </row>
    <row r="312" spans="1:48" x14ac:dyDescent="0.3">
      <c r="A312" t="s">
        <v>1094</v>
      </c>
      <c r="B312" t="s">
        <v>1095</v>
      </c>
      <c r="C312" t="s">
        <v>3185</v>
      </c>
      <c r="D312" t="s">
        <v>468</v>
      </c>
      <c r="E312">
        <v>12253.14385769</v>
      </c>
      <c r="F312">
        <v>754.95</v>
      </c>
      <c r="G312">
        <v>33.862045075551698</v>
      </c>
      <c r="H312">
        <f>(Table2[[#This Row],[1Y Return vs Nifty]]-AVERAGE(Table2[1Y Return vs Nifty]))/_xlfn.STDEV.P(Table2[1Y Return vs Nifty])</f>
        <v>0.13940251340411233</v>
      </c>
      <c r="I312">
        <v>16.067975730605799</v>
      </c>
      <c r="J312">
        <f>(Table2[[#This Row],[1M Return vs Nifty]]-AVERAGE(Table2[1M Return vs Nifty]))/_xlfn.STDEV.P(Table2[1M Return vs Nifty])</f>
        <v>1.3940211288729125</v>
      </c>
      <c r="K312">
        <v>53.1586946908619</v>
      </c>
      <c r="L312">
        <f>(Table2[[#This Row],[6M Return vs Nifty]]-AVERAGE(Table2[6M Return vs Nifty]))/_xlfn.STDEV.P(Table2[6M Return vs Nifty])</f>
        <v>1.1393339331124976</v>
      </c>
      <c r="M312">
        <v>3.8482067548727401</v>
      </c>
      <c r="N312">
        <f>(Table2[[#This Row],[1W Return vs Nifty]]-AVERAGE(Table2[1W Return vs Nifty]))/_xlfn.STDEV.P(Table2[1W Return vs Nifty])</f>
        <v>0.75087267754238629</v>
      </c>
      <c r="O312">
        <v>719.47</v>
      </c>
      <c r="P312">
        <v>665.00396684819498</v>
      </c>
      <c r="Q312">
        <v>558.95238245881205</v>
      </c>
      <c r="R312">
        <v>69.055983618255496</v>
      </c>
      <c r="S312" s="1">
        <f>(Table2[[#This Row],[Close Price]]-Table2[[#This Row],[20D EMA]])/Table2[[#This Row],[20D EMA]]</f>
        <v>4.9314078418836109E-2</v>
      </c>
      <c r="T312" s="1">
        <f>(Table2[[#This Row],[Close Price]]-Table2[[#This Row],[50D EMA]])/Table2[[#This Row],[50D EMA]]</f>
        <v>0.13525638588008251</v>
      </c>
      <c r="U312" s="1">
        <f>(Table2[[#This Row],[Close Price]]-Table2[[#This Row],[200D EMA]])/Table2[[#This Row],[200D EMA]]</f>
        <v>0.35065172578565873</v>
      </c>
      <c r="V312">
        <v>1.0667020215453</v>
      </c>
      <c r="W312">
        <v>753</v>
      </c>
      <c r="X312">
        <v>778.65</v>
      </c>
      <c r="Y312">
        <v>725.6</v>
      </c>
      <c r="Z312">
        <v>786</v>
      </c>
      <c r="AA312">
        <v>655.1</v>
      </c>
      <c r="AB312">
        <v>786</v>
      </c>
      <c r="AC312" s="1">
        <f>(Table2[[#This Row],[Close Price]]/Table2[[#This Row],[Day Low]])-1</f>
        <v>2.5896414342629903E-3</v>
      </c>
      <c r="AD312" s="1">
        <f>(Table2[[#This Row],[Day High]]/Table2[[#This Row],[Close Price]])-1</f>
        <v>3.1392807470693285E-2</v>
      </c>
      <c r="AE312" s="1">
        <f>(Table2[[#This Row],[Close Price]]/Table2[[#This Row],[Current Week Low]])-1</f>
        <v>4.0449283351708942E-2</v>
      </c>
      <c r="AF312" s="1">
        <f>(Table2[[#This Row],[Current Week High]]/Table2[[#This Row],[Close Price]])-1</f>
        <v>4.1128551559705961E-2</v>
      </c>
      <c r="AG312" s="1">
        <f>(Table2[[#This Row],[Close Price]]/Table2[[#This Row],[Current Month Low]])-1</f>
        <v>0.15241947794229893</v>
      </c>
      <c r="AH312" s="1">
        <f>(Table2[[#This Row],[Current Month High]]/Table2[[#This Row],[Close Price]])-1</f>
        <v>4.1128551559705961E-2</v>
      </c>
      <c r="AI312">
        <v>4.1128551559705899</v>
      </c>
      <c r="AJ312">
        <v>85.879601132586501</v>
      </c>
      <c r="AK312" t="str">
        <f>IF(AND(Table2[[#This Row],[20D EMA]]&gt;Table2[[#This Row],[50D EMA]],Table2[[#This Row],[50D EMA]]&gt;Table2[[#This Row],[200D EMA]]),"Uptrend","Downtrend/NoTrend")</f>
        <v>Uptrend</v>
      </c>
      <c r="AL312">
        <v>0.44</v>
      </c>
      <c r="AM312" t="s">
        <v>3217</v>
      </c>
      <c r="AN312">
        <v>12.05</v>
      </c>
      <c r="AO312" t="s">
        <v>3217</v>
      </c>
      <c r="AP312">
        <v>-1.6767096710037999E-2</v>
      </c>
      <c r="AQ312">
        <f>(Table2[[#This Row],[Sharpe Ratio]]-AVERAGE(Table2[Sharpe Ratio]))/_xlfn.STDEV.P(Table2[Sharpe Ratio])</f>
        <v>-0.94274010302773759</v>
      </c>
      <c r="AR3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2.4808901499041713</v>
      </c>
      <c r="AS312">
        <f>_xlfn.RANK.AVG(Table2[[#This Row],[1Y Return vs Nifty Z-Score]],Table2[1Y Return vs Nifty Z-Score])</f>
        <v>263</v>
      </c>
      <c r="AT312">
        <f>_xlfn.RANK.AVG(Table2[[#This Row],[6M Return vs Nifty Z-Score]],Table2[6M Return vs Nifty Z-Score])</f>
        <v>89</v>
      </c>
      <c r="AU312">
        <f>_xlfn.RANK.AVG(Table2[[#This Row],[Sharpe Ratio Z-Score]],Table2[Sharpe Ratio Z-Score])</f>
        <v>623</v>
      </c>
      <c r="AV312">
        <f>(Table2[[#This Row],[Rank 1Y]]+Table2[[#This Row],[Rank 6M]]+Table2[[#This Row],[Rank Sharpe]])/3</f>
        <v>325</v>
      </c>
    </row>
    <row r="313" spans="1:48" x14ac:dyDescent="0.3">
      <c r="A313" t="s">
        <v>783</v>
      </c>
      <c r="B313" t="s">
        <v>784</v>
      </c>
      <c r="C313" t="s">
        <v>3170</v>
      </c>
      <c r="D313" t="s">
        <v>785</v>
      </c>
      <c r="E313">
        <v>21808.70942295</v>
      </c>
      <c r="F313">
        <v>1529</v>
      </c>
      <c r="G313">
        <v>13.511939631977199</v>
      </c>
      <c r="H313">
        <f>(Table2[[#This Row],[1Y Return vs Nifty]]-AVERAGE(Table2[1Y Return vs Nifty]))/_xlfn.STDEV.P(Table2[1Y Return vs Nifty])</f>
        <v>-0.20519463571553842</v>
      </c>
      <c r="I313">
        <v>-4.5316227631773902</v>
      </c>
      <c r="J313">
        <f>(Table2[[#This Row],[1M Return vs Nifty]]-AVERAGE(Table2[1M Return vs Nifty]))/_xlfn.STDEV.P(Table2[1M Return vs Nifty])</f>
        <v>-0.47740760515261338</v>
      </c>
      <c r="K313">
        <v>34.3554702289373</v>
      </c>
      <c r="L313">
        <f>(Table2[[#This Row],[6M Return vs Nifty]]-AVERAGE(Table2[6M Return vs Nifty]))/_xlfn.STDEV.P(Table2[6M Return vs Nifty])</f>
        <v>0.57786591045085678</v>
      </c>
      <c r="M313">
        <v>-1.1748580934122099</v>
      </c>
      <c r="N313">
        <f>(Table2[[#This Row],[1W Return vs Nifty]]-AVERAGE(Table2[1W Return vs Nifty]))/_xlfn.STDEV.P(Table2[1W Return vs Nifty])</f>
        <v>-0.34007799182208559</v>
      </c>
      <c r="O313">
        <v>1576</v>
      </c>
      <c r="P313">
        <v>1518.72530700683</v>
      </c>
      <c r="Q313">
        <v>1306.0064054229299</v>
      </c>
      <c r="R313">
        <v>36.936122287150297</v>
      </c>
      <c r="S313" s="1">
        <f>(Table2[[#This Row],[Close Price]]-Table2[[#This Row],[20D EMA]])/Table2[[#This Row],[20D EMA]]</f>
        <v>-2.982233502538071E-2</v>
      </c>
      <c r="T313" s="1">
        <f>(Table2[[#This Row],[Close Price]]-Table2[[#This Row],[50D EMA]])/Table2[[#This Row],[50D EMA]]</f>
        <v>6.7653399503955092E-3</v>
      </c>
      <c r="U313" s="1">
        <f>(Table2[[#This Row],[Close Price]]-Table2[[#This Row],[200D EMA]])/Table2[[#This Row],[200D EMA]]</f>
        <v>0.17074464080048449</v>
      </c>
      <c r="V313">
        <v>0.319023673507004</v>
      </c>
      <c r="W313">
        <v>1484.9</v>
      </c>
      <c r="X313">
        <v>1574.75</v>
      </c>
      <c r="Y313">
        <v>1484.9</v>
      </c>
      <c r="Z313">
        <v>1592.8</v>
      </c>
      <c r="AA313">
        <v>1484.9</v>
      </c>
      <c r="AB313">
        <v>1682.95</v>
      </c>
      <c r="AC313" s="1">
        <f>(Table2[[#This Row],[Close Price]]/Table2[[#This Row],[Day Low]])-1</f>
        <v>2.9698969627584226E-2</v>
      </c>
      <c r="AD313" s="1">
        <f>(Table2[[#This Row],[Day High]]/Table2[[#This Row],[Close Price]])-1</f>
        <v>2.9921517331589209E-2</v>
      </c>
      <c r="AE313" s="1">
        <f>(Table2[[#This Row],[Close Price]]/Table2[[#This Row],[Current Week Low]])-1</f>
        <v>2.9698969627584226E-2</v>
      </c>
      <c r="AF313" s="1">
        <f>(Table2[[#This Row],[Current Week High]]/Table2[[#This Row],[Close Price]])-1</f>
        <v>4.1726618705036023E-2</v>
      </c>
      <c r="AG313" s="1">
        <f>(Table2[[#This Row],[Close Price]]/Table2[[#This Row],[Current Month Low]])-1</f>
        <v>2.9698969627584226E-2</v>
      </c>
      <c r="AH313" s="1">
        <f>(Table2[[#This Row],[Current Month High]]/Table2[[#This Row],[Close Price]])-1</f>
        <v>0.10068672334859396</v>
      </c>
      <c r="AI313">
        <v>12.1648136036625</v>
      </c>
      <c r="AJ313">
        <v>54.7335930779739</v>
      </c>
      <c r="AK313" t="str">
        <f>IF(AND(Table2[[#This Row],[20D EMA]]&gt;Table2[[#This Row],[50D EMA]],Table2[[#This Row],[50D EMA]]&gt;Table2[[#This Row],[200D EMA]]),"Uptrend","Downtrend/NoTrend")</f>
        <v>Uptrend</v>
      </c>
      <c r="AL313">
        <v>0.01</v>
      </c>
      <c r="AM313" t="s">
        <v>3217</v>
      </c>
      <c r="AN313">
        <v>-5.54</v>
      </c>
      <c r="AO313" t="s">
        <v>3216</v>
      </c>
      <c r="AP313">
        <v>3.0638272412019999E-2</v>
      </c>
      <c r="AQ313">
        <f>(Table2[[#This Row],[Sharpe Ratio]]-AVERAGE(Table2[Sharpe Ratio]))/_xlfn.STDEV.P(Table2[Sharpe Ratio])</f>
        <v>-0.39217046973501291</v>
      </c>
      <c r="AR3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-0.83698479197439335</v>
      </c>
      <c r="AS313">
        <f>_xlfn.RANK.AVG(Table2[[#This Row],[1Y Return vs Nifty Z-Score]],Table2[1Y Return vs Nifty Z-Score])</f>
        <v>368</v>
      </c>
      <c r="AT313">
        <f>_xlfn.RANK.AVG(Table2[[#This Row],[6M Return vs Nifty Z-Score]],Table2[6M Return vs Nifty Z-Score])</f>
        <v>168</v>
      </c>
      <c r="AU313">
        <f>_xlfn.RANK.AVG(Table2[[#This Row],[Sharpe Ratio Z-Score]],Table2[Sharpe Ratio Z-Score])</f>
        <v>441</v>
      </c>
      <c r="AV313">
        <f>(Table2[[#This Row],[Rank 1Y]]+Table2[[#This Row],[Rank 6M]]+Table2[[#This Row],[Rank Sharpe]])/3</f>
        <v>325.66666666666669</v>
      </c>
    </row>
    <row r="314" spans="1:48" x14ac:dyDescent="0.3">
      <c r="A314" t="s">
        <v>123</v>
      </c>
      <c r="B314" t="s">
        <v>124</v>
      </c>
      <c r="C314" t="s">
        <v>3169</v>
      </c>
      <c r="D314" t="s">
        <v>18</v>
      </c>
      <c r="E314">
        <v>237872.26056163499</v>
      </c>
      <c r="F314">
        <v>165.04</v>
      </c>
      <c r="G314">
        <v>53.446641606744898</v>
      </c>
      <c r="H314">
        <f>(Table2[[#This Row],[1Y Return vs Nifty]]-AVERAGE(Table2[1Y Return vs Nifty]))/_xlfn.STDEV.P(Table2[1Y Return vs Nifty])</f>
        <v>0.47103696856801397</v>
      </c>
      <c r="I314">
        <v>-4.3605016331730599</v>
      </c>
      <c r="J314">
        <f>(Table2[[#This Row],[1M Return vs Nifty]]-AVERAGE(Table2[1M Return vs Nifty]))/_xlfn.STDEV.P(Table2[1M Return vs Nifty])</f>
        <v>-0.46186162255563856</v>
      </c>
      <c r="K314">
        <v>-10.187032570351301</v>
      </c>
      <c r="L314">
        <f>(Table2[[#This Row],[6M Return vs Nifty]]-AVERAGE(Table2[6M Return vs Nifty]))/_xlfn.STDEV.P(Table2[6M Return vs Nifty])</f>
        <v>-0.75218208327273495</v>
      </c>
      <c r="M314">
        <v>-1.9873590829261301</v>
      </c>
      <c r="N314">
        <f>(Table2[[#This Row],[1W Return vs Nifty]]-AVERAGE(Table2[1W Return vs Nifty]))/_xlfn.STDEV.P(Table2[1W Return vs Nifty])</f>
        <v>-0.51654366071986113</v>
      </c>
      <c r="O314">
        <v>172.39</v>
      </c>
      <c r="P314">
        <v>171.96680215623701</v>
      </c>
      <c r="Q314">
        <v>156.94830045170801</v>
      </c>
      <c r="R314">
        <v>32.897732966669501</v>
      </c>
      <c r="S314" s="1">
        <f>(Table2[[#This Row],[Close Price]]-Table2[[#This Row],[20D EMA]])/Table2[[#This Row],[20D EMA]]</f>
        <v>-4.2635883751957739E-2</v>
      </c>
      <c r="T314" s="1">
        <f>(Table2[[#This Row],[Close Price]]-Table2[[#This Row],[50D EMA]])/Table2[[#This Row],[50D EMA]]</f>
        <v>-4.0279880008141387E-2</v>
      </c>
      <c r="U314" s="1">
        <f>(Table2[[#This Row],[Close Price]]-Table2[[#This Row],[200D EMA]])/Table2[[#This Row],[200D EMA]]</f>
        <v>5.1556464931467982E-2</v>
      </c>
      <c r="V314">
        <v>0.85330341219901096</v>
      </c>
      <c r="W314">
        <v>162.19</v>
      </c>
      <c r="X314">
        <v>169.94</v>
      </c>
      <c r="Y314">
        <v>162.19</v>
      </c>
      <c r="Z314">
        <v>174.11</v>
      </c>
      <c r="AA314">
        <v>162.19</v>
      </c>
      <c r="AB314">
        <v>184</v>
      </c>
      <c r="AC314" s="1">
        <f>(Table2[[#This Row],[Close Price]]/Table2[[#This Row],[Day Low]])-1</f>
        <v>1.7571983476169839E-2</v>
      </c>
      <c r="AD314" s="1">
        <f>(Table2[[#This Row],[Day High]]/Table2[[#This Row],[Close Price]])-1</f>
        <v>2.9689772176442197E-2</v>
      </c>
      <c r="AE314" s="1">
        <f>(Table2[[#This Row],[Close Price]]/Table2[[#This Row],[Current Week Low]])-1</f>
        <v>1.7571983476169839E-2</v>
      </c>
      <c r="AF314" s="1">
        <f>(Table2[[#This Row],[Current Week High]]/Table2[[#This Row],[Close Price]])-1</f>
        <v>5.4956374212312253E-2</v>
      </c>
      <c r="AG314" s="1">
        <f>(Table2[[#This Row],[Close Price]]/Table2[[#This Row],[Current Month Low]])-1</f>
        <v>1.7571983476169839E-2</v>
      </c>
      <c r="AH314" s="1">
        <f>(Table2[[#This Row],[Current Month High]]/Table2[[#This Row],[Close Price]])-1</f>
        <v>0.11488124091129426</v>
      </c>
      <c r="AI314">
        <v>19.2438196800775</v>
      </c>
      <c r="AJ314">
        <v>93.029239766081801</v>
      </c>
      <c r="AK314" t="str">
        <f>IF(AND(Table2[[#This Row],[20D EMA]]&gt;Table2[[#This Row],[50D EMA]],Table2[[#This Row],[50D EMA]]&gt;Table2[[#This Row],[200D EMA]]),"Uptrend","Downtrend/NoTrend")</f>
        <v>Uptrend</v>
      </c>
      <c r="AL314">
        <v>-0.03</v>
      </c>
      <c r="AM314" t="s">
        <v>3216</v>
      </c>
      <c r="AN314">
        <v>-6.3</v>
      </c>
      <c r="AO314" t="s">
        <v>3216</v>
      </c>
      <c r="AP314">
        <v>9.8558806891300005E-2</v>
      </c>
      <c r="AQ314">
        <f>(Table2[[#This Row],[Sharpe Ratio]]-AVERAGE(Table2[Sharpe Ratio]))/_xlfn.STDEV.P(Table2[Sharpe Ratio])</f>
        <v>0.39666388497741467</v>
      </c>
      <c r="AR3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-0.86288651300280594</v>
      </c>
      <c r="AS314">
        <f>_xlfn.RANK.AVG(Table2[[#This Row],[1Y Return vs Nifty Z-Score]],Table2[1Y Return vs Nifty Z-Score])</f>
        <v>169</v>
      </c>
      <c r="AT314">
        <f>_xlfn.RANK.AVG(Table2[[#This Row],[6M Return vs Nifty Z-Score]],Table2[6M Return vs Nifty Z-Score])</f>
        <v>572</v>
      </c>
      <c r="AU314">
        <f>_xlfn.RANK.AVG(Table2[[#This Row],[Sharpe Ratio Z-Score]],Table2[Sharpe Ratio Z-Score])</f>
        <v>238</v>
      </c>
      <c r="AV314">
        <f>(Table2[[#This Row],[Rank 1Y]]+Table2[[#This Row],[Rank 6M]]+Table2[[#This Row],[Rank Sharpe]])/3</f>
        <v>326.33333333333331</v>
      </c>
    </row>
    <row r="315" spans="1:48" x14ac:dyDescent="0.3">
      <c r="A315" t="s">
        <v>747</v>
      </c>
      <c r="B315" t="s">
        <v>748</v>
      </c>
      <c r="C315" t="s">
        <v>3183</v>
      </c>
      <c r="D315" t="s">
        <v>262</v>
      </c>
      <c r="E315">
        <v>23130.28074948</v>
      </c>
      <c r="F315">
        <v>736.4</v>
      </c>
      <c r="G315">
        <v>19.0805780214877</v>
      </c>
      <c r="H315">
        <f>(Table2[[#This Row],[1Y Return vs Nifty]]-AVERAGE(Table2[1Y Return vs Nifty]))/_xlfn.STDEV.P(Table2[1Y Return vs Nifty])</f>
        <v>-0.11089847008513076</v>
      </c>
      <c r="I315">
        <v>17.3463588261748</v>
      </c>
      <c r="J315">
        <f>(Table2[[#This Row],[1M Return vs Nifty]]-AVERAGE(Table2[1M Return vs Nifty]))/_xlfn.STDEV.P(Table2[1M Return vs Nifty])</f>
        <v>1.5101594535525096</v>
      </c>
      <c r="K315">
        <v>0.50732706055236998</v>
      </c>
      <c r="L315">
        <f>(Table2[[#This Row],[6M Return vs Nifty]]-AVERAGE(Table2[6M Return vs Nifty]))/_xlfn.STDEV.P(Table2[6M Return vs Nifty])</f>
        <v>-0.43284637743383508</v>
      </c>
      <c r="M315">
        <v>0.499150297393405</v>
      </c>
      <c r="N315">
        <f>(Table2[[#This Row],[1W Return vs Nifty]]-AVERAGE(Table2[1W Return vs Nifty]))/_xlfn.STDEV.P(Table2[1W Return vs Nifty])</f>
        <v>2.3496962838250354E-2</v>
      </c>
      <c r="O315">
        <v>711.33</v>
      </c>
      <c r="P315">
        <v>692.88278668627595</v>
      </c>
      <c r="Q315">
        <v>637.59885250986099</v>
      </c>
      <c r="R315">
        <v>65.847905967740303</v>
      </c>
      <c r="S315" s="1">
        <f>(Table2[[#This Row],[Close Price]]-Table2[[#This Row],[20D EMA]])/Table2[[#This Row],[20D EMA]]</f>
        <v>3.5243839005805931E-2</v>
      </c>
      <c r="T315" s="1">
        <f>(Table2[[#This Row],[Close Price]]-Table2[[#This Row],[50D EMA]])/Table2[[#This Row],[50D EMA]]</f>
        <v>6.2806024554089249E-2</v>
      </c>
      <c r="U315" s="1">
        <f>(Table2[[#This Row],[Close Price]]-Table2[[#This Row],[200D EMA]])/Table2[[#This Row],[200D EMA]]</f>
        <v>0.15495816390072775</v>
      </c>
      <c r="V315">
        <v>0.81384968471255204</v>
      </c>
      <c r="W315">
        <v>716.05</v>
      </c>
      <c r="X315">
        <v>740</v>
      </c>
      <c r="Y315">
        <v>716.05</v>
      </c>
      <c r="Z315">
        <v>752.95</v>
      </c>
      <c r="AA315">
        <v>687</v>
      </c>
      <c r="AB315">
        <v>752.95</v>
      </c>
      <c r="AC315" s="1">
        <f>(Table2[[#This Row],[Close Price]]/Table2[[#This Row],[Day Low]])-1</f>
        <v>2.8419803086376705E-2</v>
      </c>
      <c r="AD315" s="1">
        <f>(Table2[[#This Row],[Day High]]/Table2[[#This Row],[Close Price]])-1</f>
        <v>4.8886474741989261E-3</v>
      </c>
      <c r="AE315" s="1">
        <f>(Table2[[#This Row],[Close Price]]/Table2[[#This Row],[Current Week Low]])-1</f>
        <v>2.8419803086376705E-2</v>
      </c>
      <c r="AF315" s="1">
        <f>(Table2[[#This Row],[Current Week High]]/Table2[[#This Row],[Close Price]])-1</f>
        <v>2.2474198804997458E-2</v>
      </c>
      <c r="AG315" s="1">
        <f>(Table2[[#This Row],[Close Price]]/Table2[[#This Row],[Current Month Low]])-1</f>
        <v>7.1906841339155703E-2</v>
      </c>
      <c r="AH315" s="1">
        <f>(Table2[[#This Row],[Current Month High]]/Table2[[#This Row],[Close Price]])-1</f>
        <v>2.2474198804997458E-2</v>
      </c>
      <c r="AI315">
        <v>8.4940249864204205</v>
      </c>
      <c r="AJ315">
        <v>57.754927163667503</v>
      </c>
      <c r="AK315" t="str">
        <f>IF(AND(Table2[[#This Row],[20D EMA]]&gt;Table2[[#This Row],[50D EMA]],Table2[[#This Row],[50D EMA]]&gt;Table2[[#This Row],[200D EMA]]),"Uptrend","Downtrend/NoTrend")</f>
        <v>Uptrend</v>
      </c>
      <c r="AL315">
        <v>0</v>
      </c>
      <c r="AM315" t="s">
        <v>3218</v>
      </c>
      <c r="AN315">
        <v>5.08</v>
      </c>
      <c r="AO315" t="s">
        <v>3217</v>
      </c>
      <c r="AP315">
        <v>0.118274900593046</v>
      </c>
      <c r="AQ315">
        <f>(Table2[[#This Row],[Sharpe Ratio]]-AVERAGE(Table2[Sharpe Ratio]))/_xlfn.STDEV.P(Table2[Sharpe Ratio])</f>
        <v>0.62564812622202848</v>
      </c>
      <c r="AR3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1.6155596950938227</v>
      </c>
      <c r="AS315">
        <f>_xlfn.RANK.AVG(Table2[[#This Row],[1Y Return vs Nifty Z-Score]],Table2[1Y Return vs Nifty Z-Score])</f>
        <v>328</v>
      </c>
      <c r="AT315">
        <f>_xlfn.RANK.AVG(Table2[[#This Row],[6M Return vs Nifty Z-Score]],Table2[6M Return vs Nifty Z-Score])</f>
        <v>463</v>
      </c>
      <c r="AU315">
        <f>_xlfn.RANK.AVG(Table2[[#This Row],[Sharpe Ratio Z-Score]],Table2[Sharpe Ratio Z-Score])</f>
        <v>191</v>
      </c>
      <c r="AV315">
        <f>(Table2[[#This Row],[Rank 1Y]]+Table2[[#This Row],[Rank 6M]]+Table2[[#This Row],[Rank Sharpe]])/3</f>
        <v>327.33333333333331</v>
      </c>
    </row>
    <row r="316" spans="1:48" x14ac:dyDescent="0.3">
      <c r="A316" t="s">
        <v>360</v>
      </c>
      <c r="B316" t="s">
        <v>361</v>
      </c>
      <c r="C316" t="s">
        <v>3185</v>
      </c>
      <c r="D316" t="s">
        <v>285</v>
      </c>
      <c r="E316">
        <v>70500.202942949996</v>
      </c>
      <c r="F316">
        <v>8095.9</v>
      </c>
      <c r="G316">
        <v>10.3386463948498</v>
      </c>
      <c r="H316">
        <f>(Table2[[#This Row],[1Y Return vs Nifty]]-AVERAGE(Table2[1Y Return vs Nifty]))/_xlfn.STDEV.P(Table2[1Y Return vs Nifty])</f>
        <v>-0.25892938445513486</v>
      </c>
      <c r="I316">
        <v>11.3015705741114</v>
      </c>
      <c r="J316">
        <f>(Table2[[#This Row],[1M Return vs Nifty]]-AVERAGE(Table2[1M Return vs Nifty]))/_xlfn.STDEV.P(Table2[1M Return vs Nifty])</f>
        <v>0.96100358386770102</v>
      </c>
      <c r="K316">
        <v>4.2683401349331902</v>
      </c>
      <c r="L316">
        <f>(Table2[[#This Row],[6M Return vs Nifty]]-AVERAGE(Table2[6M Return vs Nifty]))/_xlfn.STDEV.P(Table2[6M Return vs Nifty])</f>
        <v>-0.3205417789138727</v>
      </c>
      <c r="M316">
        <v>7.2651353405880403</v>
      </c>
      <c r="N316">
        <f>(Table2[[#This Row],[1W Return vs Nifty]]-AVERAGE(Table2[1W Return vs Nifty]))/_xlfn.STDEV.P(Table2[1W Return vs Nifty])</f>
        <v>1.4929894210738723</v>
      </c>
      <c r="O316">
        <v>7759.76</v>
      </c>
      <c r="P316">
        <v>7799.5388098900203</v>
      </c>
      <c r="Q316">
        <v>7237.3206899402303</v>
      </c>
      <c r="R316">
        <v>70.519297412279499</v>
      </c>
      <c r="S316" s="1">
        <f>(Table2[[#This Row],[Close Price]]-Table2[[#This Row],[20D EMA]])/Table2[[#This Row],[20D EMA]]</f>
        <v>4.3318350052063387E-2</v>
      </c>
      <c r="T316" s="1">
        <f>(Table2[[#This Row],[Close Price]]-Table2[[#This Row],[50D EMA]])/Table2[[#This Row],[50D EMA]]</f>
        <v>3.7997271035331674E-2</v>
      </c>
      <c r="U316" s="1">
        <f>(Table2[[#This Row],[Close Price]]-Table2[[#This Row],[200D EMA]])/Table2[[#This Row],[200D EMA]]</f>
        <v>0.11863220476787521</v>
      </c>
      <c r="V316">
        <v>1.53312937522349</v>
      </c>
      <c r="W316">
        <v>8058.9</v>
      </c>
      <c r="X316">
        <v>8491</v>
      </c>
      <c r="Y316">
        <v>8049.9</v>
      </c>
      <c r="Z316">
        <v>8500</v>
      </c>
      <c r="AA316">
        <v>7160.15</v>
      </c>
      <c r="AB316">
        <v>8500</v>
      </c>
      <c r="AC316" s="1">
        <f>(Table2[[#This Row],[Close Price]]/Table2[[#This Row],[Day Low]])-1</f>
        <v>4.5911973098065051E-3</v>
      </c>
      <c r="AD316" s="1">
        <f>(Table2[[#This Row],[Day High]]/Table2[[#This Row],[Close Price]])-1</f>
        <v>4.8802480267789994E-2</v>
      </c>
      <c r="AE316" s="1">
        <f>(Table2[[#This Row],[Close Price]]/Table2[[#This Row],[Current Week Low]])-1</f>
        <v>5.7143567000832451E-3</v>
      </c>
      <c r="AF316" s="1">
        <f>(Table2[[#This Row],[Current Week High]]/Table2[[#This Row],[Close Price]])-1</f>
        <v>4.9914154077990158E-2</v>
      </c>
      <c r="AG316" s="1">
        <f>(Table2[[#This Row],[Close Price]]/Table2[[#This Row],[Current Month Low]])-1</f>
        <v>0.13068860289239748</v>
      </c>
      <c r="AH316" s="1">
        <f>(Table2[[#This Row],[Current Month High]]/Table2[[#This Row],[Close Price]])-1</f>
        <v>4.9914154077990158E-2</v>
      </c>
      <c r="AI316">
        <v>22.717054311441501</v>
      </c>
      <c r="AJ316">
        <v>52.0356807511737</v>
      </c>
      <c r="AK316" t="str">
        <f>IF(AND(Table2[[#This Row],[20D EMA]]&gt;Table2[[#This Row],[50D EMA]],Table2[[#This Row],[50D EMA]]&gt;Table2[[#This Row],[200D EMA]]),"Uptrend","Downtrend/NoTrend")</f>
        <v>Downtrend/NoTrend</v>
      </c>
      <c r="AL316">
        <v>-0.06</v>
      </c>
      <c r="AM316" t="s">
        <v>3216</v>
      </c>
      <c r="AN316">
        <v>12.04</v>
      </c>
      <c r="AO316" t="s">
        <v>3217</v>
      </c>
      <c r="AP316">
        <v>0.121161181285403</v>
      </c>
      <c r="AQ316">
        <f>(Table2[[#This Row],[Sharpe Ratio]]-AVERAGE(Table2[Sharpe Ratio]))/_xlfn.STDEV.P(Table2[Sharpe Ratio])</f>
        <v>0.65916961401551655</v>
      </c>
      <c r="AR3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6">
        <f>_xlfn.RANK.AVG(Table2[[#This Row],[1Y Return vs Nifty Z-Score]],Table2[1Y Return vs Nifty Z-Score])</f>
        <v>385</v>
      </c>
      <c r="AT316">
        <f>_xlfn.RANK.AVG(Table2[[#This Row],[6M Return vs Nifty Z-Score]],Table2[6M Return vs Nifty Z-Score])</f>
        <v>415</v>
      </c>
      <c r="AU316">
        <f>_xlfn.RANK.AVG(Table2[[#This Row],[Sharpe Ratio Z-Score]],Table2[Sharpe Ratio Z-Score])</f>
        <v>185</v>
      </c>
      <c r="AV316">
        <f>(Table2[[#This Row],[Rank 1Y]]+Table2[[#This Row],[Rank 6M]]+Table2[[#This Row],[Rank Sharpe]])/3</f>
        <v>328.33333333333331</v>
      </c>
    </row>
    <row r="317" spans="1:48" x14ac:dyDescent="0.3">
      <c r="A317" t="s">
        <v>2074</v>
      </c>
      <c r="B317" t="s">
        <v>2075</v>
      </c>
      <c r="C317" t="s">
        <v>3169</v>
      </c>
      <c r="D317" t="s">
        <v>67</v>
      </c>
      <c r="E317">
        <v>3194.9978622399999</v>
      </c>
      <c r="F317">
        <v>239.45</v>
      </c>
      <c r="G317">
        <v>18.971591486466099</v>
      </c>
      <c r="H317">
        <f>(Table2[[#This Row],[1Y Return vs Nifty]]-AVERAGE(Table2[1Y Return vs Nifty]))/_xlfn.STDEV.P(Table2[1Y Return vs Nifty])</f>
        <v>-0.11274398628478911</v>
      </c>
      <c r="I317">
        <v>-7.5392117815298301</v>
      </c>
      <c r="J317">
        <f>(Table2[[#This Row],[1M Return vs Nifty]]-AVERAGE(Table2[1M Return vs Nifty]))/_xlfn.STDEV.P(Table2[1M Return vs Nifty])</f>
        <v>-0.75064052815269111</v>
      </c>
      <c r="K317">
        <v>30.363801692574299</v>
      </c>
      <c r="L317">
        <f>(Table2[[#This Row],[6M Return vs Nifty]]-AVERAGE(Table2[6M Return vs Nifty]))/_xlfn.STDEV.P(Table2[6M Return vs Nifty])</f>
        <v>0.45867389395545705</v>
      </c>
      <c r="M317">
        <v>0.14301084201383801</v>
      </c>
      <c r="N317">
        <f>(Table2[[#This Row],[1W Return vs Nifty]]-AVERAGE(Table2[1W Return vs Nifty]))/_xlfn.STDEV.P(Table2[1W Return vs Nifty])</f>
        <v>-5.3852342609417715E-2</v>
      </c>
      <c r="O317">
        <v>247.39</v>
      </c>
      <c r="P317">
        <v>244.700261200298</v>
      </c>
      <c r="Q317">
        <v>212.58013348495399</v>
      </c>
      <c r="R317">
        <v>43.011703077062002</v>
      </c>
      <c r="S317" s="1">
        <f>(Table2[[#This Row],[Close Price]]-Table2[[#This Row],[20D EMA]])/Table2[[#This Row],[20D EMA]]</f>
        <v>-3.2095072557500298E-2</v>
      </c>
      <c r="T317" s="1">
        <f>(Table2[[#This Row],[Close Price]]-Table2[[#This Row],[50D EMA]])/Table2[[#This Row],[50D EMA]]</f>
        <v>-2.145588719253733E-2</v>
      </c>
      <c r="U317" s="1">
        <f>(Table2[[#This Row],[Close Price]]-Table2[[#This Row],[200D EMA]])/Table2[[#This Row],[200D EMA]]</f>
        <v>0.126398765842095</v>
      </c>
      <c r="V317">
        <v>0.28064910120827502</v>
      </c>
      <c r="W317">
        <v>231.65</v>
      </c>
      <c r="X317">
        <v>244</v>
      </c>
      <c r="Y317">
        <v>231.65</v>
      </c>
      <c r="Z317">
        <v>245.5</v>
      </c>
      <c r="AA317">
        <v>231.65</v>
      </c>
      <c r="AB317">
        <v>264.8</v>
      </c>
      <c r="AC317" s="1">
        <f>(Table2[[#This Row],[Close Price]]/Table2[[#This Row],[Day Low]])-1</f>
        <v>3.3671487157349356E-2</v>
      </c>
      <c r="AD317" s="1">
        <f>(Table2[[#This Row],[Day High]]/Table2[[#This Row],[Close Price]])-1</f>
        <v>1.9001879306744573E-2</v>
      </c>
      <c r="AE317" s="1">
        <f>(Table2[[#This Row],[Close Price]]/Table2[[#This Row],[Current Week Low]])-1</f>
        <v>3.3671487157349356E-2</v>
      </c>
      <c r="AF317" s="1">
        <f>(Table2[[#This Row],[Current Week High]]/Table2[[#This Row],[Close Price]])-1</f>
        <v>2.526623512215509E-2</v>
      </c>
      <c r="AG317" s="1">
        <f>(Table2[[#This Row],[Close Price]]/Table2[[#This Row],[Current Month Low]])-1</f>
        <v>3.3671487157349356E-2</v>
      </c>
      <c r="AH317" s="1">
        <f>(Table2[[#This Row],[Current Month High]]/Table2[[#This Row],[Close Price]])-1</f>
        <v>0.10586761328043437</v>
      </c>
      <c r="AI317">
        <v>22.5934433075798</v>
      </c>
      <c r="AJ317">
        <v>54.783451842275298</v>
      </c>
      <c r="AK317" t="str">
        <f>IF(AND(Table2[[#This Row],[20D EMA]]&gt;Table2[[#This Row],[50D EMA]],Table2[[#This Row],[50D EMA]]&gt;Table2[[#This Row],[200D EMA]]),"Uptrend","Downtrend/NoTrend")</f>
        <v>Uptrend</v>
      </c>
      <c r="AL317">
        <v>0.16</v>
      </c>
      <c r="AM317" t="s">
        <v>3217</v>
      </c>
      <c r="AN317">
        <v>-8.06</v>
      </c>
      <c r="AO317" t="s">
        <v>3216</v>
      </c>
      <c r="AP317">
        <v>2.2973567317672999E-2</v>
      </c>
      <c r="AQ317">
        <f>(Table2[[#This Row],[Sharpe Ratio]]-AVERAGE(Table2[Sharpe Ratio]))/_xlfn.STDEV.P(Table2[Sharpe Ratio])</f>
        <v>-0.48118894910232018</v>
      </c>
      <c r="AR3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-0.93975191219376097</v>
      </c>
      <c r="AS317">
        <f>_xlfn.RANK.AVG(Table2[[#This Row],[1Y Return vs Nifty Z-Score]],Table2[1Y Return vs Nifty Z-Score])</f>
        <v>330</v>
      </c>
      <c r="AT317">
        <f>_xlfn.RANK.AVG(Table2[[#This Row],[6M Return vs Nifty Z-Score]],Table2[6M Return vs Nifty Z-Score])</f>
        <v>191</v>
      </c>
      <c r="AU317">
        <f>_xlfn.RANK.AVG(Table2[[#This Row],[Sharpe Ratio Z-Score]],Table2[Sharpe Ratio Z-Score])</f>
        <v>468</v>
      </c>
      <c r="AV317">
        <f>(Table2[[#This Row],[Rank 1Y]]+Table2[[#This Row],[Rank 6M]]+Table2[[#This Row],[Rank Sharpe]])/3</f>
        <v>329.66666666666669</v>
      </c>
    </row>
    <row r="318" spans="1:48" x14ac:dyDescent="0.3">
      <c r="A318" t="s">
        <v>805</v>
      </c>
      <c r="B318" t="s">
        <v>806</v>
      </c>
      <c r="C318" t="s">
        <v>3184</v>
      </c>
      <c r="D318" t="s">
        <v>132</v>
      </c>
      <c r="E318">
        <v>20838.438028754899</v>
      </c>
      <c r="F318">
        <v>1478.8</v>
      </c>
      <c r="G318">
        <v>196.25719440901199</v>
      </c>
      <c r="H318">
        <f>(Table2[[#This Row],[1Y Return vs Nifty]]-AVERAGE(Table2[1Y Return vs Nifty]))/_xlfn.STDEV.P(Table2[1Y Return vs Nifty])</f>
        <v>2.8893099105100029</v>
      </c>
      <c r="I318">
        <v>-7.21989441907062</v>
      </c>
      <c r="J318">
        <f>(Table2[[#This Row],[1M Return vs Nifty]]-AVERAGE(Table2[1M Return vs Nifty]))/_xlfn.STDEV.P(Table2[1M Return vs Nifty])</f>
        <v>-0.72163124005614132</v>
      </c>
      <c r="K318">
        <v>3.4518547838554401</v>
      </c>
      <c r="L318">
        <f>(Table2[[#This Row],[6M Return vs Nifty]]-AVERAGE(Table2[6M Return vs Nifty]))/_xlfn.STDEV.P(Table2[6M Return vs Nifty])</f>
        <v>-0.34492219390759438</v>
      </c>
      <c r="M318">
        <v>1.4032884328187401</v>
      </c>
      <c r="N318">
        <f>(Table2[[#This Row],[1W Return vs Nifty]]-AVERAGE(Table2[1W Return vs Nifty]))/_xlfn.STDEV.P(Table2[1W Return vs Nifty])</f>
        <v>0.2198651431887382</v>
      </c>
      <c r="O318">
        <v>1474.37</v>
      </c>
      <c r="P318">
        <v>1458.2532534724301</v>
      </c>
      <c r="Q318">
        <v>1225.01308893807</v>
      </c>
      <c r="R318">
        <v>55.319146083269899</v>
      </c>
      <c r="S318" s="1">
        <f>(Table2[[#This Row],[Close Price]]-Table2[[#This Row],[20D EMA]])/Table2[[#This Row],[20D EMA]]</f>
        <v>3.0046731824440705E-3</v>
      </c>
      <c r="T318" s="1">
        <f>(Table2[[#This Row],[Close Price]]-Table2[[#This Row],[50D EMA]])/Table2[[#This Row],[50D EMA]]</f>
        <v>1.4089971326066618E-2</v>
      </c>
      <c r="U318" s="1">
        <f>(Table2[[#This Row],[Close Price]]-Table2[[#This Row],[200D EMA]])/Table2[[#This Row],[200D EMA]]</f>
        <v>0.20717077503386577</v>
      </c>
      <c r="V318">
        <v>0.86220522023950597</v>
      </c>
      <c r="W318">
        <v>1476</v>
      </c>
      <c r="X318">
        <v>1506.7</v>
      </c>
      <c r="Y318">
        <v>1469</v>
      </c>
      <c r="Z318">
        <v>1506.7</v>
      </c>
      <c r="AA318">
        <v>1387.35</v>
      </c>
      <c r="AB318">
        <v>1524</v>
      </c>
      <c r="AC318" s="1">
        <f>(Table2[[#This Row],[Close Price]]/Table2[[#This Row],[Day Low]])-1</f>
        <v>1.8970189701896789E-3</v>
      </c>
      <c r="AD318" s="1">
        <f>(Table2[[#This Row],[Day High]]/Table2[[#This Row],[Close Price]])-1</f>
        <v>1.886664863402765E-2</v>
      </c>
      <c r="AE318" s="1">
        <f>(Table2[[#This Row],[Close Price]]/Table2[[#This Row],[Current Week Low]])-1</f>
        <v>6.6712049012933594E-3</v>
      </c>
      <c r="AF318" s="1">
        <f>(Table2[[#This Row],[Current Week High]]/Table2[[#This Row],[Close Price]])-1</f>
        <v>1.886664863402765E-2</v>
      </c>
      <c r="AG318" s="1">
        <f>(Table2[[#This Row],[Close Price]]/Table2[[#This Row],[Current Month Low]])-1</f>
        <v>6.5917036075972213E-2</v>
      </c>
      <c r="AH318" s="1">
        <f>(Table2[[#This Row],[Current Month High]]/Table2[[#This Row],[Close Price]])-1</f>
        <v>3.0565323235055564E-2</v>
      </c>
      <c r="AI318">
        <v>6.5052745469299502</v>
      </c>
      <c r="AJ318">
        <v>233.063063063063</v>
      </c>
      <c r="AK318" t="str">
        <f>IF(AND(Table2[[#This Row],[20D EMA]]&gt;Table2[[#This Row],[50D EMA]],Table2[[#This Row],[50D EMA]]&gt;Table2[[#This Row],[200D EMA]]),"Uptrend","Downtrend/NoTrend")</f>
        <v>Uptrend</v>
      </c>
      <c r="AL318">
        <v>0.08</v>
      </c>
      <c r="AM318" t="s">
        <v>3217</v>
      </c>
      <c r="AN318">
        <v>4.88</v>
      </c>
      <c r="AO318" t="s">
        <v>3217</v>
      </c>
      <c r="AQ318">
        <f>(Table2[[#This Row],[Sharpe Ratio]]-AVERAGE(Table2[Sharpe Ratio]))/_xlfn.STDEV.P(Table2[Sharpe Ratio])</f>
        <v>-0.74800574154095356</v>
      </c>
      <c r="AR3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1.2946158781940518</v>
      </c>
      <c r="AS318">
        <f>_xlfn.RANK.AVG(Table2[[#This Row],[1Y Return vs Nifty Z-Score]],Table2[1Y Return vs Nifty Z-Score])</f>
        <v>15</v>
      </c>
      <c r="AT318">
        <f>_xlfn.RANK.AVG(Table2[[#This Row],[6M Return vs Nifty Z-Score]],Table2[6M Return vs Nifty Z-Score])</f>
        <v>425</v>
      </c>
      <c r="AU318">
        <f>_xlfn.RANK.AVG(Table2[[#This Row],[Sharpe Ratio Z-Score]],Table2[Sharpe Ratio Z-Score])</f>
        <v>557</v>
      </c>
      <c r="AV318">
        <f>(Table2[[#This Row],[Rank 1Y]]+Table2[[#This Row],[Rank 6M]]+Table2[[#This Row],[Rank Sharpe]])/3</f>
        <v>332.33333333333331</v>
      </c>
    </row>
    <row r="319" spans="1:48" x14ac:dyDescent="0.3">
      <c r="A319" t="s">
        <v>607</v>
      </c>
      <c r="B319" t="s">
        <v>608</v>
      </c>
      <c r="C319" t="s">
        <v>3188</v>
      </c>
      <c r="D319" t="s">
        <v>609</v>
      </c>
      <c r="E319">
        <v>32513.951573099999</v>
      </c>
      <c r="F319">
        <v>809.45</v>
      </c>
      <c r="G319">
        <v>10.102276086327199</v>
      </c>
      <c r="H319">
        <f>(Table2[[#This Row],[1Y Return vs Nifty]]-AVERAGE(Table2[1Y Return vs Nifty]))/_xlfn.STDEV.P(Table2[1Y Return vs Nifty])</f>
        <v>-0.26293194526147895</v>
      </c>
      <c r="I319">
        <v>-2.9991175173986999</v>
      </c>
      <c r="J319">
        <f>(Table2[[#This Row],[1M Return vs Nifty]]-AVERAGE(Table2[1M Return vs Nifty]))/_xlfn.STDEV.P(Table2[1M Return vs Nifty])</f>
        <v>-0.33818283565719692</v>
      </c>
      <c r="K319">
        <v>24.366662999856999</v>
      </c>
      <c r="L319">
        <f>(Table2[[#This Row],[6M Return vs Nifty]]-AVERAGE(Table2[6M Return vs Nifty]))/_xlfn.STDEV.P(Table2[6M Return vs Nifty])</f>
        <v>0.27959813967480257</v>
      </c>
      <c r="M319">
        <v>2.1814273086536802</v>
      </c>
      <c r="N319">
        <f>(Table2[[#This Row],[1W Return vs Nifty]]-AVERAGE(Table2[1W Return vs Nifty]))/_xlfn.STDEV.P(Table2[1W Return vs Nifty])</f>
        <v>0.38886776471382034</v>
      </c>
      <c r="O319">
        <v>816.13</v>
      </c>
      <c r="P319">
        <v>806.56673951763503</v>
      </c>
      <c r="Q319">
        <v>718.17927011347297</v>
      </c>
      <c r="R319">
        <v>55.775561022419403</v>
      </c>
      <c r="S319" s="1">
        <f>(Table2[[#This Row],[Close Price]]-Table2[[#This Row],[20D EMA]])/Table2[[#This Row],[20D EMA]]</f>
        <v>-8.1849705316554347E-3</v>
      </c>
      <c r="T319" s="1">
        <f>(Table2[[#This Row],[Close Price]]-Table2[[#This Row],[50D EMA]])/Table2[[#This Row],[50D EMA]]</f>
        <v>3.5747326800127451E-3</v>
      </c>
      <c r="U319" s="1">
        <f>(Table2[[#This Row],[Close Price]]-Table2[[#This Row],[200D EMA]])/Table2[[#This Row],[200D EMA]]</f>
        <v>0.12708627731917996</v>
      </c>
      <c r="V319">
        <v>0.54745391676246702</v>
      </c>
      <c r="W319">
        <v>800.7</v>
      </c>
      <c r="X319">
        <v>835</v>
      </c>
      <c r="Y319">
        <v>800.7</v>
      </c>
      <c r="Z319">
        <v>847.3</v>
      </c>
      <c r="AA319">
        <v>782.35</v>
      </c>
      <c r="AB319">
        <v>847.3</v>
      </c>
      <c r="AC319" s="1">
        <f>(Table2[[#This Row],[Close Price]]/Table2[[#This Row],[Day Low]])-1</f>
        <v>1.0927938054202668E-2</v>
      </c>
      <c r="AD319" s="1">
        <f>(Table2[[#This Row],[Day High]]/Table2[[#This Row],[Close Price]])-1</f>
        <v>3.1564642658595377E-2</v>
      </c>
      <c r="AE319" s="1">
        <f>(Table2[[#This Row],[Close Price]]/Table2[[#This Row],[Current Week Low]])-1</f>
        <v>1.0927938054202668E-2</v>
      </c>
      <c r="AF319" s="1">
        <f>(Table2[[#This Row],[Current Week High]]/Table2[[#This Row],[Close Price]])-1</f>
        <v>4.6760145777997364E-2</v>
      </c>
      <c r="AG319" s="1">
        <f>(Table2[[#This Row],[Close Price]]/Table2[[#This Row],[Current Month Low]])-1</f>
        <v>3.4639227967022457E-2</v>
      </c>
      <c r="AH319" s="1">
        <f>(Table2[[#This Row],[Current Month High]]/Table2[[#This Row],[Close Price]])-1</f>
        <v>4.6760145777997364E-2</v>
      </c>
      <c r="AI319">
        <v>13.7809623818642</v>
      </c>
      <c r="AJ319">
        <v>42.609231853417803</v>
      </c>
      <c r="AK319" t="str">
        <f>IF(AND(Table2[[#This Row],[20D EMA]]&gt;Table2[[#This Row],[50D EMA]],Table2[[#This Row],[50D EMA]]&gt;Table2[[#This Row],[200D EMA]]),"Uptrend","Downtrend/NoTrend")</f>
        <v>Uptrend</v>
      </c>
      <c r="AL319">
        <v>0.04</v>
      </c>
      <c r="AM319" t="s">
        <v>3217</v>
      </c>
      <c r="AN319">
        <v>1.3</v>
      </c>
      <c r="AO319" t="s">
        <v>3217</v>
      </c>
      <c r="AP319">
        <v>4.5315064272713E-2</v>
      </c>
      <c r="AQ319">
        <f>(Table2[[#This Row],[Sharpe Ratio]]-AVERAGE(Table2[Sharpe Ratio]))/_xlfn.STDEV.P(Table2[Sharpe Ratio])</f>
        <v>-0.22171307087266665</v>
      </c>
      <c r="AR3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-0.15436194740271958</v>
      </c>
      <c r="AS319">
        <f>_xlfn.RANK.AVG(Table2[[#This Row],[1Y Return vs Nifty Z-Score]],Table2[1Y Return vs Nifty Z-Score])</f>
        <v>386</v>
      </c>
      <c r="AT319">
        <f>_xlfn.RANK.AVG(Table2[[#This Row],[6M Return vs Nifty Z-Score]],Table2[6M Return vs Nifty Z-Score])</f>
        <v>225</v>
      </c>
      <c r="AU319">
        <f>_xlfn.RANK.AVG(Table2[[#This Row],[Sharpe Ratio Z-Score]],Table2[Sharpe Ratio Z-Score])</f>
        <v>394</v>
      </c>
      <c r="AV319">
        <f>(Table2[[#This Row],[Rank 1Y]]+Table2[[#This Row],[Rank 6M]]+Table2[[#This Row],[Rank Sharpe]])/3</f>
        <v>335</v>
      </c>
    </row>
    <row r="320" spans="1:48" x14ac:dyDescent="0.3">
      <c r="A320" t="s">
        <v>989</v>
      </c>
      <c r="B320" t="s">
        <v>990</v>
      </c>
      <c r="C320" t="s">
        <v>3181</v>
      </c>
      <c r="D320" t="s">
        <v>327</v>
      </c>
      <c r="E320">
        <v>15048.672681509999</v>
      </c>
      <c r="F320">
        <v>4390</v>
      </c>
      <c r="G320">
        <v>21.690869389769802</v>
      </c>
      <c r="H320">
        <f>(Table2[[#This Row],[1Y Return vs Nifty]]-AVERAGE(Table2[1Y Return vs Nifty]))/_xlfn.STDEV.P(Table2[1Y Return vs Nifty])</f>
        <v>-6.6697275827159008E-2</v>
      </c>
      <c r="I320">
        <v>4.6499582678426403</v>
      </c>
      <c r="J320">
        <f>(Table2[[#This Row],[1M Return vs Nifty]]-AVERAGE(Table2[1M Return vs Nifty]))/_xlfn.STDEV.P(Table2[1M Return vs Nifty])</f>
        <v>0.35671906825901678</v>
      </c>
      <c r="K320">
        <v>22.655635244543198</v>
      </c>
      <c r="L320">
        <f>(Table2[[#This Row],[6M Return vs Nifty]]-AVERAGE(Table2[6M Return vs Nifty]))/_xlfn.STDEV.P(Table2[6M Return vs Nifty])</f>
        <v>0.22850651055339524</v>
      </c>
      <c r="M320">
        <v>8.1688635850391197E-2</v>
      </c>
      <c r="N320">
        <f>(Table2[[#This Row],[1W Return vs Nifty]]-AVERAGE(Table2[1W Return vs Nifty]))/_xlfn.STDEV.P(Table2[1W Return vs Nifty])</f>
        <v>-6.7170805317252405E-2</v>
      </c>
      <c r="O320">
        <v>4451.9799999999996</v>
      </c>
      <c r="P320">
        <v>4354.2759140518901</v>
      </c>
      <c r="Q320">
        <v>3881.5511191575902</v>
      </c>
      <c r="R320">
        <v>47.215143717582798</v>
      </c>
      <c r="S320" s="1">
        <f>(Table2[[#This Row],[Close Price]]-Table2[[#This Row],[20D EMA]])/Table2[[#This Row],[20D EMA]]</f>
        <v>-1.3921895426304603E-2</v>
      </c>
      <c r="T320" s="1">
        <f>(Table2[[#This Row],[Close Price]]-Table2[[#This Row],[50D EMA]])/Table2[[#This Row],[50D EMA]]</f>
        <v>8.2043689130546302E-3</v>
      </c>
      <c r="U320" s="1">
        <f>(Table2[[#This Row],[Close Price]]-Table2[[#This Row],[200D EMA]])/Table2[[#This Row],[200D EMA]]</f>
        <v>0.13099115926438143</v>
      </c>
      <c r="V320">
        <v>0.65288993808893303</v>
      </c>
      <c r="W320">
        <v>4266.1000000000004</v>
      </c>
      <c r="X320">
        <v>4490</v>
      </c>
      <c r="Y320">
        <v>4266.1000000000004</v>
      </c>
      <c r="Z320">
        <v>4654</v>
      </c>
      <c r="AA320">
        <v>4266.1000000000004</v>
      </c>
      <c r="AB320">
        <v>4727</v>
      </c>
      <c r="AC320" s="1">
        <f>(Table2[[#This Row],[Close Price]]/Table2[[#This Row],[Day Low]])-1</f>
        <v>2.9042919762780839E-2</v>
      </c>
      <c r="AD320" s="1">
        <f>(Table2[[#This Row],[Day High]]/Table2[[#This Row],[Close Price]])-1</f>
        <v>2.277904328018221E-2</v>
      </c>
      <c r="AE320" s="1">
        <f>(Table2[[#This Row],[Close Price]]/Table2[[#This Row],[Current Week Low]])-1</f>
        <v>2.9042919762780839E-2</v>
      </c>
      <c r="AF320" s="1">
        <f>(Table2[[#This Row],[Current Week High]]/Table2[[#This Row],[Close Price]])-1</f>
        <v>6.0136674259681167E-2</v>
      </c>
      <c r="AG320" s="1">
        <f>(Table2[[#This Row],[Close Price]]/Table2[[#This Row],[Current Month Low]])-1</f>
        <v>2.9042919762780839E-2</v>
      </c>
      <c r="AH320" s="1">
        <f>(Table2[[#This Row],[Current Month High]]/Table2[[#This Row],[Close Price]])-1</f>
        <v>7.6765375854214168E-2</v>
      </c>
      <c r="AI320">
        <v>11.343963553530701</v>
      </c>
      <c r="AJ320">
        <v>61.334778853751203</v>
      </c>
      <c r="AK320" t="str">
        <f>IF(AND(Table2[[#This Row],[20D EMA]]&gt;Table2[[#This Row],[50D EMA]],Table2[[#This Row],[50D EMA]]&gt;Table2[[#This Row],[200D EMA]]),"Uptrend","Downtrend/NoTrend")</f>
        <v>Uptrend</v>
      </c>
      <c r="AL320">
        <v>-0.14000000000000001</v>
      </c>
      <c r="AM320" t="s">
        <v>3216</v>
      </c>
      <c r="AN320">
        <v>-1.46</v>
      </c>
      <c r="AO320" t="s">
        <v>3216</v>
      </c>
      <c r="AP320">
        <v>2.6812462899834001E-2</v>
      </c>
      <c r="AQ320">
        <f>(Table2[[#This Row],[Sharpe Ratio]]-AVERAGE(Table2[Sharpe Ratio]))/_xlfn.STDEV.P(Table2[Sharpe Ratio])</f>
        <v>-0.43660371810290616</v>
      </c>
      <c r="AR3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1.4753779565094396E-2</v>
      </c>
      <c r="AS320">
        <f>_xlfn.RANK.AVG(Table2[[#This Row],[1Y Return vs Nifty Z-Score]],Table2[1Y Return vs Nifty Z-Score])</f>
        <v>312</v>
      </c>
      <c r="AT320">
        <f>_xlfn.RANK.AVG(Table2[[#This Row],[6M Return vs Nifty Z-Score]],Table2[6M Return vs Nifty Z-Score])</f>
        <v>238</v>
      </c>
      <c r="AU320">
        <f>_xlfn.RANK.AVG(Table2[[#This Row],[Sharpe Ratio Z-Score]],Table2[Sharpe Ratio Z-Score])</f>
        <v>456</v>
      </c>
      <c r="AV320">
        <f>(Table2[[#This Row],[Rank 1Y]]+Table2[[#This Row],[Rank 6M]]+Table2[[#This Row],[Rank Sharpe]])/3</f>
        <v>335.33333333333331</v>
      </c>
    </row>
    <row r="321" spans="1:48" x14ac:dyDescent="0.3">
      <c r="A321" t="s">
        <v>1406</v>
      </c>
      <c r="B321" t="s">
        <v>1407</v>
      </c>
      <c r="C321" t="s">
        <v>3169</v>
      </c>
      <c r="D321" t="s">
        <v>1408</v>
      </c>
      <c r="E321">
        <v>7967.2579014599996</v>
      </c>
      <c r="F321">
        <v>483.15</v>
      </c>
      <c r="G321">
        <v>56.652503427671498</v>
      </c>
      <c r="H321">
        <f>(Table2[[#This Row],[1Y Return vs Nifty]]-AVERAGE(Table2[1Y Return vs Nifty]))/_xlfn.STDEV.P(Table2[1Y Return vs Nifty])</f>
        <v>0.52532321524255665</v>
      </c>
      <c r="I321">
        <v>-4.0678103856519998</v>
      </c>
      <c r="J321">
        <f>(Table2[[#This Row],[1M Return vs Nifty]]-AVERAGE(Table2[1M Return vs Nifty]))/_xlfn.STDEV.P(Table2[1M Return vs Nifty])</f>
        <v>-0.43527125910879777</v>
      </c>
      <c r="K321">
        <v>16.441388166773901</v>
      </c>
      <c r="L321">
        <f>(Table2[[#This Row],[6M Return vs Nifty]]-AVERAGE(Table2[6M Return vs Nifty]))/_xlfn.STDEV.P(Table2[6M Return vs Nifty])</f>
        <v>4.2947856709144888E-2</v>
      </c>
      <c r="M321">
        <v>-0.166927423343919</v>
      </c>
      <c r="N321">
        <f>(Table2[[#This Row],[1W Return vs Nifty]]-AVERAGE(Table2[1W Return vs Nifty]))/_xlfn.STDEV.P(Table2[1W Return vs Nifty])</f>
        <v>-0.12116729239931677</v>
      </c>
      <c r="O321">
        <v>495.15</v>
      </c>
      <c r="P321">
        <v>511.40744474256798</v>
      </c>
      <c r="Q321">
        <v>464.30458737793703</v>
      </c>
      <c r="R321">
        <v>48.9933929050841</v>
      </c>
      <c r="S321" s="1">
        <f>(Table2[[#This Row],[Close Price]]-Table2[[#This Row],[20D EMA]])/Table2[[#This Row],[20D EMA]]</f>
        <v>-2.4235080278703424E-2</v>
      </c>
      <c r="T321" s="1">
        <f>(Table2[[#This Row],[Close Price]]-Table2[[#This Row],[50D EMA]])/Table2[[#This Row],[50D EMA]]</f>
        <v>-5.5254269434408053E-2</v>
      </c>
      <c r="U321" s="1">
        <f>(Table2[[#This Row],[Close Price]]-Table2[[#This Row],[200D EMA]])/Table2[[#This Row],[200D EMA]]</f>
        <v>4.0588469583056404E-2</v>
      </c>
      <c r="V321">
        <v>0.82126926847811599</v>
      </c>
      <c r="W321">
        <v>481.05</v>
      </c>
      <c r="X321">
        <v>497.1</v>
      </c>
      <c r="Y321">
        <v>481.05</v>
      </c>
      <c r="Z321">
        <v>507.85</v>
      </c>
      <c r="AA321">
        <v>474.1</v>
      </c>
      <c r="AB321">
        <v>515</v>
      </c>
      <c r="AC321" s="1">
        <f>(Table2[[#This Row],[Close Price]]/Table2[[#This Row],[Day Low]])-1</f>
        <v>4.3654505768631058E-3</v>
      </c>
      <c r="AD321" s="1">
        <f>(Table2[[#This Row],[Day High]]/Table2[[#This Row],[Close Price]])-1</f>
        <v>2.8873020800993521E-2</v>
      </c>
      <c r="AE321" s="1">
        <f>(Table2[[#This Row],[Close Price]]/Table2[[#This Row],[Current Week Low]])-1</f>
        <v>4.3654505768631058E-3</v>
      </c>
      <c r="AF321" s="1">
        <f>(Table2[[#This Row],[Current Week High]]/Table2[[#This Row],[Close Price]])-1</f>
        <v>5.1122839697816502E-2</v>
      </c>
      <c r="AG321" s="1">
        <f>(Table2[[#This Row],[Close Price]]/Table2[[#This Row],[Current Month Low]])-1</f>
        <v>1.9088799831259218E-2</v>
      </c>
      <c r="AH321" s="1">
        <f>(Table2[[#This Row],[Current Month High]]/Table2[[#This Row],[Close Price]])-1</f>
        <v>6.5921556452447572E-2</v>
      </c>
      <c r="AI321">
        <v>31.3877677739832</v>
      </c>
      <c r="AJ321">
        <v>102.777000559597</v>
      </c>
      <c r="AK321" t="str">
        <f>IF(AND(Table2[[#This Row],[20D EMA]]&gt;Table2[[#This Row],[50D EMA]],Table2[[#This Row],[50D EMA]]&gt;Table2[[#This Row],[200D EMA]]),"Uptrend","Downtrend/NoTrend")</f>
        <v>Downtrend/NoTrend</v>
      </c>
      <c r="AL321">
        <v>-0.06</v>
      </c>
      <c r="AM321" t="s">
        <v>3216</v>
      </c>
      <c r="AN321">
        <v>-0.57999999999999996</v>
      </c>
      <c r="AO321" t="s">
        <v>3216</v>
      </c>
      <c r="AQ321">
        <f>(Table2[[#This Row],[Sharpe Ratio]]-AVERAGE(Table2[Sharpe Ratio]))/_xlfn.STDEV.P(Table2[Sharpe Ratio])</f>
        <v>-0.74800574154095356</v>
      </c>
      <c r="AR3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1">
        <f>_xlfn.RANK.AVG(Table2[[#This Row],[1Y Return vs Nifty Z-Score]],Table2[1Y Return vs Nifty Z-Score])</f>
        <v>159</v>
      </c>
      <c r="AT321">
        <f>_xlfn.RANK.AVG(Table2[[#This Row],[6M Return vs Nifty Z-Score]],Table2[6M Return vs Nifty Z-Score])</f>
        <v>300</v>
      </c>
      <c r="AU321">
        <f>_xlfn.RANK.AVG(Table2[[#This Row],[Sharpe Ratio Z-Score]],Table2[Sharpe Ratio Z-Score])</f>
        <v>557</v>
      </c>
      <c r="AV321">
        <f>(Table2[[#This Row],[Rank 1Y]]+Table2[[#This Row],[Rank 6M]]+Table2[[#This Row],[Rank Sharpe]])/3</f>
        <v>338.66666666666669</v>
      </c>
    </row>
    <row r="322" spans="1:48" x14ac:dyDescent="0.3">
      <c r="A322" t="s">
        <v>483</v>
      </c>
      <c r="B322" t="s">
        <v>484</v>
      </c>
      <c r="C322" t="s">
        <v>3171</v>
      </c>
      <c r="D322" t="s">
        <v>24</v>
      </c>
      <c r="E322">
        <v>45564.397048697901</v>
      </c>
      <c r="F322">
        <v>186.2</v>
      </c>
      <c r="G322">
        <v>0.86134988797954604</v>
      </c>
      <c r="H322">
        <f>(Table2[[#This Row],[1Y Return vs Nifty]]-AVERAGE(Table2[1Y Return vs Nifty]))/_xlfn.STDEV.P(Table2[1Y Return vs Nifty])</f>
        <v>-0.41941255082911055</v>
      </c>
      <c r="I322">
        <v>-12.263148714099099</v>
      </c>
      <c r="J322">
        <f>(Table2[[#This Row],[1M Return vs Nifty]]-AVERAGE(Table2[1M Return vs Nifty]))/_xlfn.STDEV.P(Table2[1M Return vs Nifty])</f>
        <v>-1.1797999273517841</v>
      </c>
      <c r="K322">
        <v>9.7442974331967402</v>
      </c>
      <c r="L322">
        <f>(Table2[[#This Row],[6M Return vs Nifty]]-AVERAGE(Table2[6M Return vs Nifty]))/_xlfn.STDEV.P(Table2[6M Return vs Nifty])</f>
        <v>-0.15702860474199348</v>
      </c>
      <c r="M322">
        <v>0.76215083955091101</v>
      </c>
      <c r="N322">
        <f>(Table2[[#This Row],[1W Return vs Nifty]]-AVERAGE(Table2[1W Return vs Nifty]))/_xlfn.STDEV.P(Table2[1W Return vs Nifty])</f>
        <v>8.0617590617506465E-2</v>
      </c>
      <c r="O322">
        <v>188.98</v>
      </c>
      <c r="P322">
        <v>189.44189549246599</v>
      </c>
      <c r="Q322">
        <v>170.75996975227699</v>
      </c>
      <c r="R322">
        <v>42.007652019606198</v>
      </c>
      <c r="S322" s="1">
        <f>(Table2[[#This Row],[Close Price]]-Table2[[#This Row],[20D EMA]])/Table2[[#This Row],[20D EMA]]</f>
        <v>-1.4710551381098535E-2</v>
      </c>
      <c r="T322" s="1">
        <f>(Table2[[#This Row],[Close Price]]-Table2[[#This Row],[50D EMA]])/Table2[[#This Row],[50D EMA]]</f>
        <v>-1.7112875079920896E-2</v>
      </c>
      <c r="U322" s="1">
        <f>(Table2[[#This Row],[Close Price]]-Table2[[#This Row],[200D EMA]])/Table2[[#This Row],[200D EMA]]</f>
        <v>9.0419495096666927E-2</v>
      </c>
      <c r="V322">
        <v>0.56699832795534699</v>
      </c>
      <c r="W322">
        <v>182.41</v>
      </c>
      <c r="X322">
        <v>187.85</v>
      </c>
      <c r="Y322">
        <v>182.41</v>
      </c>
      <c r="Z322">
        <v>188.09</v>
      </c>
      <c r="AA322">
        <v>181.73</v>
      </c>
      <c r="AB322">
        <v>197.5</v>
      </c>
      <c r="AC322" s="1">
        <f>(Table2[[#This Row],[Close Price]]/Table2[[#This Row],[Day Low]])-1</f>
        <v>2.0777369661751033E-2</v>
      </c>
      <c r="AD322" s="1">
        <f>(Table2[[#This Row],[Day High]]/Table2[[#This Row],[Close Price]])-1</f>
        <v>8.8614393125672208E-3</v>
      </c>
      <c r="AE322" s="1">
        <f>(Table2[[#This Row],[Close Price]]/Table2[[#This Row],[Current Week Low]])-1</f>
        <v>2.0777369661751033E-2</v>
      </c>
      <c r="AF322" s="1">
        <f>(Table2[[#This Row],[Current Week High]]/Table2[[#This Row],[Close Price]])-1</f>
        <v>1.0150375939849798E-2</v>
      </c>
      <c r="AG322" s="1">
        <f>(Table2[[#This Row],[Close Price]]/Table2[[#This Row],[Current Month Low]])-1</f>
        <v>2.4596929510812826E-2</v>
      </c>
      <c r="AH322" s="1">
        <f>(Table2[[#This Row],[Current Month High]]/Table2[[#This Row],[Close Price]])-1</f>
        <v>6.0687432867884139E-2</v>
      </c>
      <c r="AI322">
        <v>10.9505907626208</v>
      </c>
      <c r="AJ322">
        <v>35.664845173041797</v>
      </c>
      <c r="AK322" t="str">
        <f>IF(AND(Table2[[#This Row],[20D EMA]]&gt;Table2[[#This Row],[50D EMA]],Table2[[#This Row],[50D EMA]]&gt;Table2[[#This Row],[200D EMA]]),"Uptrend","Downtrend/NoTrend")</f>
        <v>Downtrend/NoTrend</v>
      </c>
      <c r="AL322">
        <v>0.05</v>
      </c>
      <c r="AM322" t="s">
        <v>3217</v>
      </c>
      <c r="AN322">
        <v>-4.32</v>
      </c>
      <c r="AO322" t="s">
        <v>3216</v>
      </c>
      <c r="AP322">
        <v>0.114168898265849</v>
      </c>
      <c r="AQ322">
        <f>(Table2[[#This Row],[Sharpe Ratio]]-AVERAGE(Table2[Sharpe Ratio]))/_xlfn.STDEV.P(Table2[Sharpe Ratio])</f>
        <v>0.57796069677150996</v>
      </c>
      <c r="AR3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2">
        <f>_xlfn.RANK.AVG(Table2[[#This Row],[1Y Return vs Nifty Z-Score]],Table2[1Y Return vs Nifty Z-Score])</f>
        <v>450</v>
      </c>
      <c r="AT322">
        <f>_xlfn.RANK.AVG(Table2[[#This Row],[6M Return vs Nifty Z-Score]],Table2[6M Return vs Nifty Z-Score])</f>
        <v>368</v>
      </c>
      <c r="AU322">
        <f>_xlfn.RANK.AVG(Table2[[#This Row],[Sharpe Ratio Z-Score]],Table2[Sharpe Ratio Z-Score])</f>
        <v>200</v>
      </c>
      <c r="AV322">
        <f>(Table2[[#This Row],[Rank 1Y]]+Table2[[#This Row],[Rank 6M]]+Table2[[#This Row],[Rank Sharpe]])/3</f>
        <v>339.33333333333331</v>
      </c>
    </row>
    <row r="323" spans="1:48" x14ac:dyDescent="0.3">
      <c r="A323" t="s">
        <v>862</v>
      </c>
      <c r="B323" t="s">
        <v>863</v>
      </c>
      <c r="C323" t="s">
        <v>3183</v>
      </c>
      <c r="D323" t="s">
        <v>451</v>
      </c>
      <c r="E323">
        <v>18648.3473748</v>
      </c>
      <c r="F323">
        <v>307.89999999999998</v>
      </c>
      <c r="G323">
        <v>9.4609193935727998</v>
      </c>
      <c r="H323">
        <f>(Table2[[#This Row],[1Y Return vs Nifty]]-AVERAGE(Table2[1Y Return vs Nifty]))/_xlfn.STDEV.P(Table2[1Y Return vs Nifty])</f>
        <v>-0.27379231591188052</v>
      </c>
      <c r="I323">
        <v>1.1457225682671399</v>
      </c>
      <c r="J323">
        <f>(Table2[[#This Row],[1M Return vs Nifty]]-AVERAGE(Table2[1M Return vs Nifty]))/_xlfn.STDEV.P(Table2[1M Return vs Nifty])</f>
        <v>3.8366874114904373E-2</v>
      </c>
      <c r="K323">
        <v>23.525199384006399</v>
      </c>
      <c r="L323">
        <f>(Table2[[#This Row],[6M Return vs Nifty]]-AVERAGE(Table2[6M Return vs Nifty]))/_xlfn.STDEV.P(Table2[6M Return vs Nifty])</f>
        <v>0.25447186872643179</v>
      </c>
      <c r="M323">
        <v>-3.36176576707618</v>
      </c>
      <c r="N323">
        <f>(Table2[[#This Row],[1W Return vs Nifty]]-AVERAGE(Table2[1W Return vs Nifty]))/_xlfn.STDEV.P(Table2[1W Return vs Nifty])</f>
        <v>-0.81504864469681548</v>
      </c>
      <c r="O323">
        <v>304.95999999999998</v>
      </c>
      <c r="P323">
        <v>305.089894046886</v>
      </c>
      <c r="Q323">
        <v>275.417300114809</v>
      </c>
      <c r="R323">
        <v>38.550938079567999</v>
      </c>
      <c r="S323" s="1">
        <f>(Table2[[#This Row],[Close Price]]-Table2[[#This Row],[20D EMA]])/Table2[[#This Row],[20D EMA]]</f>
        <v>9.6406086044071287E-3</v>
      </c>
      <c r="T323" s="1">
        <f>(Table2[[#This Row],[Close Price]]-Table2[[#This Row],[50D EMA]])/Table2[[#This Row],[50D EMA]]</f>
        <v>9.2107474155867005E-3</v>
      </c>
      <c r="U323" s="1">
        <f>(Table2[[#This Row],[Close Price]]-Table2[[#This Row],[200D EMA]])/Table2[[#This Row],[200D EMA]]</f>
        <v>0.11793994012594858</v>
      </c>
      <c r="V323">
        <v>0.54114222312864702</v>
      </c>
      <c r="W323">
        <v>297</v>
      </c>
      <c r="X323">
        <v>309.5</v>
      </c>
      <c r="Y323">
        <v>297</v>
      </c>
      <c r="Z323">
        <v>310.95</v>
      </c>
      <c r="AA323">
        <v>297</v>
      </c>
      <c r="AB323">
        <v>316.2</v>
      </c>
      <c r="AC323" s="1">
        <f>(Table2[[#This Row],[Close Price]]/Table2[[#This Row],[Day Low]])-1</f>
        <v>3.6700336700336678E-2</v>
      </c>
      <c r="AD323" s="1">
        <f>(Table2[[#This Row],[Day High]]/Table2[[#This Row],[Close Price]])-1</f>
        <v>5.1964923676519614E-3</v>
      </c>
      <c r="AE323" s="1">
        <f>(Table2[[#This Row],[Close Price]]/Table2[[#This Row],[Current Week Low]])-1</f>
        <v>3.6700336700336678E-2</v>
      </c>
      <c r="AF323" s="1">
        <f>(Table2[[#This Row],[Current Week High]]/Table2[[#This Row],[Close Price]])-1</f>
        <v>9.9058135758363086E-3</v>
      </c>
      <c r="AG323" s="1">
        <f>(Table2[[#This Row],[Close Price]]/Table2[[#This Row],[Current Month Low]])-1</f>
        <v>3.6700336700336678E-2</v>
      </c>
      <c r="AH323" s="1">
        <f>(Table2[[#This Row],[Current Month High]]/Table2[[#This Row],[Close Price]])-1</f>
        <v>2.6956804157193925E-2</v>
      </c>
      <c r="AI323">
        <v>15.589477102955501</v>
      </c>
      <c r="AJ323">
        <v>65.715823466092502</v>
      </c>
      <c r="AK323" t="str">
        <f>IF(AND(Table2[[#This Row],[20D EMA]]&gt;Table2[[#This Row],[50D EMA]],Table2[[#This Row],[50D EMA]]&gt;Table2[[#This Row],[200D EMA]]),"Uptrend","Downtrend/NoTrend")</f>
        <v>Downtrend/NoTrend</v>
      </c>
      <c r="AL323">
        <v>-0.16</v>
      </c>
      <c r="AM323" t="s">
        <v>3216</v>
      </c>
      <c r="AN323">
        <v>-0.98</v>
      </c>
      <c r="AO323" t="s">
        <v>3216</v>
      </c>
      <c r="AP323">
        <v>4.4925585854858001E-2</v>
      </c>
      <c r="AQ323">
        <f>(Table2[[#This Row],[Sharpe Ratio]]-AVERAGE(Table2[Sharpe Ratio]))/_xlfn.STDEV.P(Table2[Sharpe Ratio])</f>
        <v>-0.22623650342187296</v>
      </c>
      <c r="AR3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3">
        <f>_xlfn.RANK.AVG(Table2[[#This Row],[1Y Return vs Nifty Z-Score]],Table2[1Y Return vs Nifty Z-Score])</f>
        <v>389</v>
      </c>
      <c r="AT323">
        <f>_xlfn.RANK.AVG(Table2[[#This Row],[6M Return vs Nifty Z-Score]],Table2[6M Return vs Nifty Z-Score])</f>
        <v>233</v>
      </c>
      <c r="AU323">
        <f>_xlfn.RANK.AVG(Table2[[#This Row],[Sharpe Ratio Z-Score]],Table2[Sharpe Ratio Z-Score])</f>
        <v>397</v>
      </c>
      <c r="AV323">
        <f>(Table2[[#This Row],[Rank 1Y]]+Table2[[#This Row],[Rank 6M]]+Table2[[#This Row],[Rank Sharpe]])/3</f>
        <v>339.66666666666669</v>
      </c>
    </row>
    <row r="324" spans="1:48" x14ac:dyDescent="0.3">
      <c r="A324" t="s">
        <v>181</v>
      </c>
      <c r="B324" t="s">
        <v>182</v>
      </c>
      <c r="C324" t="s">
        <v>3169</v>
      </c>
      <c r="D324" t="s">
        <v>18</v>
      </c>
      <c r="E324">
        <v>145817.16945168001</v>
      </c>
      <c r="F324">
        <v>324.45</v>
      </c>
      <c r="G324">
        <v>57.821372502349803</v>
      </c>
      <c r="H324">
        <f>(Table2[[#This Row],[1Y Return vs Nifty]]-AVERAGE(Table2[1Y Return vs Nifty]))/_xlfn.STDEV.P(Table2[1Y Return vs Nifty])</f>
        <v>0.54511618152202368</v>
      </c>
      <c r="I324">
        <v>-3.6983161679095402</v>
      </c>
      <c r="J324">
        <f>(Table2[[#This Row],[1M Return vs Nifty]]-AVERAGE(Table2[1M Return vs Nifty]))/_xlfn.STDEV.P(Table2[1M Return vs Nifty])</f>
        <v>-0.40170351280790711</v>
      </c>
      <c r="K324">
        <v>-0.140112811057054</v>
      </c>
      <c r="L324">
        <f>(Table2[[#This Row],[6M Return vs Nifty]]-AVERAGE(Table2[6M Return vs Nifty]))/_xlfn.STDEV.P(Table2[6M Return vs Nifty])</f>
        <v>-0.45217906078508424</v>
      </c>
      <c r="M324">
        <v>-2.1176136211679801</v>
      </c>
      <c r="N324">
        <f>(Table2[[#This Row],[1W Return vs Nifty]]-AVERAGE(Table2[1W Return vs Nifty]))/_xlfn.STDEV.P(Table2[1W Return vs Nifty])</f>
        <v>-0.54483341607335312</v>
      </c>
      <c r="O324">
        <v>342.67</v>
      </c>
      <c r="P324">
        <v>336.59992588005599</v>
      </c>
      <c r="Q324">
        <v>296.34762143319301</v>
      </c>
      <c r="R324">
        <v>29.598569384941499</v>
      </c>
      <c r="S324" s="1">
        <f>(Table2[[#This Row],[Close Price]]-Table2[[#This Row],[20D EMA]])/Table2[[#This Row],[20D EMA]]</f>
        <v>-5.3170689001079831E-2</v>
      </c>
      <c r="T324" s="1">
        <f>(Table2[[#This Row],[Close Price]]-Table2[[#This Row],[50D EMA]])/Table2[[#This Row],[50D EMA]]</f>
        <v>-3.6096044431054054E-2</v>
      </c>
      <c r="U324" s="1">
        <f>(Table2[[#This Row],[Close Price]]-Table2[[#This Row],[200D EMA]])/Table2[[#This Row],[200D EMA]]</f>
        <v>9.4829101144455183E-2</v>
      </c>
      <c r="V324">
        <v>0.75316731993563102</v>
      </c>
      <c r="W324">
        <v>322.95</v>
      </c>
      <c r="X324">
        <v>337.95</v>
      </c>
      <c r="Y324">
        <v>322.95</v>
      </c>
      <c r="Z324">
        <v>344.9</v>
      </c>
      <c r="AA324">
        <v>322.95</v>
      </c>
      <c r="AB324">
        <v>367.2</v>
      </c>
      <c r="AC324" s="1">
        <f>(Table2[[#This Row],[Close Price]]/Table2[[#This Row],[Day Low]])-1</f>
        <v>4.644681839294007E-3</v>
      </c>
      <c r="AD324" s="1">
        <f>(Table2[[#This Row],[Day High]]/Table2[[#This Row],[Close Price]])-1</f>
        <v>4.1608876560332853E-2</v>
      </c>
      <c r="AE324" s="1">
        <f>(Table2[[#This Row],[Close Price]]/Table2[[#This Row],[Current Week Low]])-1</f>
        <v>4.644681839294007E-3</v>
      </c>
      <c r="AF324" s="1">
        <f>(Table2[[#This Row],[Current Week High]]/Table2[[#This Row],[Close Price]])-1</f>
        <v>6.3029742641393049E-2</v>
      </c>
      <c r="AG324" s="1">
        <f>(Table2[[#This Row],[Close Price]]/Table2[[#This Row],[Current Month Low]])-1</f>
        <v>4.644681839294007E-3</v>
      </c>
      <c r="AH324" s="1">
        <f>(Table2[[#This Row],[Current Month High]]/Table2[[#This Row],[Close Price]])-1</f>
        <v>0.13176144244105403</v>
      </c>
      <c r="AI324">
        <v>13.1761442441054</v>
      </c>
      <c r="AJ324">
        <v>95.776135163674695</v>
      </c>
      <c r="AK324" t="str">
        <f>IF(AND(Table2[[#This Row],[20D EMA]]&gt;Table2[[#This Row],[50D EMA]],Table2[[#This Row],[50D EMA]]&gt;Table2[[#This Row],[200D EMA]]),"Uptrend","Downtrend/NoTrend")</f>
        <v>Uptrend</v>
      </c>
      <c r="AL324">
        <v>0.05</v>
      </c>
      <c r="AM324" t="s">
        <v>3217</v>
      </c>
      <c r="AN324">
        <v>-8.7100000000000009</v>
      </c>
      <c r="AO324" t="s">
        <v>3216</v>
      </c>
      <c r="AP324">
        <v>4.4973188883430999E-2</v>
      </c>
      <c r="AQ324">
        <f>(Table2[[#This Row],[Sharpe Ratio]]-AVERAGE(Table2[Sharpe Ratio]))/_xlfn.STDEV.P(Table2[Sharpe Ratio])</f>
        <v>-0.22568363815638842</v>
      </c>
      <c r="AR3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-1.079283446300709</v>
      </c>
      <c r="AS324">
        <f>_xlfn.RANK.AVG(Table2[[#This Row],[1Y Return vs Nifty Z-Score]],Table2[1Y Return vs Nifty Z-Score])</f>
        <v>154</v>
      </c>
      <c r="AT324">
        <f>_xlfn.RANK.AVG(Table2[[#This Row],[6M Return vs Nifty Z-Score]],Table2[6M Return vs Nifty Z-Score])</f>
        <v>472</v>
      </c>
      <c r="AU324">
        <f>_xlfn.RANK.AVG(Table2[[#This Row],[Sharpe Ratio Z-Score]],Table2[Sharpe Ratio Z-Score])</f>
        <v>396</v>
      </c>
      <c r="AV324">
        <f>(Table2[[#This Row],[Rank 1Y]]+Table2[[#This Row],[Rank 6M]]+Table2[[#This Row],[Rank Sharpe]])/3</f>
        <v>340.66666666666669</v>
      </c>
    </row>
    <row r="325" spans="1:48" x14ac:dyDescent="0.3">
      <c r="A325" t="s">
        <v>396</v>
      </c>
      <c r="B325" t="s">
        <v>397</v>
      </c>
      <c r="C325" t="s">
        <v>3171</v>
      </c>
      <c r="D325" t="s">
        <v>398</v>
      </c>
      <c r="E325">
        <v>59173.869845859997</v>
      </c>
      <c r="F325">
        <v>229.54</v>
      </c>
      <c r="G325">
        <v>1.17841596583085</v>
      </c>
      <c r="H325">
        <f>(Table2[[#This Row],[1Y Return vs Nifty]]-AVERAGE(Table2[1Y Return vs Nifty]))/_xlfn.STDEV.P(Table2[1Y Return vs Nifty])</f>
        <v>-0.4140435336113345</v>
      </c>
      <c r="I325">
        <v>1.1883113640218099</v>
      </c>
      <c r="J325">
        <f>(Table2[[#This Row],[1M Return vs Nifty]]-AVERAGE(Table2[1M Return vs Nifty]))/_xlfn.STDEV.P(Table2[1M Return vs Nifty])</f>
        <v>4.2235973609580799E-2</v>
      </c>
      <c r="K325">
        <v>18.530538709368201</v>
      </c>
      <c r="L325">
        <f>(Table2[[#This Row],[6M Return vs Nifty]]-AVERAGE(Table2[6M Return vs Nifty]))/_xlfn.STDEV.P(Table2[6M Return vs Nifty])</f>
        <v>0.10533030747274412</v>
      </c>
      <c r="M325">
        <v>5.1194153055116303</v>
      </c>
      <c r="N325">
        <f>(Table2[[#This Row],[1W Return vs Nifty]]-AVERAGE(Table2[1W Return vs Nifty]))/_xlfn.STDEV.P(Table2[1W Return vs Nifty])</f>
        <v>1.026964239389303</v>
      </c>
      <c r="O325">
        <v>222.26</v>
      </c>
      <c r="P325">
        <v>221.22132142682401</v>
      </c>
      <c r="Q325">
        <v>207.00295152690401</v>
      </c>
      <c r="R325">
        <v>63.544587411548903</v>
      </c>
      <c r="S325" s="1">
        <f>(Table2[[#This Row],[Close Price]]-Table2[[#This Row],[20D EMA]])/Table2[[#This Row],[20D EMA]]</f>
        <v>3.2754431746603085E-2</v>
      </c>
      <c r="T325" s="1">
        <f>(Table2[[#This Row],[Close Price]]-Table2[[#This Row],[50D EMA]])/Table2[[#This Row],[50D EMA]]</f>
        <v>3.7603421404060526E-2</v>
      </c>
      <c r="U325" s="1">
        <f>(Table2[[#This Row],[Close Price]]-Table2[[#This Row],[200D EMA]])/Table2[[#This Row],[200D EMA]]</f>
        <v>0.10887307792887609</v>
      </c>
      <c r="V325">
        <v>1.0951256161921099</v>
      </c>
      <c r="W325">
        <v>222.85</v>
      </c>
      <c r="X325">
        <v>240</v>
      </c>
      <c r="Y325">
        <v>222.85</v>
      </c>
      <c r="Z325">
        <v>240</v>
      </c>
      <c r="AA325">
        <v>212.8</v>
      </c>
      <c r="AB325">
        <v>240</v>
      </c>
      <c r="AC325" s="1">
        <f>(Table2[[#This Row],[Close Price]]/Table2[[#This Row],[Day Low]])-1</f>
        <v>3.0020192954902436E-2</v>
      </c>
      <c r="AD325" s="1">
        <f>(Table2[[#This Row],[Day High]]/Table2[[#This Row],[Close Price]])-1</f>
        <v>4.5569399668903054E-2</v>
      </c>
      <c r="AE325" s="1">
        <f>(Table2[[#This Row],[Close Price]]/Table2[[#This Row],[Current Week Low]])-1</f>
        <v>3.0020192954902436E-2</v>
      </c>
      <c r="AF325" s="1">
        <f>(Table2[[#This Row],[Current Week High]]/Table2[[#This Row],[Close Price]])-1</f>
        <v>4.5569399668903054E-2</v>
      </c>
      <c r="AG325" s="1">
        <f>(Table2[[#This Row],[Close Price]]/Table2[[#This Row],[Current Month Low]])-1</f>
        <v>7.8665413533834494E-2</v>
      </c>
      <c r="AH325" s="1">
        <f>(Table2[[#This Row],[Current Month High]]/Table2[[#This Row],[Close Price]])-1</f>
        <v>4.5569399668903054E-2</v>
      </c>
      <c r="AI325">
        <v>7.5629519909384104</v>
      </c>
      <c r="AJ325">
        <v>48.0903225806451</v>
      </c>
      <c r="AK325" t="str">
        <f>IF(AND(Table2[[#This Row],[20D EMA]]&gt;Table2[[#This Row],[50D EMA]],Table2[[#This Row],[50D EMA]]&gt;Table2[[#This Row],[200D EMA]]),"Uptrend","Downtrend/NoTrend")</f>
        <v>Uptrend</v>
      </c>
      <c r="AL325">
        <v>-7.0000000000000007E-2</v>
      </c>
      <c r="AM325" t="s">
        <v>3216</v>
      </c>
      <c r="AN325">
        <v>2.08</v>
      </c>
      <c r="AO325" t="s">
        <v>3217</v>
      </c>
      <c r="AP325">
        <v>8.0851926411002001E-2</v>
      </c>
      <c r="AQ325">
        <f>(Table2[[#This Row],[Sharpe Ratio]]-AVERAGE(Table2[Sharpe Ratio]))/_xlfn.STDEV.P(Table2[Sharpe Ratio])</f>
        <v>0.1910148019021482</v>
      </c>
      <c r="AR3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0.95150178876244162</v>
      </c>
      <c r="AS325">
        <f>_xlfn.RANK.AVG(Table2[[#This Row],[1Y Return vs Nifty Z-Score]],Table2[1Y Return vs Nifty Z-Score])</f>
        <v>447</v>
      </c>
      <c r="AT325">
        <f>_xlfn.RANK.AVG(Table2[[#This Row],[6M Return vs Nifty Z-Score]],Table2[6M Return vs Nifty Z-Score])</f>
        <v>277</v>
      </c>
      <c r="AU325">
        <f>_xlfn.RANK.AVG(Table2[[#This Row],[Sharpe Ratio Z-Score]],Table2[Sharpe Ratio Z-Score])</f>
        <v>299</v>
      </c>
      <c r="AV325">
        <f>(Table2[[#This Row],[Rank 1Y]]+Table2[[#This Row],[Rank 6M]]+Table2[[#This Row],[Rank Sharpe]])/3</f>
        <v>341</v>
      </c>
    </row>
    <row r="326" spans="1:48" x14ac:dyDescent="0.3">
      <c r="A326" t="s">
        <v>496</v>
      </c>
      <c r="B326" t="s">
        <v>497</v>
      </c>
      <c r="C326" t="s">
        <v>3171</v>
      </c>
      <c r="D326" t="s">
        <v>51</v>
      </c>
      <c r="E326">
        <v>44123.157943352002</v>
      </c>
      <c r="F326">
        <v>178</v>
      </c>
      <c r="G326">
        <v>15.651572662782</v>
      </c>
      <c r="H326">
        <f>(Table2[[#This Row],[1Y Return vs Nifty]]-AVERAGE(Table2[1Y Return vs Nifty]))/_xlfn.STDEV.P(Table2[1Y Return vs Nifty])</f>
        <v>-0.16896330292849499</v>
      </c>
      <c r="I326">
        <v>3.99076338173185</v>
      </c>
      <c r="J326">
        <f>(Table2[[#This Row],[1M Return vs Nifty]]-AVERAGE(Table2[1M Return vs Nifty]))/_xlfn.STDEV.P(Table2[1M Return vs Nifty])</f>
        <v>0.29683264612497762</v>
      </c>
      <c r="K326">
        <v>4.5131275844832004</v>
      </c>
      <c r="L326">
        <f>(Table2[[#This Row],[6M Return vs Nifty]]-AVERAGE(Table2[6M Return vs Nifty]))/_xlfn.STDEV.P(Table2[6M Return vs Nifty])</f>
        <v>-0.31323237697860684</v>
      </c>
      <c r="M326">
        <v>5.0131170147274</v>
      </c>
      <c r="N326">
        <f>(Table2[[#This Row],[1W Return vs Nifty]]-AVERAGE(Table2[1W Return vs Nifty]))/_xlfn.STDEV.P(Table2[1W Return vs Nifty])</f>
        <v>1.0038774995231134</v>
      </c>
      <c r="O326">
        <v>172.5</v>
      </c>
      <c r="P326">
        <v>171.96530941716199</v>
      </c>
      <c r="Q326">
        <v>162.66437560629601</v>
      </c>
      <c r="R326">
        <v>62.135988882330302</v>
      </c>
      <c r="S326" s="1">
        <f>(Table2[[#This Row],[Close Price]]-Table2[[#This Row],[20D EMA]])/Table2[[#This Row],[20D EMA]]</f>
        <v>3.1884057971014491E-2</v>
      </c>
      <c r="T326" s="1">
        <f>(Table2[[#This Row],[Close Price]]-Table2[[#This Row],[50D EMA]])/Table2[[#This Row],[50D EMA]]</f>
        <v>3.5092488149448549E-2</v>
      </c>
      <c r="U326" s="1">
        <f>(Table2[[#This Row],[Close Price]]-Table2[[#This Row],[200D EMA]])/Table2[[#This Row],[200D EMA]]</f>
        <v>9.4277707313256492E-2</v>
      </c>
      <c r="V326">
        <v>0.98624709331893601</v>
      </c>
      <c r="W326">
        <v>172.31</v>
      </c>
      <c r="X326">
        <v>181.65</v>
      </c>
      <c r="Y326">
        <v>172.31</v>
      </c>
      <c r="Z326">
        <v>181.65</v>
      </c>
      <c r="AA326">
        <v>163.33000000000001</v>
      </c>
      <c r="AB326">
        <v>181.65</v>
      </c>
      <c r="AC326" s="1">
        <f>(Table2[[#This Row],[Close Price]]/Table2[[#This Row],[Day Low]])-1</f>
        <v>3.3021879171261093E-2</v>
      </c>
      <c r="AD326" s="1">
        <f>(Table2[[#This Row],[Day High]]/Table2[[#This Row],[Close Price]])-1</f>
        <v>2.0505617977528035E-2</v>
      </c>
      <c r="AE326" s="1">
        <f>(Table2[[#This Row],[Close Price]]/Table2[[#This Row],[Current Week Low]])-1</f>
        <v>3.3021879171261093E-2</v>
      </c>
      <c r="AF326" s="1">
        <f>(Table2[[#This Row],[Current Week High]]/Table2[[#This Row],[Close Price]])-1</f>
        <v>2.0505617977528035E-2</v>
      </c>
      <c r="AG326" s="1">
        <f>(Table2[[#This Row],[Close Price]]/Table2[[#This Row],[Current Month Low]])-1</f>
        <v>8.9818159554276633E-2</v>
      </c>
      <c r="AH326" s="1">
        <f>(Table2[[#This Row],[Current Month High]]/Table2[[#This Row],[Close Price]])-1</f>
        <v>2.0505617977528035E-2</v>
      </c>
      <c r="AI326">
        <v>9.1292134831460601</v>
      </c>
      <c r="AJ326">
        <v>45.603271983639999</v>
      </c>
      <c r="AK326" t="str">
        <f>IF(AND(Table2[[#This Row],[20D EMA]]&gt;Table2[[#This Row],[50D EMA]],Table2[[#This Row],[50D EMA]]&gt;Table2[[#This Row],[200D EMA]]),"Uptrend","Downtrend/NoTrend")</f>
        <v>Uptrend</v>
      </c>
      <c r="AL326">
        <v>-0.08</v>
      </c>
      <c r="AM326" t="s">
        <v>3216</v>
      </c>
      <c r="AN326">
        <v>3.24</v>
      </c>
      <c r="AO326" t="s">
        <v>3217</v>
      </c>
      <c r="AP326">
        <v>9.1627397455716006E-2</v>
      </c>
      <c r="AQ326">
        <f>(Table2[[#This Row],[Sharpe Ratio]]-AVERAGE(Table2[Sharpe Ratio]))/_xlfn.STDEV.P(Table2[Sharpe Ratio])</f>
        <v>0.31616195825841137</v>
      </c>
      <c r="AR3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1.1346764239994007</v>
      </c>
      <c r="AS326">
        <f>_xlfn.RANK.AVG(Table2[[#This Row],[1Y Return vs Nifty Z-Score]],Table2[1Y Return vs Nifty Z-Score])</f>
        <v>351</v>
      </c>
      <c r="AT326">
        <f>_xlfn.RANK.AVG(Table2[[#This Row],[6M Return vs Nifty Z-Score]],Table2[6M Return vs Nifty Z-Score])</f>
        <v>413</v>
      </c>
      <c r="AU326">
        <f>_xlfn.RANK.AVG(Table2[[#This Row],[Sharpe Ratio Z-Score]],Table2[Sharpe Ratio Z-Score])</f>
        <v>259</v>
      </c>
      <c r="AV326">
        <f>(Table2[[#This Row],[Rank 1Y]]+Table2[[#This Row],[Rank 6M]]+Table2[[#This Row],[Rank Sharpe]])/3</f>
        <v>341</v>
      </c>
    </row>
    <row r="327" spans="1:48" x14ac:dyDescent="0.3">
      <c r="A327" t="s">
        <v>1257</v>
      </c>
      <c r="B327" t="s">
        <v>1258</v>
      </c>
      <c r="C327" t="s">
        <v>3175</v>
      </c>
      <c r="D327" t="s">
        <v>54</v>
      </c>
      <c r="E327">
        <v>9482.05929216</v>
      </c>
      <c r="F327">
        <v>553.15</v>
      </c>
      <c r="G327">
        <v>26.3554772270403</v>
      </c>
      <c r="H327">
        <f>(Table2[[#This Row],[1Y Return vs Nifty]]-AVERAGE(Table2[1Y Return vs Nifty]))/_xlfn.STDEV.P(Table2[1Y Return vs Nifty])</f>
        <v>1.2290548925961858E-2</v>
      </c>
      <c r="I327">
        <v>16.799960019462802</v>
      </c>
      <c r="J327">
        <f>(Table2[[#This Row],[1M Return vs Nifty]]-AVERAGE(Table2[1M Return vs Nifty]))/_xlfn.STDEV.P(Table2[1M Return vs Nifty])</f>
        <v>1.4605203099824691</v>
      </c>
      <c r="K327">
        <v>13.0503348245356</v>
      </c>
      <c r="L327">
        <f>(Table2[[#This Row],[6M Return vs Nifty]]-AVERAGE(Table2[6M Return vs Nifty]))/_xlfn.STDEV.P(Table2[6M Return vs Nifty])</f>
        <v>-5.8309670618793392E-2</v>
      </c>
      <c r="M327">
        <v>-1.2181005528696001</v>
      </c>
      <c r="N327">
        <f>(Table2[[#This Row],[1W Return vs Nifty]]-AVERAGE(Table2[1W Return vs Nifty]))/_xlfn.STDEV.P(Table2[1W Return vs Nifty])</f>
        <v>-0.34946974596320785</v>
      </c>
      <c r="O327">
        <v>559.29999999999995</v>
      </c>
      <c r="P327">
        <v>530.48312020107699</v>
      </c>
      <c r="Q327">
        <v>465.439904161671</v>
      </c>
      <c r="R327">
        <v>56.788173043462002</v>
      </c>
      <c r="S327" s="1">
        <f>(Table2[[#This Row],[Close Price]]-Table2[[#This Row],[20D EMA]])/Table2[[#This Row],[20D EMA]]</f>
        <v>-1.0995887716788803E-2</v>
      </c>
      <c r="T327" s="1">
        <f>(Table2[[#This Row],[Close Price]]-Table2[[#This Row],[50D EMA]])/Table2[[#This Row],[50D EMA]]</f>
        <v>4.2728748447888827E-2</v>
      </c>
      <c r="U327" s="1">
        <f>(Table2[[#This Row],[Close Price]]-Table2[[#This Row],[200D EMA]])/Table2[[#This Row],[200D EMA]]</f>
        <v>0.18844558675369355</v>
      </c>
      <c r="V327">
        <v>3.6483330591980399</v>
      </c>
      <c r="W327">
        <v>551</v>
      </c>
      <c r="X327">
        <v>579</v>
      </c>
      <c r="Y327">
        <v>551</v>
      </c>
      <c r="Z327">
        <v>604.15</v>
      </c>
      <c r="AA327">
        <v>535.20000000000005</v>
      </c>
      <c r="AB327">
        <v>658.85</v>
      </c>
      <c r="AC327" s="1">
        <f>(Table2[[#This Row],[Close Price]]/Table2[[#This Row],[Day Low]])-1</f>
        <v>3.9019963702358051E-3</v>
      </c>
      <c r="AD327" s="1">
        <f>(Table2[[#This Row],[Day High]]/Table2[[#This Row],[Close Price]])-1</f>
        <v>4.6732351080177148E-2</v>
      </c>
      <c r="AE327" s="1">
        <f>(Table2[[#This Row],[Close Price]]/Table2[[#This Row],[Current Week Low]])-1</f>
        <v>3.9019963702358051E-3</v>
      </c>
      <c r="AF327" s="1">
        <f>(Table2[[#This Row],[Current Week High]]/Table2[[#This Row],[Close Price]])-1</f>
        <v>9.2199222634005151E-2</v>
      </c>
      <c r="AG327" s="1">
        <f>(Table2[[#This Row],[Close Price]]/Table2[[#This Row],[Current Month Low]])-1</f>
        <v>3.3538863976083633E-2</v>
      </c>
      <c r="AH327" s="1">
        <f>(Table2[[#This Row],[Current Month High]]/Table2[[#This Row],[Close Price]])-1</f>
        <v>0.19108740847871286</v>
      </c>
      <c r="AI327">
        <v>19.1087408478712</v>
      </c>
      <c r="AJ327">
        <v>61.127293912030197</v>
      </c>
      <c r="AK327" t="str">
        <f>IF(AND(Table2[[#This Row],[20D EMA]]&gt;Table2[[#This Row],[50D EMA]],Table2[[#This Row],[50D EMA]]&gt;Table2[[#This Row],[200D EMA]]),"Uptrend","Downtrend/NoTrend")</f>
        <v>Uptrend</v>
      </c>
      <c r="AL327">
        <v>0.01</v>
      </c>
      <c r="AM327" t="s">
        <v>3217</v>
      </c>
      <c r="AN327">
        <v>1.19</v>
      </c>
      <c r="AO327" t="s">
        <v>3217</v>
      </c>
      <c r="AP327">
        <v>4.4173244621262001E-2</v>
      </c>
      <c r="AQ327">
        <f>(Table2[[#This Row],[Sharpe Ratio]]-AVERAGE(Table2[Sharpe Ratio]))/_xlfn.STDEV.P(Table2[Sharpe Ratio])</f>
        <v>-0.23497425285328091</v>
      </c>
      <c r="AR3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0.83005718947314877</v>
      </c>
      <c r="AS327">
        <f>_xlfn.RANK.AVG(Table2[[#This Row],[1Y Return vs Nifty Z-Score]],Table2[1Y Return vs Nifty Z-Score])</f>
        <v>291</v>
      </c>
      <c r="AT327">
        <f>_xlfn.RANK.AVG(Table2[[#This Row],[6M Return vs Nifty Z-Score]],Table2[6M Return vs Nifty Z-Score])</f>
        <v>334</v>
      </c>
      <c r="AU327">
        <f>_xlfn.RANK.AVG(Table2[[#This Row],[Sharpe Ratio Z-Score]],Table2[Sharpe Ratio Z-Score])</f>
        <v>400</v>
      </c>
      <c r="AV327">
        <f>(Table2[[#This Row],[Rank 1Y]]+Table2[[#This Row],[Rank 6M]]+Table2[[#This Row],[Rank Sharpe]])/3</f>
        <v>341.66666666666669</v>
      </c>
    </row>
    <row r="328" spans="1:48" x14ac:dyDescent="0.3">
      <c r="A328" t="s">
        <v>597</v>
      </c>
      <c r="B328" t="s">
        <v>598</v>
      </c>
      <c r="C328" t="s">
        <v>3169</v>
      </c>
      <c r="D328" t="s">
        <v>18</v>
      </c>
      <c r="E328">
        <v>33374.738510411</v>
      </c>
      <c r="F328">
        <v>183.99</v>
      </c>
      <c r="G328">
        <v>66.220532774580406</v>
      </c>
      <c r="H328">
        <f>(Table2[[#This Row],[1Y Return vs Nifty]]-AVERAGE(Table2[1Y Return vs Nifty]))/_xlfn.STDEV.P(Table2[1Y Return vs Nifty])</f>
        <v>0.68734280009335758</v>
      </c>
      <c r="I328">
        <v>-10.9221452791649</v>
      </c>
      <c r="J328">
        <f>(Table2[[#This Row],[1M Return vs Nifty]]-AVERAGE(Table2[1M Return vs Nifty]))/_xlfn.STDEV.P(Table2[1M Return vs Nifty])</f>
        <v>-1.0579726809945229</v>
      </c>
      <c r="K328">
        <v>-32.861172520578201</v>
      </c>
      <c r="L328">
        <f>(Table2[[#This Row],[6M Return vs Nifty]]-AVERAGE(Table2[6M Return vs Nifty]))/_xlfn.STDEV.P(Table2[6M Return vs Nifty])</f>
        <v>-1.4292364123951857</v>
      </c>
      <c r="M328">
        <v>0.28415836617917301</v>
      </c>
      <c r="N328">
        <f>(Table2[[#This Row],[1W Return vs Nifty]]-AVERAGE(Table2[1W Return vs Nifty]))/_xlfn.STDEV.P(Table2[1W Return vs Nifty])</f>
        <v>-2.3196758694373092E-2</v>
      </c>
      <c r="O328">
        <v>196.1</v>
      </c>
      <c r="P328">
        <v>204.50163895776501</v>
      </c>
      <c r="Q328">
        <v>191.70463612556199</v>
      </c>
      <c r="R328">
        <v>39.671062198501502</v>
      </c>
      <c r="S328" s="1">
        <f>(Table2[[#This Row],[Close Price]]-Table2[[#This Row],[20D EMA]])/Table2[[#This Row],[20D EMA]]</f>
        <v>-6.1754207037225832E-2</v>
      </c>
      <c r="T328" s="1">
        <f>(Table2[[#This Row],[Close Price]]-Table2[[#This Row],[50D EMA]])/Table2[[#This Row],[50D EMA]]</f>
        <v>-0.10030060914084506</v>
      </c>
      <c r="U328" s="1">
        <f>(Table2[[#This Row],[Close Price]]-Table2[[#This Row],[200D EMA]])/Table2[[#This Row],[200D EMA]]</f>
        <v>-4.02423033760596E-2</v>
      </c>
      <c r="V328">
        <v>0.34336426165730499</v>
      </c>
      <c r="W328">
        <v>182</v>
      </c>
      <c r="X328">
        <v>190.9</v>
      </c>
      <c r="Y328">
        <v>182</v>
      </c>
      <c r="Z328">
        <v>195.86</v>
      </c>
      <c r="AA328">
        <v>182</v>
      </c>
      <c r="AB328">
        <v>210.35</v>
      </c>
      <c r="AC328" s="1">
        <f>(Table2[[#This Row],[Close Price]]/Table2[[#This Row],[Day Low]])-1</f>
        <v>1.0934065934065984E-2</v>
      </c>
      <c r="AD328" s="1">
        <f>(Table2[[#This Row],[Day High]]/Table2[[#This Row],[Close Price]])-1</f>
        <v>3.7556388934181228E-2</v>
      </c>
      <c r="AE328" s="1">
        <f>(Table2[[#This Row],[Close Price]]/Table2[[#This Row],[Current Week Low]])-1</f>
        <v>1.0934065934065984E-2</v>
      </c>
      <c r="AF328" s="1">
        <f>(Table2[[#This Row],[Current Week High]]/Table2[[#This Row],[Close Price]])-1</f>
        <v>6.4514375781292488E-2</v>
      </c>
      <c r="AG328" s="1">
        <f>(Table2[[#This Row],[Close Price]]/Table2[[#This Row],[Current Month Low]])-1</f>
        <v>1.0934065934065984E-2</v>
      </c>
      <c r="AH328" s="1">
        <f>(Table2[[#This Row],[Current Month High]]/Table2[[#This Row],[Close Price]])-1</f>
        <v>0.14326865590521209</v>
      </c>
      <c r="AI328">
        <v>57.209630958204201</v>
      </c>
      <c r="AJ328">
        <v>103.303867403314</v>
      </c>
      <c r="AK328" t="str">
        <f>IF(AND(Table2[[#This Row],[20D EMA]]&gt;Table2[[#This Row],[50D EMA]],Table2[[#This Row],[50D EMA]]&gt;Table2[[#This Row],[200D EMA]]),"Uptrend","Downtrend/NoTrend")</f>
        <v>Downtrend/NoTrend</v>
      </c>
      <c r="AL328">
        <v>-0.15</v>
      </c>
      <c r="AM328" t="s">
        <v>3216</v>
      </c>
      <c r="AN328">
        <v>-9.68</v>
      </c>
      <c r="AO328" t="s">
        <v>3216</v>
      </c>
      <c r="AP328">
        <v>0.12611366394419399</v>
      </c>
      <c r="AQ328">
        <f>(Table2[[#This Row],[Sharpe Ratio]]-AVERAGE(Table2[Sharpe Ratio]))/_xlfn.STDEV.P(Table2[Sharpe Ratio])</f>
        <v>0.71668813168212386</v>
      </c>
      <c r="AR3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8">
        <f>_xlfn.RANK.AVG(Table2[[#This Row],[1Y Return vs Nifty Z-Score]],Table2[1Y Return vs Nifty Z-Score])</f>
        <v>135</v>
      </c>
      <c r="AT328">
        <f>_xlfn.RANK.AVG(Table2[[#This Row],[6M Return vs Nifty Z-Score]],Table2[6M Return vs Nifty Z-Score])</f>
        <v>725</v>
      </c>
      <c r="AU328">
        <f>_xlfn.RANK.AVG(Table2[[#This Row],[Sharpe Ratio Z-Score]],Table2[Sharpe Ratio Z-Score])</f>
        <v>172</v>
      </c>
      <c r="AV328">
        <f>(Table2[[#This Row],[Rank 1Y]]+Table2[[#This Row],[Rank 6M]]+Table2[[#This Row],[Rank Sharpe]])/3</f>
        <v>344</v>
      </c>
    </row>
    <row r="329" spans="1:48" x14ac:dyDescent="0.3">
      <c r="A329" t="s">
        <v>1819</v>
      </c>
      <c r="B329" t="s">
        <v>1820</v>
      </c>
      <c r="C329" t="s">
        <v>3177</v>
      </c>
      <c r="D329" t="s">
        <v>262</v>
      </c>
      <c r="E329">
        <v>4294.95339504</v>
      </c>
      <c r="F329">
        <v>1350.25</v>
      </c>
      <c r="G329">
        <v>0.19027640048738001</v>
      </c>
      <c r="H329">
        <f>(Table2[[#This Row],[1Y Return vs Nifty]]-AVERAGE(Table2[1Y Return vs Nifty]))/_xlfn.STDEV.P(Table2[1Y Return vs Nifty])</f>
        <v>-0.43077612883516941</v>
      </c>
      <c r="I329">
        <v>2.9526347979271201</v>
      </c>
      <c r="J329">
        <f>(Table2[[#This Row],[1M Return vs Nifty]]-AVERAGE(Table2[1M Return vs Nifty]))/_xlfn.STDEV.P(Table2[1M Return vs Nifty])</f>
        <v>0.20252092146045489</v>
      </c>
      <c r="K329">
        <v>1.9447971139273701</v>
      </c>
      <c r="L329">
        <f>(Table2[[#This Row],[6M Return vs Nifty]]-AVERAGE(Table2[6M Return vs Nifty]))/_xlfn.STDEV.P(Table2[6M Return vs Nifty])</f>
        <v>-0.38992323570683501</v>
      </c>
      <c r="M329">
        <v>-0.964647465761725</v>
      </c>
      <c r="N329">
        <f>(Table2[[#This Row],[1W Return vs Nifty]]-AVERAGE(Table2[1W Return vs Nifty]))/_xlfn.STDEV.P(Table2[1W Return vs Nifty])</f>
        <v>-0.29442271324826363</v>
      </c>
      <c r="O329">
        <v>1379.64</v>
      </c>
      <c r="P329">
        <v>1366.7584039948699</v>
      </c>
      <c r="Q329">
        <v>1271.4408641038999</v>
      </c>
      <c r="R329">
        <v>42.611164720109798</v>
      </c>
      <c r="S329" s="1">
        <f>(Table2[[#This Row],[Close Price]]-Table2[[#This Row],[20D EMA]])/Table2[[#This Row],[20D EMA]]</f>
        <v>-2.1302658664579237E-2</v>
      </c>
      <c r="T329" s="1">
        <f>(Table2[[#This Row],[Close Price]]-Table2[[#This Row],[50D EMA]])/Table2[[#This Row],[50D EMA]]</f>
        <v>-1.2078509227832695E-2</v>
      </c>
      <c r="U329" s="1">
        <f>(Table2[[#This Row],[Close Price]]-Table2[[#This Row],[200D EMA]])/Table2[[#This Row],[200D EMA]]</f>
        <v>6.1984114339162802E-2</v>
      </c>
      <c r="V329">
        <v>0.54839375132857104</v>
      </c>
      <c r="W329">
        <v>1325</v>
      </c>
      <c r="X329">
        <v>1388</v>
      </c>
      <c r="Y329">
        <v>1325</v>
      </c>
      <c r="Z329">
        <v>1418.05</v>
      </c>
      <c r="AA329">
        <v>1325</v>
      </c>
      <c r="AB329">
        <v>1574.8</v>
      </c>
      <c r="AC329" s="1">
        <f>(Table2[[#This Row],[Close Price]]/Table2[[#This Row],[Day Low]])-1</f>
        <v>1.9056603773584868E-2</v>
      </c>
      <c r="AD329" s="1">
        <f>(Table2[[#This Row],[Day High]]/Table2[[#This Row],[Close Price]])-1</f>
        <v>2.7957785595260187E-2</v>
      </c>
      <c r="AE329" s="1">
        <f>(Table2[[#This Row],[Close Price]]/Table2[[#This Row],[Current Week Low]])-1</f>
        <v>1.9056603773584868E-2</v>
      </c>
      <c r="AF329" s="1">
        <f>(Table2[[#This Row],[Current Week High]]/Table2[[#This Row],[Close Price]])-1</f>
        <v>5.0212923532679143E-2</v>
      </c>
      <c r="AG329" s="1">
        <f>(Table2[[#This Row],[Close Price]]/Table2[[#This Row],[Current Month Low]])-1</f>
        <v>1.9056603773584868E-2</v>
      </c>
      <c r="AH329" s="1">
        <f>(Table2[[#This Row],[Current Month High]]/Table2[[#This Row],[Close Price]])-1</f>
        <v>0.16630253656730232</v>
      </c>
      <c r="AI329">
        <v>16.630253656730201</v>
      </c>
      <c r="AJ329">
        <v>40.081958709409598</v>
      </c>
      <c r="AK329" t="str">
        <f>IF(AND(Table2[[#This Row],[20D EMA]]&gt;Table2[[#This Row],[50D EMA]],Table2[[#This Row],[50D EMA]]&gt;Table2[[#This Row],[200D EMA]]),"Uptrend","Downtrend/NoTrend")</f>
        <v>Uptrend</v>
      </c>
      <c r="AL329">
        <v>-0.11</v>
      </c>
      <c r="AM329" t="s">
        <v>3216</v>
      </c>
      <c r="AN329">
        <v>-6.8</v>
      </c>
      <c r="AO329" t="s">
        <v>3216</v>
      </c>
      <c r="AP329">
        <v>0.14056304985537499</v>
      </c>
      <c r="AQ329">
        <f>(Table2[[#This Row],[Sharpe Ratio]]-AVERAGE(Table2[Sharpe Ratio]))/_xlfn.STDEV.P(Table2[Sharpe Ratio])</f>
        <v>0.88450442021139708</v>
      </c>
      <c r="AR3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-2.8096736118416066E-2</v>
      </c>
      <c r="AS329">
        <f>_xlfn.RANK.AVG(Table2[[#This Row],[1Y Return vs Nifty Z-Score]],Table2[1Y Return vs Nifty Z-Score])</f>
        <v>452</v>
      </c>
      <c r="AT329">
        <f>_xlfn.RANK.AVG(Table2[[#This Row],[6M Return vs Nifty Z-Score]],Table2[6M Return vs Nifty Z-Score])</f>
        <v>447</v>
      </c>
      <c r="AU329">
        <f>_xlfn.RANK.AVG(Table2[[#This Row],[Sharpe Ratio Z-Score]],Table2[Sharpe Ratio Z-Score])</f>
        <v>135</v>
      </c>
      <c r="AV329">
        <f>(Table2[[#This Row],[Rank 1Y]]+Table2[[#This Row],[Rank 6M]]+Table2[[#This Row],[Rank Sharpe]])/3</f>
        <v>344.66666666666669</v>
      </c>
    </row>
    <row r="330" spans="1:48" x14ac:dyDescent="0.3">
      <c r="A330" t="s">
        <v>96</v>
      </c>
      <c r="B330" t="s">
        <v>97</v>
      </c>
      <c r="C330" t="s">
        <v>3182</v>
      </c>
      <c r="D330" t="s">
        <v>98</v>
      </c>
      <c r="E330">
        <v>308640.65246160002</v>
      </c>
      <c r="F330">
        <v>1408.2</v>
      </c>
      <c r="G330">
        <v>45.903440950697799</v>
      </c>
      <c r="H330">
        <f>(Table2[[#This Row],[1Y Return vs Nifty]]-AVERAGE(Table2[1Y Return vs Nifty]))/_xlfn.STDEV.P(Table2[1Y Return vs Nifty])</f>
        <v>0.34330468489416927</v>
      </c>
      <c r="I330">
        <v>-8.4217781742791509</v>
      </c>
      <c r="J330">
        <f>(Table2[[#This Row],[1M Return vs Nifty]]-AVERAGE(Table2[1M Return vs Nifty]))/_xlfn.STDEV.P(Table2[1M Return vs Nifty])</f>
        <v>-0.8308197659943799</v>
      </c>
      <c r="K330">
        <v>-3.03826946488438</v>
      </c>
      <c r="L330">
        <f>(Table2[[#This Row],[6M Return vs Nifty]]-AVERAGE(Table2[6M Return vs Nifty]))/_xlfn.STDEV.P(Table2[6M Return vs Nifty])</f>
        <v>-0.53871859495291452</v>
      </c>
      <c r="M330">
        <v>-1.15858339253519</v>
      </c>
      <c r="N330">
        <f>(Table2[[#This Row],[1W Return vs Nifty]]-AVERAGE(Table2[1W Return vs Nifty]))/_xlfn.STDEV.P(Table2[1W Return vs Nifty])</f>
        <v>-0.33654331800206644</v>
      </c>
      <c r="O330">
        <v>1455.19</v>
      </c>
      <c r="P330">
        <v>1465.8234060045299</v>
      </c>
      <c r="Q330">
        <v>1314.8678483609301</v>
      </c>
      <c r="R330">
        <v>37.514497133632503</v>
      </c>
      <c r="S330" s="1">
        <f>(Table2[[#This Row],[Close Price]]-Table2[[#This Row],[20D EMA]])/Table2[[#This Row],[20D EMA]]</f>
        <v>-3.2291315910637101E-2</v>
      </c>
      <c r="T330" s="1">
        <f>(Table2[[#This Row],[Close Price]]-Table2[[#This Row],[50D EMA]])/Table2[[#This Row],[50D EMA]]</f>
        <v>-3.9311287954936519E-2</v>
      </c>
      <c r="U330" s="1">
        <f>(Table2[[#This Row],[Close Price]]-Table2[[#This Row],[200D EMA]])/Table2[[#This Row],[200D EMA]]</f>
        <v>7.098215364792336E-2</v>
      </c>
      <c r="V330">
        <v>0.59469607244148504</v>
      </c>
      <c r="W330">
        <v>1394.45</v>
      </c>
      <c r="X330">
        <v>1438</v>
      </c>
      <c r="Y330">
        <v>1394.45</v>
      </c>
      <c r="Z330">
        <v>1461.15</v>
      </c>
      <c r="AA330">
        <v>1394.45</v>
      </c>
      <c r="AB330">
        <v>1499.5</v>
      </c>
      <c r="AC330" s="1">
        <f>(Table2[[#This Row],[Close Price]]/Table2[[#This Row],[Day Low]])-1</f>
        <v>9.8605184839901661E-3</v>
      </c>
      <c r="AD330" s="1">
        <f>(Table2[[#This Row],[Day High]]/Table2[[#This Row],[Close Price]])-1</f>
        <v>2.1161766794489445E-2</v>
      </c>
      <c r="AE330" s="1">
        <f>(Table2[[#This Row],[Close Price]]/Table2[[#This Row],[Current Week Low]])-1</f>
        <v>9.8605184839901661E-3</v>
      </c>
      <c r="AF330" s="1">
        <f>(Table2[[#This Row],[Current Week High]]/Table2[[#This Row],[Close Price]])-1</f>
        <v>3.7601193012356315E-2</v>
      </c>
      <c r="AG330" s="1">
        <f>(Table2[[#This Row],[Close Price]]/Table2[[#This Row],[Current Month Low]])-1</f>
        <v>9.8605184839901661E-3</v>
      </c>
      <c r="AH330" s="1">
        <f>(Table2[[#This Row],[Current Month High]]/Table2[[#This Row],[Close Price]])-1</f>
        <v>6.4834540548217579E-2</v>
      </c>
      <c r="AI330">
        <v>15.139894901292401</v>
      </c>
      <c r="AJ330">
        <v>86.640159045725596</v>
      </c>
      <c r="AK330" t="str">
        <f>IF(AND(Table2[[#This Row],[20D EMA]]&gt;Table2[[#This Row],[50D EMA]],Table2[[#This Row],[50D EMA]]&gt;Table2[[#This Row],[200D EMA]]),"Uptrend","Downtrend/NoTrend")</f>
        <v>Downtrend/NoTrend</v>
      </c>
      <c r="AL330">
        <v>-0.06</v>
      </c>
      <c r="AM330" t="s">
        <v>3216</v>
      </c>
      <c r="AN330">
        <v>-4.82</v>
      </c>
      <c r="AO330" t="s">
        <v>3216</v>
      </c>
      <c r="AP330">
        <v>7.0039279633214005E-2</v>
      </c>
      <c r="AQ330">
        <f>(Table2[[#This Row],[Sharpe Ratio]]-AVERAGE(Table2[Sharpe Ratio]))/_xlfn.STDEV.P(Table2[Sharpe Ratio])</f>
        <v>6.5435883698967717E-2</v>
      </c>
      <c r="AR3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0">
        <f>_xlfn.RANK.AVG(Table2[[#This Row],[1Y Return vs Nifty Z-Score]],Table2[1Y Return vs Nifty Z-Score])</f>
        <v>196</v>
      </c>
      <c r="AT330">
        <f>_xlfn.RANK.AVG(Table2[[#This Row],[6M Return vs Nifty Z-Score]],Table2[6M Return vs Nifty Z-Score])</f>
        <v>505</v>
      </c>
      <c r="AU330">
        <f>_xlfn.RANK.AVG(Table2[[#This Row],[Sharpe Ratio Z-Score]],Table2[Sharpe Ratio Z-Score])</f>
        <v>334</v>
      </c>
      <c r="AV330">
        <f>(Table2[[#This Row],[Rank 1Y]]+Table2[[#This Row],[Rank 6M]]+Table2[[#This Row],[Rank Sharpe]])/3</f>
        <v>345</v>
      </c>
    </row>
    <row r="331" spans="1:48" x14ac:dyDescent="0.3">
      <c r="A331" t="s">
        <v>745</v>
      </c>
      <c r="B331" t="s">
        <v>746</v>
      </c>
      <c r="C331" t="s">
        <v>3177</v>
      </c>
      <c r="D331" t="s">
        <v>197</v>
      </c>
      <c r="E331">
        <v>23289.363883059999</v>
      </c>
      <c r="F331">
        <v>1952.65</v>
      </c>
      <c r="G331">
        <v>6.87188671376573</v>
      </c>
      <c r="H331">
        <f>(Table2[[#This Row],[1Y Return vs Nifty]]-AVERAGE(Table2[1Y Return vs Nifty]))/_xlfn.STDEV.P(Table2[1Y Return vs Nifty])</f>
        <v>-0.31763352759075308</v>
      </c>
      <c r="I331">
        <v>-1.7009266407458401</v>
      </c>
      <c r="J331">
        <f>(Table2[[#This Row],[1M Return vs Nifty]]-AVERAGE(Table2[1M Return vs Nifty]))/_xlfn.STDEV.P(Table2[1M Return vs Nifty])</f>
        <v>-0.22024501713363948</v>
      </c>
      <c r="K331">
        <v>-13.54855797359</v>
      </c>
      <c r="L331">
        <f>(Table2[[#This Row],[6M Return vs Nifty]]-AVERAGE(Table2[6M Return vs Nifty]))/_xlfn.STDEV.P(Table2[6M Return vs Nifty])</f>
        <v>-0.85255790046861846</v>
      </c>
      <c r="M331">
        <v>-6.0235205760126802E-2</v>
      </c>
      <c r="N331">
        <f>(Table2[[#This Row],[1W Return vs Nifty]]-AVERAGE(Table2[1W Return vs Nifty]))/_xlfn.STDEV.P(Table2[1W Return vs Nifty])</f>
        <v>-9.7994996260484399E-2</v>
      </c>
      <c r="O331">
        <v>1953.19</v>
      </c>
      <c r="P331">
        <v>1960.5903175324499</v>
      </c>
      <c r="Q331">
        <v>1827.18005304953</v>
      </c>
      <c r="R331">
        <v>52.599147578954799</v>
      </c>
      <c r="S331" s="1">
        <f>(Table2[[#This Row],[Close Price]]-Table2[[#This Row],[20D EMA]])/Table2[[#This Row],[20D EMA]]</f>
        <v>-2.7647079905178894E-4</v>
      </c>
      <c r="T331" s="1">
        <f>(Table2[[#This Row],[Close Price]]-Table2[[#This Row],[50D EMA]])/Table2[[#This Row],[50D EMA]]</f>
        <v>-4.0499626369895261E-3</v>
      </c>
      <c r="U331" s="1">
        <f>(Table2[[#This Row],[Close Price]]-Table2[[#This Row],[200D EMA]])/Table2[[#This Row],[200D EMA]]</f>
        <v>6.8668627780312658E-2</v>
      </c>
      <c r="V331">
        <v>1.19485437153247</v>
      </c>
      <c r="W331">
        <v>1921.4</v>
      </c>
      <c r="X331">
        <v>1987</v>
      </c>
      <c r="Y331">
        <v>1921.4</v>
      </c>
      <c r="Z331">
        <v>2065</v>
      </c>
      <c r="AA331">
        <v>1878.05</v>
      </c>
      <c r="AB331">
        <v>2095</v>
      </c>
      <c r="AC331" s="1">
        <f>(Table2[[#This Row],[Close Price]]/Table2[[#This Row],[Day Low]])-1</f>
        <v>1.6264182367023983E-2</v>
      </c>
      <c r="AD331" s="1">
        <f>(Table2[[#This Row],[Day High]]/Table2[[#This Row],[Close Price]])-1</f>
        <v>1.7591478247509729E-2</v>
      </c>
      <c r="AE331" s="1">
        <f>(Table2[[#This Row],[Close Price]]/Table2[[#This Row],[Current Week Low]])-1</f>
        <v>1.6264182367023983E-2</v>
      </c>
      <c r="AF331" s="1">
        <f>(Table2[[#This Row],[Current Week High]]/Table2[[#This Row],[Close Price]])-1</f>
        <v>5.7537193045348545E-2</v>
      </c>
      <c r="AG331" s="1">
        <f>(Table2[[#This Row],[Close Price]]/Table2[[#This Row],[Current Month Low]])-1</f>
        <v>3.9722052128537744E-2</v>
      </c>
      <c r="AH331" s="1">
        <f>(Table2[[#This Row],[Current Month High]]/Table2[[#This Row],[Close Price]])-1</f>
        <v>7.2900929506055867E-2</v>
      </c>
      <c r="AI331">
        <v>24.361764781194701</v>
      </c>
      <c r="AJ331">
        <v>75.385099025463703</v>
      </c>
      <c r="AK331" t="str">
        <f>IF(AND(Table2[[#This Row],[20D EMA]]&gt;Table2[[#This Row],[50D EMA]],Table2[[#This Row],[50D EMA]]&gt;Table2[[#This Row],[200D EMA]]),"Uptrend","Downtrend/NoTrend")</f>
        <v>Downtrend/NoTrend</v>
      </c>
      <c r="AL331">
        <v>-0.12</v>
      </c>
      <c r="AM331" t="s">
        <v>3216</v>
      </c>
      <c r="AN331">
        <v>2.4700000000000002</v>
      </c>
      <c r="AO331" t="s">
        <v>3217</v>
      </c>
      <c r="AP331">
        <v>0.216056833535723</v>
      </c>
      <c r="AQ331">
        <f>(Table2[[#This Row],[Sharpe Ratio]]-AVERAGE(Table2[Sharpe Ratio]))/_xlfn.STDEV.P(Table2[Sharpe Ratio])</f>
        <v>1.7612950784541412</v>
      </c>
      <c r="AR3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1">
        <f>_xlfn.RANK.AVG(Table2[[#This Row],[1Y Return vs Nifty Z-Score]],Table2[1Y Return vs Nifty Z-Score])</f>
        <v>402</v>
      </c>
      <c r="AT331">
        <f>_xlfn.RANK.AVG(Table2[[#This Row],[6M Return vs Nifty Z-Score]],Table2[6M Return vs Nifty Z-Score])</f>
        <v>610</v>
      </c>
      <c r="AU331">
        <f>_xlfn.RANK.AVG(Table2[[#This Row],[Sharpe Ratio Z-Score]],Table2[Sharpe Ratio Z-Score])</f>
        <v>25</v>
      </c>
      <c r="AV331">
        <f>(Table2[[#This Row],[Rank 1Y]]+Table2[[#This Row],[Rank 6M]]+Table2[[#This Row],[Rank Sharpe]])/3</f>
        <v>345.66666666666669</v>
      </c>
    </row>
    <row r="332" spans="1:48" x14ac:dyDescent="0.3">
      <c r="A332" t="s">
        <v>1966</v>
      </c>
      <c r="B332" t="s">
        <v>1967</v>
      </c>
      <c r="C332" t="s">
        <v>3179</v>
      </c>
      <c r="D332" t="s">
        <v>127</v>
      </c>
      <c r="E332">
        <v>3595.5016238399999</v>
      </c>
      <c r="F332">
        <v>661.75</v>
      </c>
      <c r="G332">
        <v>36.614594770520398</v>
      </c>
      <c r="H332">
        <f>(Table2[[#This Row],[1Y Return vs Nifty]]-AVERAGE(Table2[1Y Return vs Nifty]))/_xlfn.STDEV.P(Table2[1Y Return vs Nifty])</f>
        <v>0.18601262952003997</v>
      </c>
      <c r="I332">
        <v>-5.0551097730624299</v>
      </c>
      <c r="J332">
        <f>(Table2[[#This Row],[1M Return vs Nifty]]-AVERAGE(Table2[1M Return vs Nifty]))/_xlfn.STDEV.P(Table2[1M Return vs Nifty])</f>
        <v>-0.52496526179740788</v>
      </c>
      <c r="K332">
        <v>2.1108268439786402</v>
      </c>
      <c r="L332">
        <f>(Table2[[#This Row],[6M Return vs Nifty]]-AVERAGE(Table2[6M Return vs Nifty]))/_xlfn.STDEV.P(Table2[6M Return vs Nifty])</f>
        <v>-0.38496555494183121</v>
      </c>
      <c r="M332">
        <v>5.4540038334896401</v>
      </c>
      <c r="N332">
        <f>(Table2[[#This Row],[1W Return vs Nifty]]-AVERAGE(Table2[1W Return vs Nifty]))/_xlfn.STDEV.P(Table2[1W Return vs Nifty])</f>
        <v>1.0996329366058866</v>
      </c>
      <c r="O332">
        <v>660.02</v>
      </c>
      <c r="P332">
        <v>679.75036845688101</v>
      </c>
      <c r="Q332">
        <v>635.67470370916203</v>
      </c>
      <c r="R332">
        <v>58.293804263943599</v>
      </c>
      <c r="S332" s="1">
        <f>(Table2[[#This Row],[Close Price]]-Table2[[#This Row],[20D EMA]])/Table2[[#This Row],[20D EMA]]</f>
        <v>2.6211326929487262E-3</v>
      </c>
      <c r="T332" s="1">
        <f>(Table2[[#This Row],[Close Price]]-Table2[[#This Row],[50D EMA]])/Table2[[#This Row],[50D EMA]]</f>
        <v>-2.6480851342153902E-2</v>
      </c>
      <c r="U332" s="1">
        <f>(Table2[[#This Row],[Close Price]]-Table2[[#This Row],[200D EMA]])/Table2[[#This Row],[200D EMA]]</f>
        <v>4.1019874062454602E-2</v>
      </c>
      <c r="V332">
        <v>0.78315958948582598</v>
      </c>
      <c r="W332">
        <v>647.9</v>
      </c>
      <c r="X332">
        <v>674.1</v>
      </c>
      <c r="Y332">
        <v>638</v>
      </c>
      <c r="Z332">
        <v>676</v>
      </c>
      <c r="AA332">
        <v>618</v>
      </c>
      <c r="AB332">
        <v>676</v>
      </c>
      <c r="AC332" s="1">
        <f>(Table2[[#This Row],[Close Price]]/Table2[[#This Row],[Day Low]])-1</f>
        <v>2.1376755672171566E-2</v>
      </c>
      <c r="AD332" s="1">
        <f>(Table2[[#This Row],[Day High]]/Table2[[#This Row],[Close Price]])-1</f>
        <v>1.8662636947487821E-2</v>
      </c>
      <c r="AE332" s="1">
        <f>(Table2[[#This Row],[Close Price]]/Table2[[#This Row],[Current Week Low]])-1</f>
        <v>3.7225705329153591E-2</v>
      </c>
      <c r="AF332" s="1">
        <f>(Table2[[#This Row],[Current Week High]]/Table2[[#This Row],[Close Price]])-1</f>
        <v>2.153381186248593E-2</v>
      </c>
      <c r="AG332" s="1">
        <f>(Table2[[#This Row],[Close Price]]/Table2[[#This Row],[Current Month Low]])-1</f>
        <v>7.0792880258899737E-2</v>
      </c>
      <c r="AH332" s="1">
        <f>(Table2[[#This Row],[Current Month High]]/Table2[[#This Row],[Close Price]])-1</f>
        <v>2.153381186248593E-2</v>
      </c>
      <c r="AI332">
        <v>32.9807329051756</v>
      </c>
      <c r="AJ332">
        <v>74.857973312194403</v>
      </c>
      <c r="AK332" t="str">
        <f>IF(AND(Table2[[#This Row],[20D EMA]]&gt;Table2[[#This Row],[50D EMA]],Table2[[#This Row],[50D EMA]]&gt;Table2[[#This Row],[200D EMA]]),"Uptrend","Downtrend/NoTrend")</f>
        <v>Downtrend/NoTrend</v>
      </c>
      <c r="AL332">
        <v>-0.05</v>
      </c>
      <c r="AM332" t="s">
        <v>3216</v>
      </c>
      <c r="AN332">
        <v>1.7</v>
      </c>
      <c r="AO332" t="s">
        <v>3217</v>
      </c>
      <c r="AP332">
        <v>6.5908766077171999E-2</v>
      </c>
      <c r="AQ332">
        <f>(Table2[[#This Row],[Sharpe Ratio]]-AVERAGE(Table2[Sharpe Ratio]))/_xlfn.STDEV.P(Table2[Sharpe Ratio])</f>
        <v>1.7463778935785792E-2</v>
      </c>
      <c r="AR3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2">
        <f>_xlfn.RANK.AVG(Table2[[#This Row],[1Y Return vs Nifty Z-Score]],Table2[1Y Return vs Nifty Z-Score])</f>
        <v>247</v>
      </c>
      <c r="AT332">
        <f>_xlfn.RANK.AVG(Table2[[#This Row],[6M Return vs Nifty Z-Score]],Table2[6M Return vs Nifty Z-Score])</f>
        <v>444</v>
      </c>
      <c r="AU332">
        <f>_xlfn.RANK.AVG(Table2[[#This Row],[Sharpe Ratio Z-Score]],Table2[Sharpe Ratio Z-Score])</f>
        <v>346</v>
      </c>
      <c r="AV332">
        <f>(Table2[[#This Row],[Rank 1Y]]+Table2[[#This Row],[Rank 6M]]+Table2[[#This Row],[Rank Sharpe]])/3</f>
        <v>345.66666666666669</v>
      </c>
    </row>
    <row r="333" spans="1:48" x14ac:dyDescent="0.3">
      <c r="A333" t="s">
        <v>348</v>
      </c>
      <c r="B333" t="s">
        <v>349</v>
      </c>
      <c r="C333" t="s">
        <v>3175</v>
      </c>
      <c r="D333" t="s">
        <v>54</v>
      </c>
      <c r="E333">
        <v>72818.671950000004</v>
      </c>
      <c r="F333">
        <v>6136.85</v>
      </c>
      <c r="G333">
        <v>40.287032892800198</v>
      </c>
      <c r="H333">
        <f>(Table2[[#This Row],[1Y Return vs Nifty]]-AVERAGE(Table2[1Y Return vs Nifty]))/_xlfn.STDEV.P(Table2[1Y Return vs Nifty])</f>
        <v>0.24819961477988908</v>
      </c>
      <c r="I333">
        <v>3.63682508127649</v>
      </c>
      <c r="J333">
        <f>(Table2[[#This Row],[1M Return vs Nifty]]-AVERAGE(Table2[1M Return vs Nifty]))/_xlfn.STDEV.P(Table2[1M Return vs Nifty])</f>
        <v>0.26467812108682121</v>
      </c>
      <c r="K333">
        <v>9.4737977536156794</v>
      </c>
      <c r="L333">
        <f>(Table2[[#This Row],[6M Return vs Nifty]]-AVERAGE(Table2[6M Return vs Nifty]))/_xlfn.STDEV.P(Table2[6M Return vs Nifty])</f>
        <v>-0.16510577898051451</v>
      </c>
      <c r="M333">
        <v>-3.2484954291033201</v>
      </c>
      <c r="N333">
        <f>(Table2[[#This Row],[1W Return vs Nifty]]-AVERAGE(Table2[1W Return vs Nifty]))/_xlfn.STDEV.P(Table2[1W Return vs Nifty])</f>
        <v>-0.7904476580954134</v>
      </c>
      <c r="O333">
        <v>6116.94</v>
      </c>
      <c r="P333">
        <v>5808.8571447067898</v>
      </c>
      <c r="Q333">
        <v>5138.6918716626396</v>
      </c>
      <c r="R333">
        <v>39.118323959973097</v>
      </c>
      <c r="S333" s="1">
        <f>(Table2[[#This Row],[Close Price]]-Table2[[#This Row],[20D EMA]])/Table2[[#This Row],[20D EMA]]</f>
        <v>3.2548954215671179E-3</v>
      </c>
      <c r="T333" s="1">
        <f>(Table2[[#This Row],[Close Price]]-Table2[[#This Row],[50D EMA]])/Table2[[#This Row],[50D EMA]]</f>
        <v>5.6464266054827641E-2</v>
      </c>
      <c r="U333" s="1">
        <f>(Table2[[#This Row],[Close Price]]-Table2[[#This Row],[200D EMA]])/Table2[[#This Row],[200D EMA]]</f>
        <v>0.19424362333178843</v>
      </c>
      <c r="V333">
        <v>0.66063608797315199</v>
      </c>
      <c r="W333">
        <v>6081.3</v>
      </c>
      <c r="X333">
        <v>6199.95</v>
      </c>
      <c r="Y333">
        <v>6050</v>
      </c>
      <c r="Z333">
        <v>6411.25</v>
      </c>
      <c r="AA333">
        <v>6040.05</v>
      </c>
      <c r="AB333">
        <v>6439.9</v>
      </c>
      <c r="AC333" s="1">
        <f>(Table2[[#This Row],[Close Price]]/Table2[[#This Row],[Day Low]])-1</f>
        <v>9.1345600447272357E-3</v>
      </c>
      <c r="AD333" s="1">
        <f>(Table2[[#This Row],[Day High]]/Table2[[#This Row],[Close Price]])-1</f>
        <v>1.0282148007528136E-2</v>
      </c>
      <c r="AE333" s="1">
        <f>(Table2[[#This Row],[Close Price]]/Table2[[#This Row],[Current Week Low]])-1</f>
        <v>1.4355371900826475E-2</v>
      </c>
      <c r="AF333" s="1">
        <f>(Table2[[#This Row],[Current Week High]]/Table2[[#This Row],[Close Price]])-1</f>
        <v>4.4713493078696764E-2</v>
      </c>
      <c r="AG333" s="1">
        <f>(Table2[[#This Row],[Close Price]]/Table2[[#This Row],[Current Month Low]])-1</f>
        <v>1.602635739770375E-2</v>
      </c>
      <c r="AH333" s="1">
        <f>(Table2[[#This Row],[Current Month High]]/Table2[[#This Row],[Close Price]])-1</f>
        <v>4.9382011944238302E-2</v>
      </c>
      <c r="AI333">
        <v>4.9382011944238302</v>
      </c>
      <c r="AJ333">
        <v>78.034522773426104</v>
      </c>
      <c r="AK333" t="str">
        <f>IF(AND(Table2[[#This Row],[20D EMA]]&gt;Table2[[#This Row],[50D EMA]],Table2[[#This Row],[50D EMA]]&gt;Table2[[#This Row],[200D EMA]]),"Uptrend","Downtrend/NoTrend")</f>
        <v>Uptrend</v>
      </c>
      <c r="AL333">
        <v>0.08</v>
      </c>
      <c r="AM333" t="s">
        <v>3217</v>
      </c>
      <c r="AN333">
        <v>0.46</v>
      </c>
      <c r="AO333" t="s">
        <v>3217</v>
      </c>
      <c r="AP333">
        <v>3.1178647964909999E-2</v>
      </c>
      <c r="AQ333">
        <f>(Table2[[#This Row],[Sharpe Ratio]]-AVERAGE(Table2[Sharpe Ratio]))/_xlfn.STDEV.P(Table2[Sharpe Ratio])</f>
        <v>-0.3858945061573647</v>
      </c>
      <c r="AR3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-0.82857020736658238</v>
      </c>
      <c r="AS333">
        <f>_xlfn.RANK.AVG(Table2[[#This Row],[1Y Return vs Nifty Z-Score]],Table2[1Y Return vs Nifty Z-Score])</f>
        <v>228</v>
      </c>
      <c r="AT333">
        <f>_xlfn.RANK.AVG(Table2[[#This Row],[6M Return vs Nifty Z-Score]],Table2[6M Return vs Nifty Z-Score])</f>
        <v>373</v>
      </c>
      <c r="AU333">
        <f>_xlfn.RANK.AVG(Table2[[#This Row],[Sharpe Ratio Z-Score]],Table2[Sharpe Ratio Z-Score])</f>
        <v>439</v>
      </c>
      <c r="AV333">
        <f>(Table2[[#This Row],[Rank 1Y]]+Table2[[#This Row],[Rank 6M]]+Table2[[#This Row],[Rank Sharpe]])/3</f>
        <v>346.66666666666669</v>
      </c>
    </row>
    <row r="334" spans="1:48" x14ac:dyDescent="0.3">
      <c r="A334" t="s">
        <v>394</v>
      </c>
      <c r="B334" t="s">
        <v>395</v>
      </c>
      <c r="C334" t="s">
        <v>3177</v>
      </c>
      <c r="D334" t="s">
        <v>197</v>
      </c>
      <c r="E334">
        <v>60228.493161099999</v>
      </c>
      <c r="F334">
        <v>3812.9</v>
      </c>
      <c r="G334">
        <v>-6.3181407594562797</v>
      </c>
      <c r="H334">
        <f>(Table2[[#This Row],[1Y Return vs Nifty]]-AVERAGE(Table2[1Y Return vs Nifty]))/_xlfn.STDEV.P(Table2[1Y Return vs Nifty])</f>
        <v>-0.54098597540410465</v>
      </c>
      <c r="I334">
        <v>-8.4041881682192301</v>
      </c>
      <c r="J334">
        <f>(Table2[[#This Row],[1M Return vs Nifty]]-AVERAGE(Table2[1M Return vs Nifty]))/_xlfn.STDEV.P(Table2[1M Return vs Nifty])</f>
        <v>-0.8292217521892975</v>
      </c>
      <c r="K334">
        <v>14.4422610961646</v>
      </c>
      <c r="L334">
        <f>(Table2[[#This Row],[6M Return vs Nifty]]-AVERAGE(Table2[6M Return vs Nifty]))/_xlfn.STDEV.P(Table2[6M Return vs Nifty])</f>
        <v>-1.6746475274034306E-2</v>
      </c>
      <c r="M334">
        <v>0.39088589913305599</v>
      </c>
      <c r="N334">
        <f>(Table2[[#This Row],[1W Return vs Nifty]]-AVERAGE(Table2[1W Return vs Nifty]))/_xlfn.STDEV.P(Table2[1W Return vs Nifty])</f>
        <v>-1.6792472075128213E-5</v>
      </c>
      <c r="O334">
        <v>3899.21</v>
      </c>
      <c r="P334">
        <v>3982.2299059901902</v>
      </c>
      <c r="Q334">
        <v>3716.3584909460201</v>
      </c>
      <c r="R334">
        <v>44.463972976731299</v>
      </c>
      <c r="S334" s="1">
        <f>(Table2[[#This Row],[Close Price]]-Table2[[#This Row],[20D EMA]])/Table2[[#This Row],[20D EMA]]</f>
        <v>-2.2135253038435977E-2</v>
      </c>
      <c r="T334" s="1">
        <f>(Table2[[#This Row],[Close Price]]-Table2[[#This Row],[50D EMA]])/Table2[[#This Row],[50D EMA]]</f>
        <v>-4.2521378721876148E-2</v>
      </c>
      <c r="U334" s="1">
        <f>(Table2[[#This Row],[Close Price]]-Table2[[#This Row],[200D EMA]])/Table2[[#This Row],[200D EMA]]</f>
        <v>2.5977447894001426E-2</v>
      </c>
      <c r="V334">
        <v>0.45432722038896101</v>
      </c>
      <c r="W334">
        <v>3792.45</v>
      </c>
      <c r="X334">
        <v>3906.35</v>
      </c>
      <c r="Y334">
        <v>3752.8</v>
      </c>
      <c r="Z334">
        <v>4040</v>
      </c>
      <c r="AA334">
        <v>3752.8</v>
      </c>
      <c r="AB334">
        <v>4049</v>
      </c>
      <c r="AC334" s="1">
        <f>(Table2[[#This Row],[Close Price]]/Table2[[#This Row],[Day Low]])-1</f>
        <v>5.3922925813130185E-3</v>
      </c>
      <c r="AD334" s="1">
        <f>(Table2[[#This Row],[Day High]]/Table2[[#This Row],[Close Price]])-1</f>
        <v>2.4508903983844199E-2</v>
      </c>
      <c r="AE334" s="1">
        <f>(Table2[[#This Row],[Close Price]]/Table2[[#This Row],[Current Week Low]])-1</f>
        <v>1.6014709017267093E-2</v>
      </c>
      <c r="AF334" s="1">
        <f>(Table2[[#This Row],[Current Week High]]/Table2[[#This Row],[Close Price]])-1</f>
        <v>5.9560964095570323E-2</v>
      </c>
      <c r="AG334" s="1">
        <f>(Table2[[#This Row],[Close Price]]/Table2[[#This Row],[Current Month Low]])-1</f>
        <v>1.6014709017267093E-2</v>
      </c>
      <c r="AH334" s="1">
        <f>(Table2[[#This Row],[Current Month High]]/Table2[[#This Row],[Close Price]])-1</f>
        <v>6.1921372183902035E-2</v>
      </c>
      <c r="AI334">
        <v>29.848671614781299</v>
      </c>
      <c r="AJ334">
        <v>45.965086899931102</v>
      </c>
      <c r="AK334" t="str">
        <f>IF(AND(Table2[[#This Row],[20D EMA]]&gt;Table2[[#This Row],[50D EMA]],Table2[[#This Row],[50D EMA]]&gt;Table2[[#This Row],[200D EMA]]),"Uptrend","Downtrend/NoTrend")</f>
        <v>Downtrend/NoTrend</v>
      </c>
      <c r="AL334">
        <v>-0.21</v>
      </c>
      <c r="AM334" t="s">
        <v>3216</v>
      </c>
      <c r="AN334">
        <v>-0.75</v>
      </c>
      <c r="AO334" t="s">
        <v>3216</v>
      </c>
      <c r="AP334">
        <v>0.108250731445099</v>
      </c>
      <c r="AQ334">
        <f>(Table2[[#This Row],[Sharpe Ratio]]-AVERAGE(Table2[Sharpe Ratio]))/_xlfn.STDEV.P(Table2[Sharpe Ratio])</f>
        <v>0.50922664835864018</v>
      </c>
      <c r="AR3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4">
        <f>_xlfn.RANK.AVG(Table2[[#This Row],[1Y Return vs Nifty Z-Score]],Table2[1Y Return vs Nifty Z-Score])</f>
        <v>500</v>
      </c>
      <c r="AT334">
        <f>_xlfn.RANK.AVG(Table2[[#This Row],[6M Return vs Nifty Z-Score]],Table2[6M Return vs Nifty Z-Score])</f>
        <v>325</v>
      </c>
      <c r="AU334">
        <f>_xlfn.RANK.AVG(Table2[[#This Row],[Sharpe Ratio Z-Score]],Table2[Sharpe Ratio Z-Score])</f>
        <v>217</v>
      </c>
      <c r="AV334">
        <f>(Table2[[#This Row],[Rank 1Y]]+Table2[[#This Row],[Rank 6M]]+Table2[[#This Row],[Rank Sharpe]])/3</f>
        <v>347.33333333333331</v>
      </c>
    </row>
    <row r="335" spans="1:48" x14ac:dyDescent="0.3">
      <c r="A335" t="s">
        <v>1048</v>
      </c>
      <c r="B335" t="s">
        <v>1049</v>
      </c>
      <c r="C335" t="s">
        <v>3175</v>
      </c>
      <c r="D335" t="s">
        <v>271</v>
      </c>
      <c r="E335">
        <v>13121.49166833</v>
      </c>
      <c r="F335">
        <v>1386.25</v>
      </c>
      <c r="G335">
        <v>7.6801634710796396</v>
      </c>
      <c r="H335">
        <f>(Table2[[#This Row],[1Y Return vs Nifty]]-AVERAGE(Table2[1Y Return vs Nifty]))/_xlfn.STDEV.P(Table2[1Y Return vs Nifty])</f>
        <v>-0.30394662719397925</v>
      </c>
      <c r="I335">
        <v>4.5181174653990297</v>
      </c>
      <c r="J335">
        <f>(Table2[[#This Row],[1M Return vs Nifty]]-AVERAGE(Table2[1M Return vs Nifty]))/_xlfn.STDEV.P(Table2[1M Return vs Nifty])</f>
        <v>0.34474161801480852</v>
      </c>
      <c r="K335">
        <v>1.1852775488768701</v>
      </c>
      <c r="L335">
        <f>(Table2[[#This Row],[6M Return vs Nifty]]-AVERAGE(Table2[6M Return vs Nifty]))/_xlfn.STDEV.P(Table2[6M Return vs Nifty])</f>
        <v>-0.41260264099847854</v>
      </c>
      <c r="M335">
        <v>-3.17058289502374</v>
      </c>
      <c r="N335">
        <f>(Table2[[#This Row],[1W Return vs Nifty]]-AVERAGE(Table2[1W Return vs Nifty]))/_xlfn.STDEV.P(Table2[1W Return vs Nifty])</f>
        <v>-0.77352597108294696</v>
      </c>
      <c r="O335">
        <v>1288.83</v>
      </c>
      <c r="P335">
        <v>1261.3247774941599</v>
      </c>
      <c r="Q335">
        <v>1218.27641012138</v>
      </c>
      <c r="R335">
        <v>51.367718718624197</v>
      </c>
      <c r="S335" s="1">
        <f>(Table2[[#This Row],[Close Price]]-Table2[[#This Row],[20D EMA]])/Table2[[#This Row],[20D EMA]]</f>
        <v>7.5587936345367562E-2</v>
      </c>
      <c r="T335" s="1">
        <f>(Table2[[#This Row],[Close Price]]-Table2[[#This Row],[50D EMA]])/Table2[[#This Row],[50D EMA]]</f>
        <v>9.9042867257413042E-2</v>
      </c>
      <c r="U335" s="1">
        <f>(Table2[[#This Row],[Close Price]]-Table2[[#This Row],[200D EMA]])/Table2[[#This Row],[200D EMA]]</f>
        <v>0.13787806156558871</v>
      </c>
      <c r="V335">
        <v>1.8936290723131699</v>
      </c>
      <c r="W335">
        <v>1286</v>
      </c>
      <c r="X335">
        <v>1409.55</v>
      </c>
      <c r="Y335">
        <v>1282</v>
      </c>
      <c r="Z335">
        <v>1409.55</v>
      </c>
      <c r="AA335">
        <v>1250.05</v>
      </c>
      <c r="AB335">
        <v>1409.55</v>
      </c>
      <c r="AC335" s="1">
        <f>(Table2[[#This Row],[Close Price]]/Table2[[#This Row],[Day Low]])-1</f>
        <v>7.7954898911352988E-2</v>
      </c>
      <c r="AD335" s="1">
        <f>(Table2[[#This Row],[Day High]]/Table2[[#This Row],[Close Price]])-1</f>
        <v>1.6807935076645686E-2</v>
      </c>
      <c r="AE335" s="1">
        <f>(Table2[[#This Row],[Close Price]]/Table2[[#This Row],[Current Week Low]])-1</f>
        <v>8.1318252730109286E-2</v>
      </c>
      <c r="AF335" s="1">
        <f>(Table2[[#This Row],[Current Week High]]/Table2[[#This Row],[Close Price]])-1</f>
        <v>1.6807935076645686E-2</v>
      </c>
      <c r="AG335" s="1">
        <f>(Table2[[#This Row],[Close Price]]/Table2[[#This Row],[Current Month Low]])-1</f>
        <v>0.10895564177432915</v>
      </c>
      <c r="AH335" s="1">
        <f>(Table2[[#This Row],[Current Month High]]/Table2[[#This Row],[Close Price]])-1</f>
        <v>1.6807935076645686E-2</v>
      </c>
      <c r="AI335">
        <v>18.954012623985498</v>
      </c>
      <c r="AJ335">
        <v>39.609245178508402</v>
      </c>
      <c r="AK335" t="str">
        <f>IF(AND(Table2[[#This Row],[20D EMA]]&gt;Table2[[#This Row],[50D EMA]],Table2[[#This Row],[50D EMA]]&gt;Table2[[#This Row],[200D EMA]]),"Uptrend","Downtrend/NoTrend")</f>
        <v>Uptrend</v>
      </c>
      <c r="AL335">
        <v>-0.05</v>
      </c>
      <c r="AM335" t="s">
        <v>3216</v>
      </c>
      <c r="AN335">
        <v>9.49</v>
      </c>
      <c r="AO335" t="s">
        <v>3217</v>
      </c>
      <c r="AP335">
        <v>0.119560209906506</v>
      </c>
      <c r="AQ335">
        <f>(Table2[[#This Row],[Sharpe Ratio]]-AVERAGE(Table2[Sharpe Ratio]))/_xlfn.STDEV.P(Table2[Sharpe Ratio])</f>
        <v>0.64057580826490734</v>
      </c>
      <c r="AR3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-0.50475781299568889</v>
      </c>
      <c r="AS335">
        <f>_xlfn.RANK.AVG(Table2[[#This Row],[1Y Return vs Nifty Z-Score]],Table2[1Y Return vs Nifty Z-Score])</f>
        <v>397</v>
      </c>
      <c r="AT335">
        <f>_xlfn.RANK.AVG(Table2[[#This Row],[6M Return vs Nifty Z-Score]],Table2[6M Return vs Nifty Z-Score])</f>
        <v>457</v>
      </c>
      <c r="AU335">
        <f>_xlfn.RANK.AVG(Table2[[#This Row],[Sharpe Ratio Z-Score]],Table2[Sharpe Ratio Z-Score])</f>
        <v>188</v>
      </c>
      <c r="AV335">
        <f>(Table2[[#This Row],[Rank 1Y]]+Table2[[#This Row],[Rank 6M]]+Table2[[#This Row],[Rank Sharpe]])/3</f>
        <v>347.33333333333331</v>
      </c>
    </row>
    <row r="336" spans="1:48" x14ac:dyDescent="0.3">
      <c r="A336" t="s">
        <v>1234</v>
      </c>
      <c r="B336" t="s">
        <v>1235</v>
      </c>
      <c r="C336" t="s">
        <v>3188</v>
      </c>
      <c r="D336" t="s">
        <v>1236</v>
      </c>
      <c r="E336">
        <v>9914.4178024499997</v>
      </c>
      <c r="F336">
        <v>516.04999999999995</v>
      </c>
      <c r="G336">
        <v>5.8627193566475402</v>
      </c>
      <c r="H336">
        <f>(Table2[[#This Row],[1Y Return vs Nifty]]-AVERAGE(Table2[1Y Return vs Nifty]))/_xlfn.STDEV.P(Table2[1Y Return vs Nifty])</f>
        <v>-0.33472219551985927</v>
      </c>
      <c r="I336">
        <v>-3.7117180700039198</v>
      </c>
      <c r="J336">
        <f>(Table2[[#This Row],[1M Return vs Nifty]]-AVERAGE(Table2[1M Return vs Nifty]))/_xlfn.STDEV.P(Table2[1M Return vs Nifty])</f>
        <v>-0.40292104647379812</v>
      </c>
      <c r="K336">
        <v>29.139858175831201</v>
      </c>
      <c r="L336">
        <f>(Table2[[#This Row],[6M Return vs Nifty]]-AVERAGE(Table2[6M Return vs Nifty]))/_xlfn.STDEV.P(Table2[6M Return vs Nifty])</f>
        <v>0.42212669708574824</v>
      </c>
      <c r="M336">
        <v>-2.5193532900216602</v>
      </c>
      <c r="N336">
        <f>(Table2[[#This Row],[1W Return vs Nifty]]-AVERAGE(Table2[1W Return vs Nifty]))/_xlfn.STDEV.P(Table2[1W Return vs Nifty])</f>
        <v>-0.63208655213346732</v>
      </c>
      <c r="O336">
        <v>515.23</v>
      </c>
      <c r="P336">
        <v>514.68581743114896</v>
      </c>
      <c r="Q336">
        <v>460.93308971985101</v>
      </c>
      <c r="R336">
        <v>50.388087344454703</v>
      </c>
      <c r="S336" s="1">
        <f>(Table2[[#This Row],[Close Price]]-Table2[[#This Row],[20D EMA]])/Table2[[#This Row],[20D EMA]]</f>
        <v>1.5915222327891161E-3</v>
      </c>
      <c r="T336" s="1">
        <f>(Table2[[#This Row],[Close Price]]-Table2[[#This Row],[50D EMA]])/Table2[[#This Row],[50D EMA]]</f>
        <v>2.6505151738195763E-3</v>
      </c>
      <c r="U336" s="1">
        <f>(Table2[[#This Row],[Close Price]]-Table2[[#This Row],[200D EMA]])/Table2[[#This Row],[200D EMA]]</f>
        <v>0.1195768138790996</v>
      </c>
      <c r="V336">
        <v>0.44317727809059199</v>
      </c>
      <c r="W336">
        <v>505</v>
      </c>
      <c r="X336">
        <v>522.29999999999995</v>
      </c>
      <c r="Y336">
        <v>505</v>
      </c>
      <c r="Z336">
        <v>540</v>
      </c>
      <c r="AA336">
        <v>488.3</v>
      </c>
      <c r="AB336">
        <v>540</v>
      </c>
      <c r="AC336" s="1">
        <f>(Table2[[#This Row],[Close Price]]/Table2[[#This Row],[Day Low]])-1</f>
        <v>2.1881188118811901E-2</v>
      </c>
      <c r="AD336" s="1">
        <f>(Table2[[#This Row],[Day High]]/Table2[[#This Row],[Close Price]])-1</f>
        <v>1.2111229532022039E-2</v>
      </c>
      <c r="AE336" s="1">
        <f>(Table2[[#This Row],[Close Price]]/Table2[[#This Row],[Current Week Low]])-1</f>
        <v>2.1881188118811901E-2</v>
      </c>
      <c r="AF336" s="1">
        <f>(Table2[[#This Row],[Current Week High]]/Table2[[#This Row],[Close Price]])-1</f>
        <v>4.6410231566708759E-2</v>
      </c>
      <c r="AG336" s="1">
        <f>(Table2[[#This Row],[Close Price]]/Table2[[#This Row],[Current Month Low]])-1</f>
        <v>5.6829817734998844E-2</v>
      </c>
      <c r="AH336" s="1">
        <f>(Table2[[#This Row],[Current Month High]]/Table2[[#This Row],[Close Price]])-1</f>
        <v>4.6410231566708759E-2</v>
      </c>
      <c r="AI336">
        <v>12.6635015986823</v>
      </c>
      <c r="AJ336">
        <v>66.682816537467602</v>
      </c>
      <c r="AK336" t="str">
        <f>IF(AND(Table2[[#This Row],[20D EMA]]&gt;Table2[[#This Row],[50D EMA]],Table2[[#This Row],[50D EMA]]&gt;Table2[[#This Row],[200D EMA]]),"Uptrend","Downtrend/NoTrend")</f>
        <v>Uptrend</v>
      </c>
      <c r="AL336">
        <v>-0.05</v>
      </c>
      <c r="AM336" t="s">
        <v>3216</v>
      </c>
      <c r="AN336">
        <v>2.9</v>
      </c>
      <c r="AO336" t="s">
        <v>3217</v>
      </c>
      <c r="AP336">
        <v>3.1897456541731997E-2</v>
      </c>
      <c r="AQ336">
        <f>(Table2[[#This Row],[Sharpe Ratio]]-AVERAGE(Table2[Sharpe Ratio]))/_xlfn.STDEV.P(Table2[Sharpe Ratio])</f>
        <v>-0.3775462076022037</v>
      </c>
      <c r="AR3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-1.3251493046435801</v>
      </c>
      <c r="AS336">
        <f>_xlfn.RANK.AVG(Table2[[#This Row],[1Y Return vs Nifty Z-Score]],Table2[1Y Return vs Nifty Z-Score])</f>
        <v>410</v>
      </c>
      <c r="AT336">
        <f>_xlfn.RANK.AVG(Table2[[#This Row],[6M Return vs Nifty Z-Score]],Table2[6M Return vs Nifty Z-Score])</f>
        <v>199</v>
      </c>
      <c r="AU336">
        <f>_xlfn.RANK.AVG(Table2[[#This Row],[Sharpe Ratio Z-Score]],Table2[Sharpe Ratio Z-Score])</f>
        <v>436</v>
      </c>
      <c r="AV336">
        <f>(Table2[[#This Row],[Rank 1Y]]+Table2[[#This Row],[Rank 6M]]+Table2[[#This Row],[Rank Sharpe]])/3</f>
        <v>348.33333333333331</v>
      </c>
    </row>
    <row r="337" spans="1:48" x14ac:dyDescent="0.3">
      <c r="A337" t="s">
        <v>2006</v>
      </c>
      <c r="B337" t="s">
        <v>2007</v>
      </c>
      <c r="C337" t="s">
        <v>3185</v>
      </c>
      <c r="D337" t="s">
        <v>285</v>
      </c>
      <c r="E337">
        <v>3446.8960597999999</v>
      </c>
      <c r="F337">
        <v>329.15</v>
      </c>
      <c r="G337">
        <v>24.472080738471401</v>
      </c>
      <c r="H337">
        <f>(Table2[[#This Row],[1Y Return vs Nifty]]-AVERAGE(Table2[1Y Return vs Nifty]))/_xlfn.STDEV.P(Table2[1Y Return vs Nifty])</f>
        <v>-1.9601819515191736E-2</v>
      </c>
      <c r="I337">
        <v>0.89164667343558901</v>
      </c>
      <c r="J337">
        <f>(Table2[[#This Row],[1M Return vs Nifty]]-AVERAGE(Table2[1M Return vs Nifty]))/_xlfn.STDEV.P(Table2[1M Return vs Nifty])</f>
        <v>1.5284631499616994E-2</v>
      </c>
      <c r="K337">
        <v>23.570839084837498</v>
      </c>
      <c r="L337">
        <f>(Table2[[#This Row],[6M Return vs Nifty]]-AVERAGE(Table2[6M Return vs Nifty]))/_xlfn.STDEV.P(Table2[6M Return vs Nifty])</f>
        <v>0.25583467927163356</v>
      </c>
      <c r="M337">
        <v>2.0795088025906501</v>
      </c>
      <c r="N337">
        <f>(Table2[[#This Row],[1W Return vs Nifty]]-AVERAGE(Table2[1W Return vs Nifty]))/_xlfn.STDEV.P(Table2[1W Return vs Nifty])</f>
        <v>0.36673226263125153</v>
      </c>
      <c r="O337">
        <v>334.82</v>
      </c>
      <c r="P337">
        <v>325.799675616473</v>
      </c>
      <c r="Q337">
        <v>280.41665605655697</v>
      </c>
      <c r="R337">
        <v>49.8472584409201</v>
      </c>
      <c r="S337" s="1">
        <f>(Table2[[#This Row],[Close Price]]-Table2[[#This Row],[20D EMA]])/Table2[[#This Row],[20D EMA]]</f>
        <v>-1.693447225374833E-2</v>
      </c>
      <c r="T337" s="1">
        <f>(Table2[[#This Row],[Close Price]]-Table2[[#This Row],[50D EMA]])/Table2[[#This Row],[50D EMA]]</f>
        <v>1.0283387720345486E-2</v>
      </c>
      <c r="U337" s="1">
        <f>(Table2[[#This Row],[Close Price]]-Table2[[#This Row],[200D EMA]])/Table2[[#This Row],[200D EMA]]</f>
        <v>0.17378904887024266</v>
      </c>
      <c r="V337">
        <v>0.67668864284025199</v>
      </c>
      <c r="W337">
        <v>323.14999999999998</v>
      </c>
      <c r="X337">
        <v>348</v>
      </c>
      <c r="Y337">
        <v>323.14999999999998</v>
      </c>
      <c r="Z337">
        <v>359.5</v>
      </c>
      <c r="AA337">
        <v>316.35000000000002</v>
      </c>
      <c r="AB337">
        <v>359.5</v>
      </c>
      <c r="AC337" s="1">
        <f>(Table2[[#This Row],[Close Price]]/Table2[[#This Row],[Day Low]])-1</f>
        <v>1.8567228841095407E-2</v>
      </c>
      <c r="AD337" s="1">
        <f>(Table2[[#This Row],[Day High]]/Table2[[#This Row],[Close Price]])-1</f>
        <v>5.7268722466960353E-2</v>
      </c>
      <c r="AE337" s="1">
        <f>(Table2[[#This Row],[Close Price]]/Table2[[#This Row],[Current Week Low]])-1</f>
        <v>1.8567228841095407E-2</v>
      </c>
      <c r="AF337" s="1">
        <f>(Table2[[#This Row],[Current Week High]]/Table2[[#This Row],[Close Price]])-1</f>
        <v>9.2207200364575526E-2</v>
      </c>
      <c r="AG337" s="1">
        <f>(Table2[[#This Row],[Close Price]]/Table2[[#This Row],[Current Month Low]])-1</f>
        <v>4.046151414572452E-2</v>
      </c>
      <c r="AH337" s="1">
        <f>(Table2[[#This Row],[Current Month High]]/Table2[[#This Row],[Close Price]])-1</f>
        <v>9.2207200364575526E-2</v>
      </c>
      <c r="AI337">
        <v>10.2384930882576</v>
      </c>
      <c r="AJ337">
        <v>74.476543864298904</v>
      </c>
      <c r="AK337" t="str">
        <f>IF(AND(Table2[[#This Row],[20D EMA]]&gt;Table2[[#This Row],[50D EMA]],Table2[[#This Row],[50D EMA]]&gt;Table2[[#This Row],[200D EMA]]),"Uptrend","Downtrend/NoTrend")</f>
        <v>Uptrend</v>
      </c>
      <c r="AL337">
        <v>0.06</v>
      </c>
      <c r="AM337" t="s">
        <v>3217</v>
      </c>
      <c r="AN337">
        <v>-1.54</v>
      </c>
      <c r="AO337" t="s">
        <v>3216</v>
      </c>
      <c r="AP337">
        <v>4.969008443828E-3</v>
      </c>
      <c r="AQ337">
        <f>(Table2[[#This Row],[Sharpe Ratio]]-AVERAGE(Table2[Sharpe Ratio]))/_xlfn.STDEV.P(Table2[Sharpe Ratio])</f>
        <v>-0.69029529212534391</v>
      </c>
      <c r="AR3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-7.2045538238033502E-2</v>
      </c>
      <c r="AS337">
        <f>_xlfn.RANK.AVG(Table2[[#This Row],[1Y Return vs Nifty Z-Score]],Table2[1Y Return vs Nifty Z-Score])</f>
        <v>301</v>
      </c>
      <c r="AT337">
        <f>_xlfn.RANK.AVG(Table2[[#This Row],[6M Return vs Nifty Z-Score]],Table2[6M Return vs Nifty Z-Score])</f>
        <v>232</v>
      </c>
      <c r="AU337">
        <f>_xlfn.RANK.AVG(Table2[[#This Row],[Sharpe Ratio Z-Score]],Table2[Sharpe Ratio Z-Score])</f>
        <v>517</v>
      </c>
      <c r="AV337">
        <f>(Table2[[#This Row],[Rank 1Y]]+Table2[[#This Row],[Rank 6M]]+Table2[[#This Row],[Rank Sharpe]])/3</f>
        <v>350</v>
      </c>
    </row>
    <row r="338" spans="1:48" x14ac:dyDescent="0.3">
      <c r="A338" t="s">
        <v>93</v>
      </c>
      <c r="B338" t="s">
        <v>94</v>
      </c>
      <c r="C338" t="s">
        <v>3176</v>
      </c>
      <c r="D338" t="s">
        <v>95</v>
      </c>
      <c r="E338">
        <v>309013.05580823898</v>
      </c>
      <c r="F338">
        <v>1962.95</v>
      </c>
      <c r="G338">
        <v>68.316117770042496</v>
      </c>
      <c r="H338">
        <f>(Table2[[#This Row],[1Y Return vs Nifty]]-AVERAGE(Table2[1Y Return vs Nifty]))/_xlfn.STDEV.P(Table2[1Y Return vs Nifty])</f>
        <v>0.72282824842071081</v>
      </c>
      <c r="I338">
        <v>4.2882381400043297</v>
      </c>
      <c r="J338">
        <f>(Table2[[#This Row],[1M Return vs Nifty]]-AVERAGE(Table2[1M Return vs Nifty]))/_xlfn.STDEV.P(Table2[1M Return vs Nifty])</f>
        <v>0.32385758112293039</v>
      </c>
      <c r="K338">
        <v>-8.7303709554776301</v>
      </c>
      <c r="L338">
        <f>(Table2[[#This Row],[6M Return vs Nifty]]-AVERAGE(Table2[6M Return vs Nifty]))/_xlfn.STDEV.P(Table2[6M Return vs Nifty])</f>
        <v>-0.70868587770191027</v>
      </c>
      <c r="M338">
        <v>6.7871988713436799</v>
      </c>
      <c r="N338">
        <f>(Table2[[#This Row],[1W Return vs Nifty]]-AVERAGE(Table2[1W Return vs Nifty]))/_xlfn.STDEV.P(Table2[1W Return vs Nifty])</f>
        <v>1.3891872352004702</v>
      </c>
      <c r="O338">
        <v>1883.69</v>
      </c>
      <c r="P338">
        <v>1853.44373791815</v>
      </c>
      <c r="Q338">
        <v>1717.12436280318</v>
      </c>
      <c r="R338">
        <v>65.407113759256703</v>
      </c>
      <c r="S338" s="1">
        <f>(Table2[[#This Row],[Close Price]]-Table2[[#This Row],[20D EMA]])/Table2[[#This Row],[20D EMA]]</f>
        <v>4.2076987190036573E-2</v>
      </c>
      <c r="T338" s="1">
        <f>(Table2[[#This Row],[Close Price]]-Table2[[#This Row],[50D EMA]])/Table2[[#This Row],[50D EMA]]</f>
        <v>5.9082593035627386E-2</v>
      </c>
      <c r="U338" s="1">
        <f>(Table2[[#This Row],[Close Price]]-Table2[[#This Row],[200D EMA]])/Table2[[#This Row],[200D EMA]]</f>
        <v>0.14316123078908119</v>
      </c>
      <c r="V338">
        <v>1.16152121693086</v>
      </c>
      <c r="W338">
        <v>1905.8</v>
      </c>
      <c r="X338">
        <v>1968.35</v>
      </c>
      <c r="Y338">
        <v>1833.15</v>
      </c>
      <c r="Z338">
        <v>1978</v>
      </c>
      <c r="AA338">
        <v>1780.4</v>
      </c>
      <c r="AB338">
        <v>1978</v>
      </c>
      <c r="AC338" s="1">
        <f>(Table2[[#This Row],[Close Price]]/Table2[[#This Row],[Day Low]])-1</f>
        <v>2.9987406863259514E-2</v>
      </c>
      <c r="AD338" s="1">
        <f>(Table2[[#This Row],[Day High]]/Table2[[#This Row],[Close Price]])-1</f>
        <v>2.7509615629537354E-3</v>
      </c>
      <c r="AE338" s="1">
        <f>(Table2[[#This Row],[Close Price]]/Table2[[#This Row],[Current Week Low]])-1</f>
        <v>7.0807080708070735E-2</v>
      </c>
      <c r="AF338" s="1">
        <f>(Table2[[#This Row],[Current Week High]]/Table2[[#This Row],[Close Price]])-1</f>
        <v>7.6670317634173202E-3</v>
      </c>
      <c r="AG338" s="1">
        <f>(Table2[[#This Row],[Close Price]]/Table2[[#This Row],[Current Month Low]])-1</f>
        <v>0.10253313862053459</v>
      </c>
      <c r="AH338" s="1">
        <f>(Table2[[#This Row],[Current Month High]]/Table2[[#This Row],[Close Price]])-1</f>
        <v>7.6670317634173202E-3</v>
      </c>
      <c r="AI338">
        <v>10.756769148475399</v>
      </c>
      <c r="AJ338">
        <v>140.69033167800799</v>
      </c>
      <c r="AK338" t="str">
        <f>IF(AND(Table2[[#This Row],[20D EMA]]&gt;Table2[[#This Row],[50D EMA]],Table2[[#This Row],[50D EMA]]&gt;Table2[[#This Row],[200D EMA]]),"Uptrend","Downtrend/NoTrend")</f>
        <v>Uptrend</v>
      </c>
      <c r="AL338">
        <v>0.09</v>
      </c>
      <c r="AM338" t="s">
        <v>3217</v>
      </c>
      <c r="AN338">
        <v>3.43</v>
      </c>
      <c r="AO338" t="s">
        <v>3217</v>
      </c>
      <c r="AP338">
        <v>5.7618463778977003E-2</v>
      </c>
      <c r="AQ338">
        <f>(Table2[[#This Row],[Sharpe Ratio]]-AVERAGE(Table2[Sharpe Ratio]))/_xlfn.STDEV.P(Table2[Sharpe Ratio])</f>
        <v>-7.8820434872375764E-2</v>
      </c>
      <c r="AR3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1.6483667521698253</v>
      </c>
      <c r="AS338">
        <f>_xlfn.RANK.AVG(Table2[[#This Row],[1Y Return vs Nifty Z-Score]],Table2[1Y Return vs Nifty Z-Score])</f>
        <v>127</v>
      </c>
      <c r="AT338">
        <f>_xlfn.RANK.AVG(Table2[[#This Row],[6M Return vs Nifty Z-Score]],Table2[6M Return vs Nifty Z-Score])</f>
        <v>559</v>
      </c>
      <c r="AU338">
        <f>_xlfn.RANK.AVG(Table2[[#This Row],[Sharpe Ratio Z-Score]],Table2[Sharpe Ratio Z-Score])</f>
        <v>369</v>
      </c>
      <c r="AV338">
        <f>(Table2[[#This Row],[Rank 1Y]]+Table2[[#This Row],[Rank 6M]]+Table2[[#This Row],[Rank Sharpe]])/3</f>
        <v>351.66666666666669</v>
      </c>
    </row>
    <row r="339" spans="1:48" x14ac:dyDescent="0.3">
      <c r="A339" t="s">
        <v>68</v>
      </c>
      <c r="B339" t="s">
        <v>69</v>
      </c>
      <c r="C339" t="s">
        <v>3177</v>
      </c>
      <c r="D339" t="s">
        <v>60</v>
      </c>
      <c r="E339">
        <v>354119.45676460001</v>
      </c>
      <c r="F339">
        <v>967</v>
      </c>
      <c r="G339">
        <v>24.435827185185801</v>
      </c>
      <c r="H339">
        <f>(Table2[[#This Row],[1Y Return vs Nifty]]-AVERAGE(Table2[1Y Return vs Nifty]))/_xlfn.STDEV.P(Table2[1Y Return vs Nifty])</f>
        <v>-2.0215716634413787E-2</v>
      </c>
      <c r="I339">
        <v>-16.1744401034261</v>
      </c>
      <c r="J339">
        <f>(Table2[[#This Row],[1M Return vs Nifty]]-AVERAGE(Table2[1M Return vs Nifty]))/_xlfn.STDEV.P(Table2[1M Return vs Nifty])</f>
        <v>-1.5351322458599435</v>
      </c>
      <c r="K339">
        <v>-15.527185429621699</v>
      </c>
      <c r="L339">
        <f>(Table2[[#This Row],[6M Return vs Nifty]]-AVERAGE(Table2[6M Return vs Nifty]))/_xlfn.STDEV.P(Table2[6M Return vs Nifty])</f>
        <v>-0.91164010988284572</v>
      </c>
      <c r="M339">
        <v>-1.64622404775014</v>
      </c>
      <c r="N339">
        <f>(Table2[[#This Row],[1W Return vs Nifty]]-AVERAGE(Table2[1W Return vs Nifty]))/_xlfn.STDEV.P(Table2[1W Return vs Nifty])</f>
        <v>-0.44245313905439071</v>
      </c>
      <c r="O339">
        <v>1023.06</v>
      </c>
      <c r="P339">
        <v>1034.86440321802</v>
      </c>
      <c r="Q339">
        <v>937.01686101588996</v>
      </c>
      <c r="R339">
        <v>20.247527772043</v>
      </c>
      <c r="S339" s="1">
        <f>(Table2[[#This Row],[Close Price]]-Table2[[#This Row],[20D EMA]])/Table2[[#This Row],[20D EMA]]</f>
        <v>-5.4796395128340419E-2</v>
      </c>
      <c r="T339" s="1">
        <f>(Table2[[#This Row],[Close Price]]-Table2[[#This Row],[50D EMA]])/Table2[[#This Row],[50D EMA]]</f>
        <v>-6.5578063181020135E-2</v>
      </c>
      <c r="U339" s="1">
        <f>(Table2[[#This Row],[Close Price]]-Table2[[#This Row],[200D EMA]])/Table2[[#This Row],[200D EMA]]</f>
        <v>3.199850529007886E-2</v>
      </c>
      <c r="V339">
        <v>1.26398440470518</v>
      </c>
      <c r="W339">
        <v>956.35</v>
      </c>
      <c r="X339">
        <v>978.95</v>
      </c>
      <c r="Y339">
        <v>956.35</v>
      </c>
      <c r="Z339">
        <v>999.9</v>
      </c>
      <c r="AA339">
        <v>956.35</v>
      </c>
      <c r="AB339">
        <v>1105</v>
      </c>
      <c r="AC339" s="1">
        <f>(Table2[[#This Row],[Close Price]]/Table2[[#This Row],[Day Low]])-1</f>
        <v>1.1136090343493388E-2</v>
      </c>
      <c r="AD339" s="1">
        <f>(Table2[[#This Row],[Day High]]/Table2[[#This Row],[Close Price]])-1</f>
        <v>1.2357807652533692E-2</v>
      </c>
      <c r="AE339" s="1">
        <f>(Table2[[#This Row],[Close Price]]/Table2[[#This Row],[Current Week Low]])-1</f>
        <v>1.1136090343493388E-2</v>
      </c>
      <c r="AF339" s="1">
        <f>(Table2[[#This Row],[Current Week High]]/Table2[[#This Row],[Close Price]])-1</f>
        <v>3.4022750775594579E-2</v>
      </c>
      <c r="AG339" s="1">
        <f>(Table2[[#This Row],[Close Price]]/Table2[[#This Row],[Current Month Low]])-1</f>
        <v>1.1136090343493388E-2</v>
      </c>
      <c r="AH339" s="1">
        <f>(Table2[[#This Row],[Current Month High]]/Table2[[#This Row],[Close Price]])-1</f>
        <v>0.14270941054808683</v>
      </c>
      <c r="AI339">
        <v>21.923474663909001</v>
      </c>
      <c r="AJ339">
        <v>58.967614663817201</v>
      </c>
      <c r="AK339" t="str">
        <f>IF(AND(Table2[[#This Row],[20D EMA]]&gt;Table2[[#This Row],[50D EMA]],Table2[[#This Row],[50D EMA]]&gt;Table2[[#This Row],[200D EMA]]),"Uptrend","Downtrend/NoTrend")</f>
        <v>Downtrend/NoTrend</v>
      </c>
      <c r="AL339">
        <v>-0.04</v>
      </c>
      <c r="AM339" t="s">
        <v>3216</v>
      </c>
      <c r="AN339">
        <v>-10.88</v>
      </c>
      <c r="AO339" t="s">
        <v>3216</v>
      </c>
      <c r="AP339">
        <v>0.14780019140360201</v>
      </c>
      <c r="AQ339">
        <f>(Table2[[#This Row],[Sharpe Ratio]]-AVERAGE(Table2[Sharpe Ratio]))/_xlfn.STDEV.P(Table2[Sharpe Ratio])</f>
        <v>0.96855714339630861</v>
      </c>
      <c r="AR3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9">
        <f>_xlfn.RANK.AVG(Table2[[#This Row],[1Y Return vs Nifty Z-Score]],Table2[1Y Return vs Nifty Z-Score])</f>
        <v>302</v>
      </c>
      <c r="AT339">
        <f>_xlfn.RANK.AVG(Table2[[#This Row],[6M Return vs Nifty Z-Score]],Table2[6M Return vs Nifty Z-Score])</f>
        <v>634</v>
      </c>
      <c r="AU339">
        <f>_xlfn.RANK.AVG(Table2[[#This Row],[Sharpe Ratio Z-Score]],Table2[Sharpe Ratio Z-Score])</f>
        <v>121</v>
      </c>
      <c r="AV339">
        <f>(Table2[[#This Row],[Rank 1Y]]+Table2[[#This Row],[Rank 6M]]+Table2[[#This Row],[Rank Sharpe]])/3</f>
        <v>352.33333333333331</v>
      </c>
    </row>
    <row r="340" spans="1:48" x14ac:dyDescent="0.3">
      <c r="A340" t="s">
        <v>675</v>
      </c>
      <c r="B340" t="s">
        <v>676</v>
      </c>
      <c r="C340" t="s">
        <v>3183</v>
      </c>
      <c r="D340" t="s">
        <v>262</v>
      </c>
      <c r="E340">
        <v>28275.098204270002</v>
      </c>
      <c r="F340">
        <v>3815.9</v>
      </c>
      <c r="G340">
        <v>-4.70440754488666</v>
      </c>
      <c r="H340">
        <f>(Table2[[#This Row],[1Y Return vs Nifty]]-AVERAGE(Table2[1Y Return vs Nifty]))/_xlfn.STDEV.P(Table2[1Y Return vs Nifty])</f>
        <v>-0.51365993197291626</v>
      </c>
      <c r="I340">
        <v>-1.1998151805383701</v>
      </c>
      <c r="J340">
        <f>(Table2[[#This Row],[1M Return vs Nifty]]-AVERAGE(Table2[1M Return vs Nifty]))/_xlfn.STDEV.P(Table2[1M Return vs Nifty])</f>
        <v>-0.17472013052651617</v>
      </c>
      <c r="K340">
        <v>19.125589814360801</v>
      </c>
      <c r="L340">
        <f>(Table2[[#This Row],[6M Return vs Nifty]]-AVERAGE(Table2[6M Return vs Nifty]))/_xlfn.STDEV.P(Table2[6M Return vs Nifty])</f>
        <v>0.12309865183194464</v>
      </c>
      <c r="M340">
        <v>0.278596809113904</v>
      </c>
      <c r="N340">
        <f>(Table2[[#This Row],[1W Return vs Nifty]]-AVERAGE(Table2[1W Return vs Nifty]))/_xlfn.STDEV.P(Table2[1W Return vs Nifty])</f>
        <v>-2.4404663546554232E-2</v>
      </c>
      <c r="O340">
        <v>3789.12</v>
      </c>
      <c r="P340">
        <v>3860.4256654302599</v>
      </c>
      <c r="Q340">
        <v>3613.6119844702498</v>
      </c>
      <c r="R340">
        <v>47.851597817170401</v>
      </c>
      <c r="S340" s="1">
        <f>(Table2[[#This Row],[Close Price]]-Table2[[#This Row],[20D EMA]])/Table2[[#This Row],[20D EMA]]</f>
        <v>7.0676040874926632E-3</v>
      </c>
      <c r="T340" s="1">
        <f>(Table2[[#This Row],[Close Price]]-Table2[[#This Row],[50D EMA]])/Table2[[#This Row],[50D EMA]]</f>
        <v>-1.1533874574760712E-2</v>
      </c>
      <c r="U340" s="1">
        <f>(Table2[[#This Row],[Close Price]]-Table2[[#This Row],[200D EMA]])/Table2[[#This Row],[200D EMA]]</f>
        <v>5.597945114171006E-2</v>
      </c>
      <c r="V340">
        <v>0.50154417686085095</v>
      </c>
      <c r="W340">
        <v>3700</v>
      </c>
      <c r="X340">
        <v>3850</v>
      </c>
      <c r="Y340">
        <v>3700</v>
      </c>
      <c r="Z340">
        <v>3859.3</v>
      </c>
      <c r="AA340">
        <v>3650.1</v>
      </c>
      <c r="AB340">
        <v>3935.4</v>
      </c>
      <c r="AC340" s="1">
        <f>(Table2[[#This Row],[Close Price]]/Table2[[#This Row],[Day Low]])-1</f>
        <v>3.1324324324324415E-2</v>
      </c>
      <c r="AD340" s="1">
        <f>(Table2[[#This Row],[Day High]]/Table2[[#This Row],[Close Price]])-1</f>
        <v>8.9362928797924734E-3</v>
      </c>
      <c r="AE340" s="1">
        <f>(Table2[[#This Row],[Close Price]]/Table2[[#This Row],[Current Week Low]])-1</f>
        <v>3.1324324324324415E-2</v>
      </c>
      <c r="AF340" s="1">
        <f>(Table2[[#This Row],[Current Week High]]/Table2[[#This Row],[Close Price]])-1</f>
        <v>1.137346366519032E-2</v>
      </c>
      <c r="AG340" s="1">
        <f>(Table2[[#This Row],[Close Price]]/Table2[[#This Row],[Current Month Low]])-1</f>
        <v>4.5423413057176676E-2</v>
      </c>
      <c r="AH340" s="1">
        <f>(Table2[[#This Row],[Current Month High]]/Table2[[#This Row],[Close Price]])-1</f>
        <v>3.1316334285489633E-2</v>
      </c>
      <c r="AI340">
        <v>26.2585497523519</v>
      </c>
      <c r="AJ340">
        <v>51.154684095860503</v>
      </c>
      <c r="AK340" t="str">
        <f>IF(AND(Table2[[#This Row],[20D EMA]]&gt;Table2[[#This Row],[50D EMA]],Table2[[#This Row],[50D EMA]]&gt;Table2[[#This Row],[200D EMA]]),"Uptrend","Downtrend/NoTrend")</f>
        <v>Downtrend/NoTrend</v>
      </c>
      <c r="AL340">
        <v>-0.14000000000000001</v>
      </c>
      <c r="AM340" t="s">
        <v>3216</v>
      </c>
      <c r="AN340">
        <v>-0.89</v>
      </c>
      <c r="AO340" t="s">
        <v>3216</v>
      </c>
      <c r="AP340">
        <v>7.9969630797411997E-2</v>
      </c>
      <c r="AQ340">
        <f>(Table2[[#This Row],[Sharpe Ratio]]-AVERAGE(Table2[Sharpe Ratio]))/_xlfn.STDEV.P(Table2[Sharpe Ratio])</f>
        <v>0.18076775222346531</v>
      </c>
      <c r="AR3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0">
        <f>_xlfn.RANK.AVG(Table2[[#This Row],[1Y Return vs Nifty Z-Score]],Table2[1Y Return vs Nifty Z-Score])</f>
        <v>485</v>
      </c>
      <c r="AT340">
        <f>_xlfn.RANK.AVG(Table2[[#This Row],[6M Return vs Nifty Z-Score]],Table2[6M Return vs Nifty Z-Score])</f>
        <v>269</v>
      </c>
      <c r="AU340">
        <f>_xlfn.RANK.AVG(Table2[[#This Row],[Sharpe Ratio Z-Score]],Table2[Sharpe Ratio Z-Score])</f>
        <v>303</v>
      </c>
      <c r="AV340">
        <f>(Table2[[#This Row],[Rank 1Y]]+Table2[[#This Row],[Rank 6M]]+Table2[[#This Row],[Rank Sharpe]])/3</f>
        <v>352.33333333333331</v>
      </c>
    </row>
    <row r="341" spans="1:48" x14ac:dyDescent="0.3">
      <c r="A341" t="s">
        <v>779</v>
      </c>
      <c r="B341" t="s">
        <v>780</v>
      </c>
      <c r="C341" t="s">
        <v>3177</v>
      </c>
      <c r="D341" t="s">
        <v>197</v>
      </c>
      <c r="E341">
        <v>21860.756974625001</v>
      </c>
      <c r="F341">
        <v>577.35</v>
      </c>
      <c r="G341">
        <v>-8.7228694534764504</v>
      </c>
      <c r="H341">
        <f>(Table2[[#This Row],[1Y Return vs Nifty]]-AVERAGE(Table2[1Y Return vs Nifty]))/_xlfn.STDEV.P(Table2[1Y Return vs Nifty])</f>
        <v>-0.5817062878694742</v>
      </c>
      <c r="I341">
        <v>4.3293819577572004</v>
      </c>
      <c r="J341">
        <f>(Table2[[#This Row],[1M Return vs Nifty]]-AVERAGE(Table2[1M Return vs Nifty]))/_xlfn.STDEV.P(Table2[1M Return vs Nifty])</f>
        <v>0.32759540750791888</v>
      </c>
      <c r="K341">
        <v>15.759901291647701</v>
      </c>
      <c r="L341">
        <f>(Table2[[#This Row],[6M Return vs Nifty]]-AVERAGE(Table2[6M Return vs Nifty]))/_xlfn.STDEV.P(Table2[6M Return vs Nifty])</f>
        <v>2.2598523060451951E-2</v>
      </c>
      <c r="M341">
        <v>3.9948520884987202</v>
      </c>
      <c r="N341">
        <f>(Table2[[#This Row],[1W Return vs Nifty]]-AVERAGE(Table2[1W Return vs Nifty]))/_xlfn.STDEV.P(Table2[1W Return vs Nifty])</f>
        <v>0.78272232107885442</v>
      </c>
      <c r="O341">
        <v>568.28</v>
      </c>
      <c r="P341">
        <v>566.63440120930795</v>
      </c>
      <c r="Q341">
        <v>525.97274756693605</v>
      </c>
      <c r="R341">
        <v>64.367125693495197</v>
      </c>
      <c r="S341" s="1">
        <f>(Table2[[#This Row],[Close Price]]-Table2[[#This Row],[20D EMA]])/Table2[[#This Row],[20D EMA]]</f>
        <v>1.5960442035616335E-2</v>
      </c>
      <c r="T341" s="1">
        <f>(Table2[[#This Row],[Close Price]]-Table2[[#This Row],[50D EMA]])/Table2[[#This Row],[50D EMA]]</f>
        <v>1.8910956990650232E-2</v>
      </c>
      <c r="U341" s="1">
        <f>(Table2[[#This Row],[Close Price]]-Table2[[#This Row],[200D EMA]])/Table2[[#This Row],[200D EMA]]</f>
        <v>9.7680445746907499E-2</v>
      </c>
      <c r="V341">
        <v>0.71147081315612903</v>
      </c>
      <c r="W341">
        <v>561.9</v>
      </c>
      <c r="X341">
        <v>583.4</v>
      </c>
      <c r="Y341">
        <v>553.95000000000005</v>
      </c>
      <c r="Z341">
        <v>583.4</v>
      </c>
      <c r="AA341">
        <v>547.79999999999995</v>
      </c>
      <c r="AB341">
        <v>602.85</v>
      </c>
      <c r="AC341" s="1">
        <f>(Table2[[#This Row],[Close Price]]/Table2[[#This Row],[Day Low]])-1</f>
        <v>2.7495995728777478E-2</v>
      </c>
      <c r="AD341" s="1">
        <f>(Table2[[#This Row],[Day High]]/Table2[[#This Row],[Close Price]])-1</f>
        <v>1.0478912271585594E-2</v>
      </c>
      <c r="AE341" s="1">
        <f>(Table2[[#This Row],[Close Price]]/Table2[[#This Row],[Current Week Low]])-1</f>
        <v>4.2242079610073091E-2</v>
      </c>
      <c r="AF341" s="1">
        <f>(Table2[[#This Row],[Current Week High]]/Table2[[#This Row],[Close Price]])-1</f>
        <v>1.0478912271585594E-2</v>
      </c>
      <c r="AG341" s="1">
        <f>(Table2[[#This Row],[Close Price]]/Table2[[#This Row],[Current Month Low]])-1</f>
        <v>5.3943044906900495E-2</v>
      </c>
      <c r="AH341" s="1">
        <f>(Table2[[#This Row],[Current Month High]]/Table2[[#This Row],[Close Price]])-1</f>
        <v>4.4167316186022321E-2</v>
      </c>
      <c r="AI341">
        <v>7.8028925261972804</v>
      </c>
      <c r="AJ341">
        <v>41.924778761061901</v>
      </c>
      <c r="AK341" t="str">
        <f>IF(AND(Table2[[#This Row],[20D EMA]]&gt;Table2[[#This Row],[50D EMA]],Table2[[#This Row],[50D EMA]]&gt;Table2[[#This Row],[200D EMA]]),"Uptrend","Downtrend/NoTrend")</f>
        <v>Uptrend</v>
      </c>
      <c r="AL341">
        <v>-7.0000000000000007E-2</v>
      </c>
      <c r="AM341" t="s">
        <v>3216</v>
      </c>
      <c r="AN341">
        <v>-1.32</v>
      </c>
      <c r="AO341" t="s">
        <v>3216</v>
      </c>
      <c r="AP341">
        <v>0.10316300683251001</v>
      </c>
      <c r="AQ341">
        <f>(Table2[[#This Row],[Sharpe Ratio]]-AVERAGE(Table2[Sharpe Ratio]))/_xlfn.STDEV.P(Table2[Sharpe Ratio])</f>
        <v>0.45013742015254438</v>
      </c>
      <c r="AR3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1.0013473839302955</v>
      </c>
      <c r="AS341">
        <f>_xlfn.RANK.AVG(Table2[[#This Row],[1Y Return vs Nifty Z-Score]],Table2[1Y Return vs Nifty Z-Score])</f>
        <v>522</v>
      </c>
      <c r="AT341">
        <f>_xlfn.RANK.AVG(Table2[[#This Row],[6M Return vs Nifty Z-Score]],Table2[6M Return vs Nifty Z-Score])</f>
        <v>311</v>
      </c>
      <c r="AU341">
        <f>_xlfn.RANK.AVG(Table2[[#This Row],[Sharpe Ratio Z-Score]],Table2[Sharpe Ratio Z-Score])</f>
        <v>226</v>
      </c>
      <c r="AV341">
        <f>(Table2[[#This Row],[Rank 1Y]]+Table2[[#This Row],[Rank 6M]]+Table2[[#This Row],[Rank Sharpe]])/3</f>
        <v>353</v>
      </c>
    </row>
    <row r="342" spans="1:48" x14ac:dyDescent="0.3">
      <c r="A342" t="s">
        <v>204</v>
      </c>
      <c r="B342" t="s">
        <v>205</v>
      </c>
      <c r="C342" t="s">
        <v>3177</v>
      </c>
      <c r="D342" t="s">
        <v>206</v>
      </c>
      <c r="E342">
        <v>132929.03647485</v>
      </c>
      <c r="F342">
        <v>4864.8999999999996</v>
      </c>
      <c r="G342">
        <v>15.1345695244346</v>
      </c>
      <c r="H342">
        <f>(Table2[[#This Row],[1Y Return vs Nifty]]-AVERAGE(Table2[1Y Return vs Nifty]))/_xlfn.STDEV.P(Table2[1Y Return vs Nifty])</f>
        <v>-0.17771794098451937</v>
      </c>
      <c r="I342">
        <v>-2.6154321078227301</v>
      </c>
      <c r="J342">
        <f>(Table2[[#This Row],[1M Return vs Nifty]]-AVERAGE(Table2[1M Return vs Nifty]))/_xlfn.STDEV.P(Table2[1M Return vs Nifty])</f>
        <v>-0.30332585043374599</v>
      </c>
      <c r="K342">
        <v>14.3947233565512</v>
      </c>
      <c r="L342">
        <f>(Table2[[#This Row],[6M Return vs Nifty]]-AVERAGE(Table2[6M Return vs Nifty]))/_xlfn.STDEV.P(Table2[6M Return vs Nifty])</f>
        <v>-1.8165961634822436E-2</v>
      </c>
      <c r="M342">
        <v>2.4384456494142999</v>
      </c>
      <c r="N342">
        <f>(Table2[[#This Row],[1W Return vs Nifty]]-AVERAGE(Table2[1W Return vs Nifty]))/_xlfn.STDEV.P(Table2[1W Return vs Nifty])</f>
        <v>0.44468912863419263</v>
      </c>
      <c r="O342">
        <v>4840.7700000000004</v>
      </c>
      <c r="P342">
        <v>4817.20182076541</v>
      </c>
      <c r="Q342">
        <v>4423.15290393124</v>
      </c>
      <c r="R342">
        <v>52.460776915552898</v>
      </c>
      <c r="S342" s="1">
        <f>(Table2[[#This Row],[Close Price]]-Table2[[#This Row],[20D EMA]])/Table2[[#This Row],[20D EMA]]</f>
        <v>4.9847441626020648E-3</v>
      </c>
      <c r="T342" s="1">
        <f>(Table2[[#This Row],[Close Price]]-Table2[[#This Row],[50D EMA]])/Table2[[#This Row],[50D EMA]]</f>
        <v>9.9016360553917538E-3</v>
      </c>
      <c r="U342" s="1">
        <f>(Table2[[#This Row],[Close Price]]-Table2[[#This Row],[200D EMA]])/Table2[[#This Row],[200D EMA]]</f>
        <v>9.9871540881198276E-2</v>
      </c>
      <c r="V342">
        <v>0.69028566206825503</v>
      </c>
      <c r="W342">
        <v>4845.1000000000004</v>
      </c>
      <c r="X342">
        <v>4923.8</v>
      </c>
      <c r="Y342">
        <v>4812.25</v>
      </c>
      <c r="Z342">
        <v>4938.75</v>
      </c>
      <c r="AA342">
        <v>4689.3500000000004</v>
      </c>
      <c r="AB342">
        <v>5011</v>
      </c>
      <c r="AC342" s="1">
        <f>(Table2[[#This Row],[Close Price]]/Table2[[#This Row],[Day Low]])-1</f>
        <v>4.0866029596910991E-3</v>
      </c>
      <c r="AD342" s="1">
        <f>(Table2[[#This Row],[Day High]]/Table2[[#This Row],[Close Price]])-1</f>
        <v>1.2107134781804474E-2</v>
      </c>
      <c r="AE342" s="1">
        <f>(Table2[[#This Row],[Close Price]]/Table2[[#This Row],[Current Week Low]])-1</f>
        <v>1.0940828094965882E-2</v>
      </c>
      <c r="AF342" s="1">
        <f>(Table2[[#This Row],[Current Week High]]/Table2[[#This Row],[Close Price]])-1</f>
        <v>1.5180168143230199E-2</v>
      </c>
      <c r="AG342" s="1">
        <f>(Table2[[#This Row],[Close Price]]/Table2[[#This Row],[Current Month Low]])-1</f>
        <v>3.7435891967969814E-2</v>
      </c>
      <c r="AH342" s="1">
        <f>(Table2[[#This Row],[Current Month High]]/Table2[[#This Row],[Close Price]])-1</f>
        <v>3.0031449772862873E-2</v>
      </c>
      <c r="AI342">
        <v>3.9877489773684802</v>
      </c>
      <c r="AJ342">
        <v>48.546564885496103</v>
      </c>
      <c r="AK342" t="str">
        <f>IF(AND(Table2[[#This Row],[20D EMA]]&gt;Table2[[#This Row],[50D EMA]],Table2[[#This Row],[50D EMA]]&gt;Table2[[#This Row],[200D EMA]]),"Uptrend","Downtrend/NoTrend")</f>
        <v>Uptrend</v>
      </c>
      <c r="AL342">
        <v>0.02</v>
      </c>
      <c r="AM342" t="s">
        <v>3217</v>
      </c>
      <c r="AN342">
        <v>-0.02</v>
      </c>
      <c r="AO342" t="s">
        <v>3216</v>
      </c>
      <c r="AP342">
        <v>5.2088399710471002E-2</v>
      </c>
      <c r="AQ342">
        <f>(Table2[[#This Row],[Sharpe Ratio]]-AVERAGE(Table2[Sharpe Ratio]))/_xlfn.STDEV.P(Table2[Sharpe Ratio])</f>
        <v>-0.14304702782312892</v>
      </c>
      <c r="AR3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-0.19756765224202411</v>
      </c>
      <c r="AS342">
        <f>_xlfn.RANK.AVG(Table2[[#This Row],[1Y Return vs Nifty Z-Score]],Table2[1Y Return vs Nifty Z-Score])</f>
        <v>355</v>
      </c>
      <c r="AT342">
        <f>_xlfn.RANK.AVG(Table2[[#This Row],[6M Return vs Nifty Z-Score]],Table2[6M Return vs Nifty Z-Score])</f>
        <v>326</v>
      </c>
      <c r="AU342">
        <f>_xlfn.RANK.AVG(Table2[[#This Row],[Sharpe Ratio Z-Score]],Table2[Sharpe Ratio Z-Score])</f>
        <v>379</v>
      </c>
      <c r="AV342">
        <f>(Table2[[#This Row],[Rank 1Y]]+Table2[[#This Row],[Rank 6M]]+Table2[[#This Row],[Rank Sharpe]])/3</f>
        <v>353.33333333333331</v>
      </c>
    </row>
    <row r="343" spans="1:48" x14ac:dyDescent="0.3">
      <c r="A343" t="s">
        <v>657</v>
      </c>
      <c r="B343" t="s">
        <v>658</v>
      </c>
      <c r="C343" t="s">
        <v>3173</v>
      </c>
      <c r="D343" t="s">
        <v>180</v>
      </c>
      <c r="E343">
        <v>29346.572282370002</v>
      </c>
      <c r="F343">
        <v>8999.1</v>
      </c>
      <c r="G343">
        <v>17.264658085220301</v>
      </c>
      <c r="H343">
        <f>(Table2[[#This Row],[1Y Return vs Nifty]]-AVERAGE(Table2[1Y Return vs Nifty]))/_xlfn.STDEV.P(Table2[1Y Return vs Nifty])</f>
        <v>-0.14164822884202535</v>
      </c>
      <c r="I343">
        <v>10.376970171701901</v>
      </c>
      <c r="J343">
        <f>(Table2[[#This Row],[1M Return vs Nifty]]-AVERAGE(Table2[1M Return vs Nifty]))/_xlfn.STDEV.P(Table2[1M Return vs Nifty])</f>
        <v>0.87700564764176436</v>
      </c>
      <c r="K343">
        <v>19.744510149172999</v>
      </c>
      <c r="L343">
        <f>(Table2[[#This Row],[6M Return vs Nifty]]-AVERAGE(Table2[6M Return vs Nifty]))/_xlfn.STDEV.P(Table2[6M Return vs Nifty])</f>
        <v>0.14157973614148742</v>
      </c>
      <c r="M343">
        <v>0.40855711498361302</v>
      </c>
      <c r="N343">
        <f>(Table2[[#This Row],[1W Return vs Nifty]]-AVERAGE(Table2[1W Return vs Nifty]))/_xlfn.STDEV.P(Table2[1W Return vs Nifty])</f>
        <v>3.8211879926269327E-3</v>
      </c>
      <c r="O343">
        <v>8810.7199999999993</v>
      </c>
      <c r="P343">
        <v>8367.9241193454309</v>
      </c>
      <c r="Q343">
        <v>7271.5149566915297</v>
      </c>
      <c r="R343">
        <v>64.243009646078804</v>
      </c>
      <c r="S343" s="1">
        <f>(Table2[[#This Row],[Close Price]]-Table2[[#This Row],[20D EMA]])/Table2[[#This Row],[20D EMA]]</f>
        <v>2.1380772513483692E-2</v>
      </c>
      <c r="T343" s="1">
        <f>(Table2[[#This Row],[Close Price]]-Table2[[#This Row],[50D EMA]])/Table2[[#This Row],[50D EMA]]</f>
        <v>7.5428011971975475E-2</v>
      </c>
      <c r="U343" s="1">
        <f>(Table2[[#This Row],[Close Price]]-Table2[[#This Row],[200D EMA]])/Table2[[#This Row],[200D EMA]]</f>
        <v>0.23758254691048664</v>
      </c>
      <c r="V343">
        <v>1.36625415940993</v>
      </c>
      <c r="W343">
        <v>8930.1</v>
      </c>
      <c r="X343">
        <v>9560</v>
      </c>
      <c r="Y343">
        <v>8800</v>
      </c>
      <c r="Z343">
        <v>9560</v>
      </c>
      <c r="AA343">
        <v>8800</v>
      </c>
      <c r="AB343">
        <v>9560</v>
      </c>
      <c r="AC343" s="1">
        <f>(Table2[[#This Row],[Close Price]]/Table2[[#This Row],[Day Low]])-1</f>
        <v>7.7266771928645728E-3</v>
      </c>
      <c r="AD343" s="1">
        <f>(Table2[[#This Row],[Day High]]/Table2[[#This Row],[Close Price]])-1</f>
        <v>6.2328455067728994E-2</v>
      </c>
      <c r="AE343" s="1">
        <f>(Table2[[#This Row],[Close Price]]/Table2[[#This Row],[Current Week Low]])-1</f>
        <v>2.2625000000000117E-2</v>
      </c>
      <c r="AF343" s="1">
        <f>(Table2[[#This Row],[Current Week High]]/Table2[[#This Row],[Close Price]])-1</f>
        <v>6.2328455067728994E-2</v>
      </c>
      <c r="AG343" s="1">
        <f>(Table2[[#This Row],[Close Price]]/Table2[[#This Row],[Current Month Low]])-1</f>
        <v>2.2625000000000117E-2</v>
      </c>
      <c r="AH343" s="1">
        <f>(Table2[[#This Row],[Current Month High]]/Table2[[#This Row],[Close Price]])-1</f>
        <v>6.2328455067728994E-2</v>
      </c>
      <c r="AI343">
        <v>6.2328455067728896</v>
      </c>
      <c r="AJ343">
        <v>51.219963031423198</v>
      </c>
      <c r="AK343" t="str">
        <f>IF(AND(Table2[[#This Row],[20D EMA]]&gt;Table2[[#This Row],[50D EMA]],Table2[[#This Row],[50D EMA]]&gt;Table2[[#This Row],[200D EMA]]),"Uptrend","Downtrend/NoTrend")</f>
        <v>Uptrend</v>
      </c>
      <c r="AL343">
        <v>7.0000000000000007E-2</v>
      </c>
      <c r="AM343" t="s">
        <v>3217</v>
      </c>
      <c r="AN343">
        <v>0.35</v>
      </c>
      <c r="AO343" t="s">
        <v>3217</v>
      </c>
      <c r="AP343">
        <v>2.8079058312228001E-2</v>
      </c>
      <c r="AQ343">
        <f>(Table2[[#This Row],[Sharpe Ratio]]-AVERAGE(Table2[Sharpe Ratio]))/_xlfn.STDEV.P(Table2[Sharpe Ratio])</f>
        <v>-0.42189338075827976</v>
      </c>
      <c r="AR3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0.45886496217557365</v>
      </c>
      <c r="AS343">
        <f>_xlfn.RANK.AVG(Table2[[#This Row],[1Y Return vs Nifty Z-Score]],Table2[1Y Return vs Nifty Z-Score])</f>
        <v>342</v>
      </c>
      <c r="AT343">
        <f>_xlfn.RANK.AVG(Table2[[#This Row],[6M Return vs Nifty Z-Score]],Table2[6M Return vs Nifty Z-Score])</f>
        <v>265</v>
      </c>
      <c r="AU343">
        <f>_xlfn.RANK.AVG(Table2[[#This Row],[Sharpe Ratio Z-Score]],Table2[Sharpe Ratio Z-Score])</f>
        <v>453</v>
      </c>
      <c r="AV343">
        <f>(Table2[[#This Row],[Rank 1Y]]+Table2[[#This Row],[Rank 6M]]+Table2[[#This Row],[Rank Sharpe]])/3</f>
        <v>353.33333333333331</v>
      </c>
    </row>
    <row r="344" spans="1:48" x14ac:dyDescent="0.3">
      <c r="A344" t="s">
        <v>1329</v>
      </c>
      <c r="B344" t="s">
        <v>1330</v>
      </c>
      <c r="C344" t="s">
        <v>3171</v>
      </c>
      <c r="D344" t="s">
        <v>220</v>
      </c>
      <c r="E344">
        <v>8688.21805408</v>
      </c>
      <c r="F344">
        <v>7654.1</v>
      </c>
      <c r="G344">
        <v>36.447687869543103</v>
      </c>
      <c r="H344">
        <f>(Table2[[#This Row],[1Y Return vs Nifty]]-AVERAGE(Table2[1Y Return vs Nifty]))/_xlfn.STDEV.P(Table2[1Y Return vs Nifty])</f>
        <v>0.18318632267830651</v>
      </c>
      <c r="I344">
        <v>15.423208521199699</v>
      </c>
      <c r="J344">
        <f>(Table2[[#This Row],[1M Return vs Nifty]]-AVERAGE(Table2[1M Return vs Nifty]))/_xlfn.STDEV.P(Table2[1M Return vs Nifty])</f>
        <v>1.335445429797798</v>
      </c>
      <c r="K344">
        <v>3.48757188528743</v>
      </c>
      <c r="L344">
        <f>(Table2[[#This Row],[6M Return vs Nifty]]-AVERAGE(Table2[6M Return vs Nifty]))/_xlfn.STDEV.P(Table2[6M Return vs Nifty])</f>
        <v>-0.34385567415419604</v>
      </c>
      <c r="M344">
        <v>0.58013798894435198</v>
      </c>
      <c r="N344">
        <f>(Table2[[#This Row],[1W Return vs Nifty]]-AVERAGE(Table2[1W Return vs Nifty]))/_xlfn.STDEV.P(Table2[1W Return vs Nifty])</f>
        <v>4.1086537923659815E-2</v>
      </c>
      <c r="O344">
        <v>7520.97</v>
      </c>
      <c r="P344">
        <v>7240.2161135812703</v>
      </c>
      <c r="Q344">
        <v>6507.5447576919596</v>
      </c>
      <c r="R344">
        <v>71.691548893477503</v>
      </c>
      <c r="S344" s="1">
        <f>(Table2[[#This Row],[Close Price]]-Table2[[#This Row],[20D EMA]])/Table2[[#This Row],[20D EMA]]</f>
        <v>1.7701174183649197E-2</v>
      </c>
      <c r="T344" s="1">
        <f>(Table2[[#This Row],[Close Price]]-Table2[[#This Row],[50D EMA]])/Table2[[#This Row],[50D EMA]]</f>
        <v>5.7164576295224465E-2</v>
      </c>
      <c r="U344" s="1">
        <f>(Table2[[#This Row],[Close Price]]-Table2[[#This Row],[200D EMA]])/Table2[[#This Row],[200D EMA]]</f>
        <v>0.17618860645603784</v>
      </c>
      <c r="V344">
        <v>0.65680614986288299</v>
      </c>
      <c r="W344">
        <v>7565</v>
      </c>
      <c r="X344">
        <v>7948</v>
      </c>
      <c r="Y344">
        <v>7483.8</v>
      </c>
      <c r="Z344">
        <v>8024</v>
      </c>
      <c r="AA344">
        <v>7102</v>
      </c>
      <c r="AB344">
        <v>8250</v>
      </c>
      <c r="AC344" s="1">
        <f>(Table2[[#This Row],[Close Price]]/Table2[[#This Row],[Day Low]])-1</f>
        <v>1.1777924653007421E-2</v>
      </c>
      <c r="AD344" s="1">
        <f>(Table2[[#This Row],[Day High]]/Table2[[#This Row],[Close Price]])-1</f>
        <v>3.8397721482604119E-2</v>
      </c>
      <c r="AE344" s="1">
        <f>(Table2[[#This Row],[Close Price]]/Table2[[#This Row],[Current Week Low]])-1</f>
        <v>2.2755819236216945E-2</v>
      </c>
      <c r="AF344" s="1">
        <f>(Table2[[#This Row],[Current Week High]]/Table2[[#This Row],[Close Price]])-1</f>
        <v>4.8327040409714916E-2</v>
      </c>
      <c r="AG344" s="1">
        <f>(Table2[[#This Row],[Close Price]]/Table2[[#This Row],[Current Month Low]])-1</f>
        <v>7.7738665164742482E-2</v>
      </c>
      <c r="AH344" s="1">
        <f>(Table2[[#This Row],[Current Month High]]/Table2[[#This Row],[Close Price]])-1</f>
        <v>7.7853699324544889E-2</v>
      </c>
      <c r="AI344">
        <v>7.7853699324544801</v>
      </c>
      <c r="AJ344">
        <v>73.562358276643906</v>
      </c>
      <c r="AK344" t="str">
        <f>IF(AND(Table2[[#This Row],[20D EMA]]&gt;Table2[[#This Row],[50D EMA]],Table2[[#This Row],[50D EMA]]&gt;Table2[[#This Row],[200D EMA]]),"Uptrend","Downtrend/NoTrend")</f>
        <v>Uptrend</v>
      </c>
      <c r="AL344">
        <v>-0.02</v>
      </c>
      <c r="AM344" t="s">
        <v>3216</v>
      </c>
      <c r="AN344">
        <v>0.94</v>
      </c>
      <c r="AO344" t="s">
        <v>3217</v>
      </c>
      <c r="AP344">
        <v>4.5299999103342002E-2</v>
      </c>
      <c r="AQ344">
        <f>(Table2[[#This Row],[Sharpe Ratio]]-AVERAGE(Table2[Sharpe Ratio]))/_xlfn.STDEV.P(Table2[Sharpe Ratio])</f>
        <v>-0.22188803891805253</v>
      </c>
      <c r="AR3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0.99397457732751571</v>
      </c>
      <c r="AS344">
        <f>_xlfn.RANK.AVG(Table2[[#This Row],[1Y Return vs Nifty Z-Score]],Table2[1Y Return vs Nifty Z-Score])</f>
        <v>248</v>
      </c>
      <c r="AT344">
        <f>_xlfn.RANK.AVG(Table2[[#This Row],[6M Return vs Nifty Z-Score]],Table2[6M Return vs Nifty Z-Score])</f>
        <v>423</v>
      </c>
      <c r="AU344">
        <f>_xlfn.RANK.AVG(Table2[[#This Row],[Sharpe Ratio Z-Score]],Table2[Sharpe Ratio Z-Score])</f>
        <v>395</v>
      </c>
      <c r="AV344">
        <f>(Table2[[#This Row],[Rank 1Y]]+Table2[[#This Row],[Rank 6M]]+Table2[[#This Row],[Rank Sharpe]])/3</f>
        <v>355.33333333333331</v>
      </c>
    </row>
    <row r="345" spans="1:48" x14ac:dyDescent="0.3">
      <c r="A345" t="s">
        <v>254</v>
      </c>
      <c r="B345" t="s">
        <v>255</v>
      </c>
      <c r="C345" t="s">
        <v>3175</v>
      </c>
      <c r="D345" t="s">
        <v>54</v>
      </c>
      <c r="E345">
        <v>108668.23975004999</v>
      </c>
      <c r="F345">
        <v>1054.45</v>
      </c>
      <c r="G345">
        <v>46.623518236547604</v>
      </c>
      <c r="H345">
        <f>(Table2[[#This Row],[1Y Return vs Nifty]]-AVERAGE(Table2[1Y Return vs Nifty]))/_xlfn.STDEV.P(Table2[1Y Return vs Nifty])</f>
        <v>0.35549806544139423</v>
      </c>
      <c r="I345">
        <v>-13.0588689161309</v>
      </c>
      <c r="J345">
        <f>(Table2[[#This Row],[1M Return vs Nifty]]-AVERAGE(Table2[1M Return vs Nifty]))/_xlfn.STDEV.P(Table2[1M Return vs Nifty])</f>
        <v>-1.2520893775940456</v>
      </c>
      <c r="K345">
        <v>-7.7699923005817499</v>
      </c>
      <c r="L345">
        <f>(Table2[[#This Row],[6M Return vs Nifty]]-AVERAGE(Table2[6M Return vs Nifty]))/_xlfn.STDEV.P(Table2[6M Return vs Nifty])</f>
        <v>-0.68000878003375609</v>
      </c>
      <c r="M345">
        <v>-3.62154191454376</v>
      </c>
      <c r="N345">
        <f>(Table2[[#This Row],[1W Return vs Nifty]]-AVERAGE(Table2[1W Return vs Nifty]))/_xlfn.STDEV.P(Table2[1W Return vs Nifty])</f>
        <v>-0.87146897183263639</v>
      </c>
      <c r="O345">
        <v>1119.82</v>
      </c>
      <c r="P345">
        <v>1134.6504333991099</v>
      </c>
      <c r="Q345">
        <v>985.90101958848402</v>
      </c>
      <c r="R345">
        <v>24.700556824054299</v>
      </c>
      <c r="S345" s="1">
        <f>(Table2[[#This Row],[Close Price]]-Table2[[#This Row],[20D EMA]])/Table2[[#This Row],[20D EMA]]</f>
        <v>-5.837545319783527E-2</v>
      </c>
      <c r="T345" s="1">
        <f>(Table2[[#This Row],[Close Price]]-Table2[[#This Row],[50D EMA]])/Table2[[#This Row],[50D EMA]]</f>
        <v>-7.0682944313387161E-2</v>
      </c>
      <c r="U345" s="1">
        <f>(Table2[[#This Row],[Close Price]]-Table2[[#This Row],[200D EMA]])/Table2[[#This Row],[200D EMA]]</f>
        <v>6.9529272259124378E-2</v>
      </c>
      <c r="V345">
        <v>0.53810789958810001</v>
      </c>
      <c r="W345">
        <v>1042.0999999999999</v>
      </c>
      <c r="X345">
        <v>1095</v>
      </c>
      <c r="Y345">
        <v>1042.0999999999999</v>
      </c>
      <c r="Z345">
        <v>1133</v>
      </c>
      <c r="AA345">
        <v>1042.0999999999999</v>
      </c>
      <c r="AB345">
        <v>1139.95</v>
      </c>
      <c r="AC345" s="1">
        <f>(Table2[[#This Row],[Close Price]]/Table2[[#This Row],[Day Low]])-1</f>
        <v>1.1851069954898819E-2</v>
      </c>
      <c r="AD345" s="1">
        <f>(Table2[[#This Row],[Day High]]/Table2[[#This Row],[Close Price]])-1</f>
        <v>3.8456067144008621E-2</v>
      </c>
      <c r="AE345" s="1">
        <f>(Table2[[#This Row],[Close Price]]/Table2[[#This Row],[Current Week Low]])-1</f>
        <v>1.1851069954898819E-2</v>
      </c>
      <c r="AF345" s="1">
        <f>(Table2[[#This Row],[Current Week High]]/Table2[[#This Row],[Close Price]])-1</f>
        <v>7.4493811939873922E-2</v>
      </c>
      <c r="AG345" s="1">
        <f>(Table2[[#This Row],[Close Price]]/Table2[[#This Row],[Current Month Low]])-1</f>
        <v>1.1851069954898819E-2</v>
      </c>
      <c r="AH345" s="1">
        <f>(Table2[[#This Row],[Current Month High]]/Table2[[#This Row],[Close Price]])-1</f>
        <v>8.1084925790696483E-2</v>
      </c>
      <c r="AI345">
        <v>25.591540613589999</v>
      </c>
      <c r="AJ345">
        <v>85.724350506384795</v>
      </c>
      <c r="AK345" t="str">
        <f>IF(AND(Table2[[#This Row],[20D EMA]]&gt;Table2[[#This Row],[50D EMA]],Table2[[#This Row],[50D EMA]]&gt;Table2[[#This Row],[200D EMA]]),"Uptrend","Downtrend/NoTrend")</f>
        <v>Downtrend/NoTrend</v>
      </c>
      <c r="AL345">
        <v>-0.15</v>
      </c>
      <c r="AM345" t="s">
        <v>3216</v>
      </c>
      <c r="AN345">
        <v>-5.35</v>
      </c>
      <c r="AO345" t="s">
        <v>3216</v>
      </c>
      <c r="AP345">
        <v>7.1843115387091996E-2</v>
      </c>
      <c r="AQ345">
        <f>(Table2[[#This Row],[Sharpe Ratio]]-AVERAGE(Table2[Sharpe Ratio]))/_xlfn.STDEV.P(Table2[Sharpe Ratio])</f>
        <v>8.6385772032835761E-2</v>
      </c>
      <c r="AR3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5">
        <f>_xlfn.RANK.AVG(Table2[[#This Row],[1Y Return vs Nifty Z-Score]],Table2[1Y Return vs Nifty Z-Score])</f>
        <v>192</v>
      </c>
      <c r="AT345">
        <f>_xlfn.RANK.AVG(Table2[[#This Row],[6M Return vs Nifty Z-Score]],Table2[6M Return vs Nifty Z-Score])</f>
        <v>549</v>
      </c>
      <c r="AU345">
        <f>_xlfn.RANK.AVG(Table2[[#This Row],[Sharpe Ratio Z-Score]],Table2[Sharpe Ratio Z-Score])</f>
        <v>327</v>
      </c>
      <c r="AV345">
        <f>(Table2[[#This Row],[Rank 1Y]]+Table2[[#This Row],[Rank 6M]]+Table2[[#This Row],[Rank Sharpe]])/3</f>
        <v>356</v>
      </c>
    </row>
    <row r="346" spans="1:48" x14ac:dyDescent="0.3">
      <c r="A346" t="s">
        <v>1762</v>
      </c>
      <c r="B346" t="s">
        <v>1763</v>
      </c>
      <c r="C346" t="s">
        <v>3178</v>
      </c>
      <c r="D346" t="s">
        <v>119</v>
      </c>
      <c r="E346">
        <v>4643.9223453000004</v>
      </c>
      <c r="F346">
        <v>940.3</v>
      </c>
      <c r="G346">
        <v>40.128261959939302</v>
      </c>
      <c r="H346">
        <f>(Table2[[#This Row],[1Y Return vs Nifty]]-AVERAGE(Table2[1Y Return vs Nifty]))/_xlfn.STDEV.P(Table2[1Y Return vs Nifty])</f>
        <v>0.24551107780996356</v>
      </c>
      <c r="I346">
        <v>7.90287326575507</v>
      </c>
      <c r="J346">
        <f>(Table2[[#This Row],[1M Return vs Nifty]]-AVERAGE(Table2[1M Return vs Nifty]))/_xlfn.STDEV.P(Table2[1M Return vs Nifty])</f>
        <v>0.65223932309665833</v>
      </c>
      <c r="K346">
        <v>29.6070714480074</v>
      </c>
      <c r="L346">
        <f>(Table2[[#This Row],[6M Return vs Nifty]]-AVERAGE(Table2[6M Return vs Nifty]))/_xlfn.STDEV.P(Table2[6M Return vs Nifty])</f>
        <v>0.43607777832828931</v>
      </c>
      <c r="M346">
        <v>6.16096018987575</v>
      </c>
      <c r="N346">
        <f>(Table2[[#This Row],[1W Return vs Nifty]]-AVERAGE(Table2[1W Return vs Nifty]))/_xlfn.STDEV.P(Table2[1W Return vs Nifty])</f>
        <v>1.253175551225769</v>
      </c>
      <c r="O346">
        <v>925.42</v>
      </c>
      <c r="P346">
        <v>891.39361948783596</v>
      </c>
      <c r="Q346">
        <v>794.76193601840498</v>
      </c>
      <c r="R346">
        <v>66.491774650352397</v>
      </c>
      <c r="S346" s="1">
        <f>(Table2[[#This Row],[Close Price]]-Table2[[#This Row],[20D EMA]])/Table2[[#This Row],[20D EMA]]</f>
        <v>1.6079185667048471E-2</v>
      </c>
      <c r="T346" s="1">
        <f>(Table2[[#This Row],[Close Price]]-Table2[[#This Row],[50D EMA]])/Table2[[#This Row],[50D EMA]]</f>
        <v>5.4865078056385359E-2</v>
      </c>
      <c r="U346" s="1">
        <f>(Table2[[#This Row],[Close Price]]-Table2[[#This Row],[200D EMA]])/Table2[[#This Row],[200D EMA]]</f>
        <v>0.18312158318843372</v>
      </c>
      <c r="V346">
        <v>0.91231957665894803</v>
      </c>
      <c r="W346">
        <v>929.05</v>
      </c>
      <c r="X346">
        <v>992.5</v>
      </c>
      <c r="Y346">
        <v>929.05</v>
      </c>
      <c r="Z346">
        <v>1010.4</v>
      </c>
      <c r="AA346">
        <v>830</v>
      </c>
      <c r="AB346">
        <v>1010.4</v>
      </c>
      <c r="AC346" s="1">
        <f>(Table2[[#This Row],[Close Price]]/Table2[[#This Row],[Day Low]])-1</f>
        <v>1.2109143748990858E-2</v>
      </c>
      <c r="AD346" s="1">
        <f>(Table2[[#This Row],[Day High]]/Table2[[#This Row],[Close Price]])-1</f>
        <v>5.5514197596511883E-2</v>
      </c>
      <c r="AE346" s="1">
        <f>(Table2[[#This Row],[Close Price]]/Table2[[#This Row],[Current Week Low]])-1</f>
        <v>1.2109143748990858E-2</v>
      </c>
      <c r="AF346" s="1">
        <f>(Table2[[#This Row],[Current Week High]]/Table2[[#This Row],[Close Price]])-1</f>
        <v>7.4550675316388482E-2</v>
      </c>
      <c r="AG346" s="1">
        <f>(Table2[[#This Row],[Close Price]]/Table2[[#This Row],[Current Month Low]])-1</f>
        <v>0.13289156626506027</v>
      </c>
      <c r="AH346" s="1">
        <f>(Table2[[#This Row],[Current Month High]]/Table2[[#This Row],[Close Price]])-1</f>
        <v>7.4550675316388482E-2</v>
      </c>
      <c r="AI346">
        <v>7.4550675316388402</v>
      </c>
      <c r="AJ346">
        <v>74.4365086726648</v>
      </c>
      <c r="AK346" t="str">
        <f>IF(AND(Table2[[#This Row],[20D EMA]]&gt;Table2[[#This Row],[50D EMA]],Table2[[#This Row],[50D EMA]]&gt;Table2[[#This Row],[200D EMA]]),"Uptrend","Downtrend/NoTrend")</f>
        <v>Uptrend</v>
      </c>
      <c r="AL346">
        <v>0.08</v>
      </c>
      <c r="AM346" t="s">
        <v>3217</v>
      </c>
      <c r="AN346">
        <v>5.79</v>
      </c>
      <c r="AO346" t="s">
        <v>3217</v>
      </c>
      <c r="AP346">
        <v>-3.0052372400707999E-2</v>
      </c>
      <c r="AQ346">
        <f>(Table2[[#This Row],[Sharpe Ratio]]-AVERAGE(Table2[Sharpe Ratio]))/_xlfn.STDEV.P(Table2[Sharpe Ratio])</f>
        <v>-1.0970363251786894</v>
      </c>
      <c r="AR3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1.4899674052819907</v>
      </c>
      <c r="AS346">
        <f>_xlfn.RANK.AVG(Table2[[#This Row],[1Y Return vs Nifty Z-Score]],Table2[1Y Return vs Nifty Z-Score])</f>
        <v>231</v>
      </c>
      <c r="AT346">
        <f>_xlfn.RANK.AVG(Table2[[#This Row],[6M Return vs Nifty Z-Score]],Table2[6M Return vs Nifty Z-Score])</f>
        <v>196</v>
      </c>
      <c r="AU346">
        <f>_xlfn.RANK.AVG(Table2[[#This Row],[Sharpe Ratio Z-Score]],Table2[Sharpe Ratio Z-Score])</f>
        <v>643</v>
      </c>
      <c r="AV346">
        <f>(Table2[[#This Row],[Rank 1Y]]+Table2[[#This Row],[Rank 6M]]+Table2[[#This Row],[Rank Sharpe]])/3</f>
        <v>356.66666666666669</v>
      </c>
    </row>
    <row r="347" spans="1:48" x14ac:dyDescent="0.3">
      <c r="A347" t="s">
        <v>1605</v>
      </c>
      <c r="B347" t="s">
        <v>1606</v>
      </c>
      <c r="C347" t="s">
        <v>3175</v>
      </c>
      <c r="D347" t="s">
        <v>185</v>
      </c>
      <c r="E347">
        <v>5962.7381963600001</v>
      </c>
      <c r="F347">
        <v>654.45000000000005</v>
      </c>
      <c r="G347">
        <v>20.500041940199502</v>
      </c>
      <c r="H347">
        <f>(Table2[[#This Row],[1Y Return vs Nifty]]-AVERAGE(Table2[1Y Return vs Nifty]))/_xlfn.STDEV.P(Table2[1Y Return vs Nifty])</f>
        <v>-8.6862072778858296E-2</v>
      </c>
      <c r="I347">
        <v>8.89482382482087</v>
      </c>
      <c r="J347">
        <f>(Table2[[#This Row],[1M Return vs Nifty]]-AVERAGE(Table2[1M Return vs Nifty]))/_xlfn.STDEV.P(Table2[1M Return vs Nifty])</f>
        <v>0.74235587461724561</v>
      </c>
      <c r="K347">
        <v>28.908031292715702</v>
      </c>
      <c r="L347">
        <f>(Table2[[#This Row],[6M Return vs Nifty]]-AVERAGE(Table2[6M Return vs Nifty]))/_xlfn.STDEV.P(Table2[6M Return vs Nifty])</f>
        <v>0.41520430024225774</v>
      </c>
      <c r="M347">
        <v>-2.9485389370373101</v>
      </c>
      <c r="N347">
        <f>(Table2[[#This Row],[1W Return vs Nifty]]-AVERAGE(Table2[1W Return vs Nifty]))/_xlfn.STDEV.P(Table2[1W Return vs Nifty])</f>
        <v>-0.72530063218923524</v>
      </c>
      <c r="O347">
        <v>662.66</v>
      </c>
      <c r="P347">
        <v>640.56773408661604</v>
      </c>
      <c r="Q347">
        <v>555.10970834547197</v>
      </c>
      <c r="R347">
        <v>42.374939566339499</v>
      </c>
      <c r="S347" s="1">
        <f>(Table2[[#This Row],[Close Price]]-Table2[[#This Row],[20D EMA]])/Table2[[#This Row],[20D EMA]]</f>
        <v>-1.2389460658557817E-2</v>
      </c>
      <c r="T347" s="1">
        <f>(Table2[[#This Row],[Close Price]]-Table2[[#This Row],[50D EMA]])/Table2[[#This Row],[50D EMA]]</f>
        <v>2.1671815757593055E-2</v>
      </c>
      <c r="U347" s="1">
        <f>(Table2[[#This Row],[Close Price]]-Table2[[#This Row],[200D EMA]])/Table2[[#This Row],[200D EMA]]</f>
        <v>0.17895614175189986</v>
      </c>
      <c r="V347">
        <v>0.82626279066195496</v>
      </c>
      <c r="W347">
        <v>631.20000000000005</v>
      </c>
      <c r="X347">
        <v>666.7</v>
      </c>
      <c r="Y347">
        <v>631.20000000000005</v>
      </c>
      <c r="Z347">
        <v>680</v>
      </c>
      <c r="AA347">
        <v>631.20000000000005</v>
      </c>
      <c r="AB347">
        <v>715.5</v>
      </c>
      <c r="AC347" s="1">
        <f>(Table2[[#This Row],[Close Price]]/Table2[[#This Row],[Day Low]])-1</f>
        <v>3.6834600760456304E-2</v>
      </c>
      <c r="AD347" s="1">
        <f>(Table2[[#This Row],[Day High]]/Table2[[#This Row],[Close Price]])-1</f>
        <v>1.8718007487203092E-2</v>
      </c>
      <c r="AE347" s="1">
        <f>(Table2[[#This Row],[Close Price]]/Table2[[#This Row],[Current Week Low]])-1</f>
        <v>3.6834600760456304E-2</v>
      </c>
      <c r="AF347" s="1">
        <f>(Table2[[#This Row],[Current Week High]]/Table2[[#This Row],[Close Price]])-1</f>
        <v>3.9040415616166113E-2</v>
      </c>
      <c r="AG347" s="1">
        <f>(Table2[[#This Row],[Close Price]]/Table2[[#This Row],[Current Month Low]])-1</f>
        <v>3.6834600760456304E-2</v>
      </c>
      <c r="AH347" s="1">
        <f>(Table2[[#This Row],[Current Month High]]/Table2[[#This Row],[Close Price]])-1</f>
        <v>9.3284437313774893E-2</v>
      </c>
      <c r="AI347">
        <v>10.2758041103216</v>
      </c>
      <c r="AJ347">
        <v>76.354082457558604</v>
      </c>
      <c r="AK347" t="str">
        <f>IF(AND(Table2[[#This Row],[20D EMA]]&gt;Table2[[#This Row],[50D EMA]],Table2[[#This Row],[50D EMA]]&gt;Table2[[#This Row],[200D EMA]]),"Uptrend","Downtrend/NoTrend")</f>
        <v>Uptrend</v>
      </c>
      <c r="AL347">
        <v>-0.13</v>
      </c>
      <c r="AM347" t="s">
        <v>3216</v>
      </c>
      <c r="AN347">
        <v>-3.06</v>
      </c>
      <c r="AO347" t="s">
        <v>3216</v>
      </c>
      <c r="AQ347">
        <f>(Table2[[#This Row],[Sharpe Ratio]]-AVERAGE(Table2[Sharpe Ratio]))/_xlfn.STDEV.P(Table2[Sharpe Ratio])</f>
        <v>-0.74800574154095356</v>
      </c>
      <c r="AR3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-0.40260827164954371</v>
      </c>
      <c r="AS347">
        <f>_xlfn.RANK.AVG(Table2[[#This Row],[1Y Return vs Nifty Z-Score]],Table2[1Y Return vs Nifty Z-Score])</f>
        <v>318</v>
      </c>
      <c r="AT347">
        <f>_xlfn.RANK.AVG(Table2[[#This Row],[6M Return vs Nifty Z-Score]],Table2[6M Return vs Nifty Z-Score])</f>
        <v>201</v>
      </c>
      <c r="AU347">
        <f>_xlfn.RANK.AVG(Table2[[#This Row],[Sharpe Ratio Z-Score]],Table2[Sharpe Ratio Z-Score])</f>
        <v>557</v>
      </c>
      <c r="AV347">
        <f>(Table2[[#This Row],[Rank 1Y]]+Table2[[#This Row],[Rank 6M]]+Table2[[#This Row],[Rank Sharpe]])/3</f>
        <v>358.66666666666669</v>
      </c>
    </row>
    <row r="348" spans="1:48" x14ac:dyDescent="0.3">
      <c r="A348" t="s">
        <v>154</v>
      </c>
      <c r="B348" t="s">
        <v>155</v>
      </c>
      <c r="C348" t="s">
        <v>3180</v>
      </c>
      <c r="D348" t="s">
        <v>80</v>
      </c>
      <c r="E348">
        <v>182708.35982911001</v>
      </c>
      <c r="F348">
        <v>2738.95</v>
      </c>
      <c r="G348">
        <v>15.164165488311699</v>
      </c>
      <c r="H348">
        <f>(Table2[[#This Row],[1Y Return vs Nifty]]-AVERAGE(Table2[1Y Return vs Nifty]))/_xlfn.STDEV.P(Table2[1Y Return vs Nifty])</f>
        <v>-0.17721677971015767</v>
      </c>
      <c r="I348">
        <v>0.49256003265668402</v>
      </c>
      <c r="J348">
        <f>(Table2[[#This Row],[1M Return vs Nifty]]-AVERAGE(Table2[1M Return vs Nifty]))/_xlfn.STDEV.P(Table2[1M Return vs Nifty])</f>
        <v>-2.0971522092151487E-2</v>
      </c>
      <c r="K348">
        <v>9.5052612067027802</v>
      </c>
      <c r="L348">
        <f>(Table2[[#This Row],[6M Return vs Nifty]]-AVERAGE(Table2[6M Return vs Nifty]))/_xlfn.STDEV.P(Table2[6M Return vs Nifty])</f>
        <v>-0.16416627401280573</v>
      </c>
      <c r="M348">
        <v>1.2113555209114699</v>
      </c>
      <c r="N348">
        <f>(Table2[[#This Row],[1W Return vs Nifty]]-AVERAGE(Table2[1W Return vs Nifty]))/_xlfn.STDEV.P(Table2[1W Return vs Nifty])</f>
        <v>0.17817956973057322</v>
      </c>
      <c r="O348">
        <v>2720.89</v>
      </c>
      <c r="P348">
        <v>2682.7715424029998</v>
      </c>
      <c r="Q348">
        <v>2413.9961199051299</v>
      </c>
      <c r="R348">
        <v>48.738204060074899</v>
      </c>
      <c r="S348" s="1">
        <f>(Table2[[#This Row],[Close Price]]-Table2[[#This Row],[20D EMA]])/Table2[[#This Row],[20D EMA]]</f>
        <v>6.6375340421700058E-3</v>
      </c>
      <c r="T348" s="1">
        <f>(Table2[[#This Row],[Close Price]]-Table2[[#This Row],[50D EMA]])/Table2[[#This Row],[50D EMA]]</f>
        <v>2.0940455312374501E-2</v>
      </c>
      <c r="U348" s="1">
        <f>(Table2[[#This Row],[Close Price]]-Table2[[#This Row],[200D EMA]])/Table2[[#This Row],[200D EMA]]</f>
        <v>0.13461242850201455</v>
      </c>
      <c r="V348">
        <v>0.48175020775851801</v>
      </c>
      <c r="W348">
        <v>2722.3</v>
      </c>
      <c r="X348">
        <v>2775</v>
      </c>
      <c r="Y348">
        <v>2715</v>
      </c>
      <c r="Z348">
        <v>2819.05</v>
      </c>
      <c r="AA348">
        <v>2673.9</v>
      </c>
      <c r="AB348">
        <v>2819.05</v>
      </c>
      <c r="AC348" s="1">
        <f>(Table2[[#This Row],[Close Price]]/Table2[[#This Row],[Day Low]])-1</f>
        <v>6.1161517834182888E-3</v>
      </c>
      <c r="AD348" s="1">
        <f>(Table2[[#This Row],[Day High]]/Table2[[#This Row],[Close Price]])-1</f>
        <v>1.3161978130305396E-2</v>
      </c>
      <c r="AE348" s="1">
        <f>(Table2[[#This Row],[Close Price]]/Table2[[#This Row],[Current Week Low]])-1</f>
        <v>8.8213627992632659E-3</v>
      </c>
      <c r="AF348" s="1">
        <f>(Table2[[#This Row],[Current Week High]]/Table2[[#This Row],[Close Price]])-1</f>
        <v>2.9244783584950529E-2</v>
      </c>
      <c r="AG348" s="1">
        <f>(Table2[[#This Row],[Close Price]]/Table2[[#This Row],[Current Month Low]])-1</f>
        <v>2.4327760948427368E-2</v>
      </c>
      <c r="AH348" s="1">
        <f>(Table2[[#This Row],[Current Month High]]/Table2[[#This Row],[Close Price]])-1</f>
        <v>2.9244783584950529E-2</v>
      </c>
      <c r="AI348">
        <v>5.0676354077292496</v>
      </c>
      <c r="AJ348">
        <v>50.424804757832902</v>
      </c>
      <c r="AK348" t="str">
        <f>IF(AND(Table2[[#This Row],[20D EMA]]&gt;Table2[[#This Row],[50D EMA]],Table2[[#This Row],[50D EMA]]&gt;Table2[[#This Row],[200D EMA]]),"Uptrend","Downtrend/NoTrend")</f>
        <v>Uptrend</v>
      </c>
      <c r="AL348">
        <v>-0.02</v>
      </c>
      <c r="AM348" t="s">
        <v>3216</v>
      </c>
      <c r="AN348">
        <v>1.19</v>
      </c>
      <c r="AO348" t="s">
        <v>3217</v>
      </c>
      <c r="AP348">
        <v>6.4688662992792995E-2</v>
      </c>
      <c r="AQ348">
        <f>(Table2[[#This Row],[Sharpe Ratio]]-AVERAGE(Table2[Sharpe Ratio]))/_xlfn.STDEV.P(Table2[Sharpe Ratio])</f>
        <v>3.2934070942278581E-3</v>
      </c>
      <c r="AR3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-0.18088159899031378</v>
      </c>
      <c r="AS348">
        <f>_xlfn.RANK.AVG(Table2[[#This Row],[1Y Return vs Nifty Z-Score]],Table2[1Y Return vs Nifty Z-Score])</f>
        <v>354</v>
      </c>
      <c r="AT348">
        <f>_xlfn.RANK.AVG(Table2[[#This Row],[6M Return vs Nifty Z-Score]],Table2[6M Return vs Nifty Z-Score])</f>
        <v>371</v>
      </c>
      <c r="AU348">
        <f>_xlfn.RANK.AVG(Table2[[#This Row],[Sharpe Ratio Z-Score]],Table2[Sharpe Ratio Z-Score])</f>
        <v>352</v>
      </c>
      <c r="AV348">
        <f>(Table2[[#This Row],[Rank 1Y]]+Table2[[#This Row],[Rank 6M]]+Table2[[#This Row],[Rank Sharpe]])/3</f>
        <v>359</v>
      </c>
    </row>
    <row r="349" spans="1:48" x14ac:dyDescent="0.3">
      <c r="A349" t="s">
        <v>665</v>
      </c>
      <c r="B349" t="s">
        <v>666</v>
      </c>
      <c r="C349" t="s">
        <v>3181</v>
      </c>
      <c r="D349" t="s">
        <v>327</v>
      </c>
      <c r="E349">
        <v>28889.504594204998</v>
      </c>
      <c r="F349">
        <v>450</v>
      </c>
      <c r="G349">
        <v>20.9173770488757</v>
      </c>
      <c r="H349">
        <f>(Table2[[#This Row],[1Y Return vs Nifty]]-AVERAGE(Table2[1Y Return vs Nifty]))/_xlfn.STDEV.P(Table2[1Y Return vs Nifty])</f>
        <v>-7.9795156635543374E-2</v>
      </c>
      <c r="I349">
        <v>-2.4753384237698399</v>
      </c>
      <c r="J349">
        <f>(Table2[[#This Row],[1M Return vs Nifty]]-AVERAGE(Table2[1M Return vs Nifty]))/_xlfn.STDEV.P(Table2[1M Return vs Nifty])</f>
        <v>-0.29059864383934586</v>
      </c>
      <c r="K349">
        <v>52.046335140300101</v>
      </c>
      <c r="L349">
        <f>(Table2[[#This Row],[6M Return vs Nifty]]-AVERAGE(Table2[6M Return vs Nifty]))/_xlfn.STDEV.P(Table2[6M Return vs Nifty])</f>
        <v>1.1061186556685991</v>
      </c>
      <c r="M349">
        <v>-3.4855664944617799</v>
      </c>
      <c r="N349">
        <f>(Table2[[#This Row],[1W Return vs Nifty]]-AVERAGE(Table2[1W Return vs Nifty]))/_xlfn.STDEV.P(Table2[1W Return vs Nifty])</f>
        <v>-0.84193670815776067</v>
      </c>
      <c r="O349">
        <v>455.85</v>
      </c>
      <c r="P349">
        <v>444.19659951929202</v>
      </c>
      <c r="Q349">
        <v>379.29735965499799</v>
      </c>
      <c r="R349">
        <v>37.441798809351603</v>
      </c>
      <c r="S349" s="1">
        <f>(Table2[[#This Row],[Close Price]]-Table2[[#This Row],[20D EMA]])/Table2[[#This Row],[20D EMA]]</f>
        <v>-1.2833168805528183E-2</v>
      </c>
      <c r="T349" s="1">
        <f>(Table2[[#This Row],[Close Price]]-Table2[[#This Row],[50D EMA]])/Table2[[#This Row],[50D EMA]]</f>
        <v>1.3064936757706831E-2</v>
      </c>
      <c r="U349" s="1">
        <f>(Table2[[#This Row],[Close Price]]-Table2[[#This Row],[200D EMA]])/Table2[[#This Row],[200D EMA]]</f>
        <v>0.18640425129590107</v>
      </c>
      <c r="V349">
        <v>0.64120451027613501</v>
      </c>
      <c r="W349">
        <v>442.45</v>
      </c>
      <c r="X349">
        <v>455.15</v>
      </c>
      <c r="Y349">
        <v>442.45</v>
      </c>
      <c r="Z349">
        <v>460.25</v>
      </c>
      <c r="AA349">
        <v>442.45</v>
      </c>
      <c r="AB349">
        <v>484</v>
      </c>
      <c r="AC349" s="1">
        <f>(Table2[[#This Row],[Close Price]]/Table2[[#This Row],[Day Low]])-1</f>
        <v>1.7064075036727244E-2</v>
      </c>
      <c r="AD349" s="1">
        <f>(Table2[[#This Row],[Day High]]/Table2[[#This Row],[Close Price]])-1</f>
        <v>1.1444444444444368E-2</v>
      </c>
      <c r="AE349" s="1">
        <f>(Table2[[#This Row],[Close Price]]/Table2[[#This Row],[Current Week Low]])-1</f>
        <v>1.7064075036727244E-2</v>
      </c>
      <c r="AF349" s="1">
        <f>(Table2[[#This Row],[Current Week High]]/Table2[[#This Row],[Close Price]])-1</f>
        <v>2.2777777777777786E-2</v>
      </c>
      <c r="AG349" s="1">
        <f>(Table2[[#This Row],[Close Price]]/Table2[[#This Row],[Current Month Low]])-1</f>
        <v>1.7064075036727244E-2</v>
      </c>
      <c r="AH349" s="1">
        <f>(Table2[[#This Row],[Current Month High]]/Table2[[#This Row],[Close Price]])-1</f>
        <v>7.5555555555555598E-2</v>
      </c>
      <c r="AI349">
        <v>7.5555555555555598</v>
      </c>
      <c r="AJ349">
        <v>72.248803827751203</v>
      </c>
      <c r="AK349" t="str">
        <f>IF(AND(Table2[[#This Row],[20D EMA]]&gt;Table2[[#This Row],[50D EMA]],Table2[[#This Row],[50D EMA]]&gt;Table2[[#This Row],[200D EMA]]),"Uptrend","Downtrend/NoTrend")</f>
        <v>Uptrend</v>
      </c>
      <c r="AL349">
        <v>-0.04</v>
      </c>
      <c r="AM349" t="s">
        <v>3216</v>
      </c>
      <c r="AN349">
        <v>-4.17</v>
      </c>
      <c r="AO349" t="s">
        <v>3216</v>
      </c>
      <c r="AP349">
        <v>-4.7257730726910002E-2</v>
      </c>
      <c r="AQ349">
        <f>(Table2[[#This Row],[Sharpe Ratio]]-AVERAGE(Table2[Sharpe Ratio]))/_xlfn.STDEV.P(Table2[Sharpe Ratio])</f>
        <v>-1.2968606910630009</v>
      </c>
      <c r="AR3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-1.4030725440270517</v>
      </c>
      <c r="AS349">
        <f>_xlfn.RANK.AVG(Table2[[#This Row],[1Y Return vs Nifty Z-Score]],Table2[1Y Return vs Nifty Z-Score])</f>
        <v>317</v>
      </c>
      <c r="AT349">
        <f>_xlfn.RANK.AVG(Table2[[#This Row],[6M Return vs Nifty Z-Score]],Table2[6M Return vs Nifty Z-Score])</f>
        <v>91</v>
      </c>
      <c r="AU349">
        <f>_xlfn.RANK.AVG(Table2[[#This Row],[Sharpe Ratio Z-Score]],Table2[Sharpe Ratio Z-Score])</f>
        <v>669</v>
      </c>
      <c r="AV349">
        <f>(Table2[[#This Row],[Rank 1Y]]+Table2[[#This Row],[Rank 6M]]+Table2[[#This Row],[Rank Sharpe]])/3</f>
        <v>359</v>
      </c>
    </row>
    <row r="350" spans="1:48" x14ac:dyDescent="0.3">
      <c r="A350" t="s">
        <v>1396</v>
      </c>
      <c r="B350" t="s">
        <v>1397</v>
      </c>
      <c r="C350" t="s">
        <v>631</v>
      </c>
      <c r="D350" t="s">
        <v>631</v>
      </c>
      <c r="E350">
        <v>8121.2182117000002</v>
      </c>
      <c r="F350">
        <v>387.9</v>
      </c>
      <c r="G350">
        <v>35.522173611958799</v>
      </c>
      <c r="H350">
        <f>(Table2[[#This Row],[1Y Return vs Nifty]]-AVERAGE(Table2[1Y Return vs Nifty]))/_xlfn.STDEV.P(Table2[1Y Return vs Nifty])</f>
        <v>0.1675141889138182</v>
      </c>
      <c r="I350">
        <v>3.1721518401180999</v>
      </c>
      <c r="J350">
        <f>(Table2[[#This Row],[1M Return vs Nifty]]-AVERAGE(Table2[1M Return vs Nifty]))/_xlfn.STDEV.P(Table2[1M Return vs Nifty])</f>
        <v>0.22246356745369952</v>
      </c>
      <c r="K350">
        <v>4.7636519984475401</v>
      </c>
      <c r="L350">
        <f>(Table2[[#This Row],[6M Return vs Nifty]]-AVERAGE(Table2[6M Return vs Nifty]))/_xlfn.STDEV.P(Table2[6M Return vs Nifty])</f>
        <v>-0.30575166814476534</v>
      </c>
      <c r="M350">
        <v>0.150771902793601</v>
      </c>
      <c r="N350">
        <f>(Table2[[#This Row],[1W Return vs Nifty]]-AVERAGE(Table2[1W Return vs Nifty]))/_xlfn.STDEV.P(Table2[1W Return vs Nifty])</f>
        <v>-5.2166731392283679E-2</v>
      </c>
      <c r="O350">
        <v>406.15</v>
      </c>
      <c r="P350">
        <v>399.50839488144902</v>
      </c>
      <c r="Q350">
        <v>351.80519130628301</v>
      </c>
      <c r="R350">
        <v>50.834208072053897</v>
      </c>
      <c r="S350" s="1">
        <f>(Table2[[#This Row],[Close Price]]-Table2[[#This Row],[20D EMA]])/Table2[[#This Row],[20D EMA]]</f>
        <v>-4.4934137633879108E-2</v>
      </c>
      <c r="T350" s="1">
        <f>(Table2[[#This Row],[Close Price]]-Table2[[#This Row],[50D EMA]])/Table2[[#This Row],[50D EMA]]</f>
        <v>-2.9056698257601682E-2</v>
      </c>
      <c r="U350" s="1">
        <f>(Table2[[#This Row],[Close Price]]-Table2[[#This Row],[200D EMA]])/Table2[[#This Row],[200D EMA]]</f>
        <v>0.10259885182391378</v>
      </c>
      <c r="V350">
        <v>0.65647933843469797</v>
      </c>
      <c r="W350">
        <v>385</v>
      </c>
      <c r="X350">
        <v>414</v>
      </c>
      <c r="Y350">
        <v>385</v>
      </c>
      <c r="Z350">
        <v>415.9</v>
      </c>
      <c r="AA350">
        <v>385</v>
      </c>
      <c r="AB350">
        <v>438.9</v>
      </c>
      <c r="AC350" s="1">
        <f>(Table2[[#This Row],[Close Price]]/Table2[[#This Row],[Day Low]])-1</f>
        <v>7.5324675324675017E-3</v>
      </c>
      <c r="AD350" s="1">
        <f>(Table2[[#This Row],[Day High]]/Table2[[#This Row],[Close Price]])-1</f>
        <v>6.7285382830626572E-2</v>
      </c>
      <c r="AE350" s="1">
        <f>(Table2[[#This Row],[Close Price]]/Table2[[#This Row],[Current Week Low]])-1</f>
        <v>7.5324675324675017E-3</v>
      </c>
      <c r="AF350" s="1">
        <f>(Table2[[#This Row],[Current Week High]]/Table2[[#This Row],[Close Price]])-1</f>
        <v>7.218355246197472E-2</v>
      </c>
      <c r="AG350" s="1">
        <f>(Table2[[#This Row],[Close Price]]/Table2[[#This Row],[Current Month Low]])-1</f>
        <v>7.5324675324675017E-3</v>
      </c>
      <c r="AH350" s="1">
        <f>(Table2[[#This Row],[Current Month High]]/Table2[[#This Row],[Close Price]])-1</f>
        <v>0.13147718484145399</v>
      </c>
      <c r="AI350">
        <v>16.176849703531801</v>
      </c>
      <c r="AJ350">
        <v>80.250929368029702</v>
      </c>
      <c r="AK350" t="str">
        <f>IF(AND(Table2[[#This Row],[20D EMA]]&gt;Table2[[#This Row],[50D EMA]],Table2[[#This Row],[50D EMA]]&gt;Table2[[#This Row],[200D EMA]]),"Uptrend","Downtrend/NoTrend")</f>
        <v>Uptrend</v>
      </c>
      <c r="AL350">
        <v>-0.2</v>
      </c>
      <c r="AM350" t="s">
        <v>3216</v>
      </c>
      <c r="AN350">
        <v>-7.4</v>
      </c>
      <c r="AO350" t="s">
        <v>3216</v>
      </c>
      <c r="AP350">
        <v>3.8897204339134003E-2</v>
      </c>
      <c r="AQ350">
        <f>(Table2[[#This Row],[Sharpe Ratio]]-AVERAGE(Table2[Sharpe Ratio]))/_xlfn.STDEV.P(Table2[Sharpe Ratio])</f>
        <v>-0.2962505938493733</v>
      </c>
      <c r="AR3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-0.26419123701890462</v>
      </c>
      <c r="AS350">
        <f>_xlfn.RANK.AVG(Table2[[#This Row],[1Y Return vs Nifty Z-Score]],Table2[1Y Return vs Nifty Z-Score])</f>
        <v>253</v>
      </c>
      <c r="AT350">
        <f>_xlfn.RANK.AVG(Table2[[#This Row],[6M Return vs Nifty Z-Score]],Table2[6M Return vs Nifty Z-Score])</f>
        <v>409</v>
      </c>
      <c r="AU350">
        <f>_xlfn.RANK.AVG(Table2[[#This Row],[Sharpe Ratio Z-Score]],Table2[Sharpe Ratio Z-Score])</f>
        <v>416</v>
      </c>
      <c r="AV350">
        <f>(Table2[[#This Row],[Rank 1Y]]+Table2[[#This Row],[Rank 6M]]+Table2[[#This Row],[Rank Sharpe]])/3</f>
        <v>359.33333333333331</v>
      </c>
    </row>
    <row r="351" spans="1:48" x14ac:dyDescent="0.3">
      <c r="A351" t="s">
        <v>130</v>
      </c>
      <c r="B351" t="s">
        <v>131</v>
      </c>
      <c r="C351" t="s">
        <v>3184</v>
      </c>
      <c r="D351" t="s">
        <v>132</v>
      </c>
      <c r="E351">
        <v>213050.07853542001</v>
      </c>
      <c r="F351">
        <v>849.3</v>
      </c>
      <c r="G351">
        <v>36.3545054912178</v>
      </c>
      <c r="H351">
        <f>(Table2[[#This Row],[1Y Return vs Nifty]]-AVERAGE(Table2[1Y Return vs Nifty]))/_xlfn.STDEV.P(Table2[1Y Return vs Nifty])</f>
        <v>0.18160842510877687</v>
      </c>
      <c r="I351">
        <v>-4.4604035112778302</v>
      </c>
      <c r="J351">
        <f>(Table2[[#This Row],[1M Return vs Nifty]]-AVERAGE(Table2[1M Return vs Nifty]))/_xlfn.STDEV.P(Table2[1M Return vs Nifty])</f>
        <v>-0.47093749096757903</v>
      </c>
      <c r="K351">
        <v>-13.303634041197199</v>
      </c>
      <c r="L351">
        <f>(Table2[[#This Row],[6M Return vs Nifty]]-AVERAGE(Table2[6M Return vs Nifty]))/_xlfn.STDEV.P(Table2[6M Return vs Nifty])</f>
        <v>-0.84524442312851844</v>
      </c>
      <c r="M351">
        <v>3.6553501755622699</v>
      </c>
      <c r="N351">
        <f>(Table2[[#This Row],[1W Return vs Nifty]]-AVERAGE(Table2[1W Return vs Nifty]))/_xlfn.STDEV.P(Table2[1W Return vs Nifty])</f>
        <v>0.7089864943763583</v>
      </c>
      <c r="O351">
        <v>846.09</v>
      </c>
      <c r="P351">
        <v>843.88230566820198</v>
      </c>
      <c r="Q351">
        <v>793.98340980414901</v>
      </c>
      <c r="R351">
        <v>62.960535343940599</v>
      </c>
      <c r="S351" s="1">
        <f>(Table2[[#This Row],[Close Price]]-Table2[[#This Row],[20D EMA]])/Table2[[#This Row],[20D EMA]]</f>
        <v>3.7939226323439853E-3</v>
      </c>
      <c r="T351" s="1">
        <f>(Table2[[#This Row],[Close Price]]-Table2[[#This Row],[50D EMA]])/Table2[[#This Row],[50D EMA]]</f>
        <v>6.4199643663675849E-3</v>
      </c>
      <c r="U351" s="1">
        <f>(Table2[[#This Row],[Close Price]]-Table2[[#This Row],[200D EMA]])/Table2[[#This Row],[200D EMA]]</f>
        <v>6.9669705327339057E-2</v>
      </c>
      <c r="V351">
        <v>0.71839270768368002</v>
      </c>
      <c r="W351">
        <v>833.3</v>
      </c>
      <c r="X351">
        <v>874.9</v>
      </c>
      <c r="Y351">
        <v>833.3</v>
      </c>
      <c r="Z351">
        <v>880.8</v>
      </c>
      <c r="AA351">
        <v>809.55</v>
      </c>
      <c r="AB351">
        <v>880.8</v>
      </c>
      <c r="AC351" s="1">
        <f>(Table2[[#This Row],[Close Price]]/Table2[[#This Row],[Day Low]])-1</f>
        <v>1.9200768030721127E-2</v>
      </c>
      <c r="AD351" s="1">
        <f>(Table2[[#This Row],[Day High]]/Table2[[#This Row],[Close Price]])-1</f>
        <v>3.0142470269633792E-2</v>
      </c>
      <c r="AE351" s="1">
        <f>(Table2[[#This Row],[Close Price]]/Table2[[#This Row],[Current Week Low]])-1</f>
        <v>1.9200768030721127E-2</v>
      </c>
      <c r="AF351" s="1">
        <f>(Table2[[#This Row],[Current Week High]]/Table2[[#This Row],[Close Price]])-1</f>
        <v>3.7089367714588484E-2</v>
      </c>
      <c r="AG351" s="1">
        <f>(Table2[[#This Row],[Close Price]]/Table2[[#This Row],[Current Month Low]])-1</f>
        <v>4.9101352603298176E-2</v>
      </c>
      <c r="AH351" s="1">
        <f>(Table2[[#This Row],[Current Month High]]/Table2[[#This Row],[Close Price]])-1</f>
        <v>3.7089367714588484E-2</v>
      </c>
      <c r="AI351">
        <v>13.929118097256501</v>
      </c>
      <c r="AJ351">
        <v>65.700907228562997</v>
      </c>
      <c r="AK351" t="str">
        <f>IF(AND(Table2[[#This Row],[20D EMA]]&gt;Table2[[#This Row],[50D EMA]],Table2[[#This Row],[50D EMA]]&gt;Table2[[#This Row],[200D EMA]]),"Uptrend","Downtrend/NoTrend")</f>
        <v>Uptrend</v>
      </c>
      <c r="AL351">
        <v>0.06</v>
      </c>
      <c r="AM351" t="s">
        <v>3217</v>
      </c>
      <c r="AN351">
        <v>0.2</v>
      </c>
      <c r="AO351" t="s">
        <v>3217</v>
      </c>
      <c r="AP351">
        <v>0.102806274232282</v>
      </c>
      <c r="AQ351">
        <f>(Table2[[#This Row],[Sharpe Ratio]]-AVERAGE(Table2[Sharpe Ratio]))/_xlfn.STDEV.P(Table2[Sharpe Ratio])</f>
        <v>0.44599430006871182</v>
      </c>
      <c r="AR3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2.0407305457749492E-2</v>
      </c>
      <c r="AS351">
        <f>_xlfn.RANK.AVG(Table2[[#This Row],[1Y Return vs Nifty Z-Score]],Table2[1Y Return vs Nifty Z-Score])</f>
        <v>250</v>
      </c>
      <c r="AT351">
        <f>_xlfn.RANK.AVG(Table2[[#This Row],[6M Return vs Nifty Z-Score]],Table2[6M Return vs Nifty Z-Score])</f>
        <v>607</v>
      </c>
      <c r="AU351">
        <f>_xlfn.RANK.AVG(Table2[[#This Row],[Sharpe Ratio Z-Score]],Table2[Sharpe Ratio Z-Score])</f>
        <v>227</v>
      </c>
      <c r="AV351">
        <f>(Table2[[#This Row],[Rank 1Y]]+Table2[[#This Row],[Rank 6M]]+Table2[[#This Row],[Rank Sharpe]])/3</f>
        <v>361.33333333333331</v>
      </c>
    </row>
    <row r="352" spans="1:48" x14ac:dyDescent="0.3">
      <c r="A352" t="s">
        <v>258</v>
      </c>
      <c r="B352" t="s">
        <v>259</v>
      </c>
      <c r="C352" t="s">
        <v>3171</v>
      </c>
      <c r="D352" t="s">
        <v>40</v>
      </c>
      <c r="E352">
        <v>105859.63375546</v>
      </c>
      <c r="F352">
        <v>2200</v>
      </c>
      <c r="G352">
        <v>33.715841860776997</v>
      </c>
      <c r="H352">
        <f>(Table2[[#This Row],[1Y Return vs Nifty]]-AVERAGE(Table2[1Y Return vs Nifty]))/_xlfn.STDEV.P(Table2[1Y Return vs Nifty])</f>
        <v>0.13692679104762706</v>
      </c>
      <c r="I352">
        <v>1.3156203055284399</v>
      </c>
      <c r="J352">
        <f>(Table2[[#This Row],[1M Return vs Nifty]]-AVERAGE(Table2[1M Return vs Nifty]))/_xlfn.STDEV.P(Table2[1M Return vs Nifty])</f>
        <v>5.3801714141163692E-2</v>
      </c>
      <c r="K352">
        <v>16.277075682636699</v>
      </c>
      <c r="L352">
        <f>(Table2[[#This Row],[6M Return vs Nifty]]-AVERAGE(Table2[6M Return vs Nifty]))/_xlfn.STDEV.P(Table2[6M Return vs Nifty])</f>
        <v>3.8041453248719763E-2</v>
      </c>
      <c r="M352">
        <v>9.2999595456277798E-2</v>
      </c>
      <c r="N352">
        <f>(Table2[[#This Row],[1W Return vs Nifty]]-AVERAGE(Table2[1W Return vs Nifty]))/_xlfn.STDEV.P(Table2[1W Return vs Nifty])</f>
        <v>-6.4714197782629462E-2</v>
      </c>
      <c r="O352">
        <v>2134.67</v>
      </c>
      <c r="P352">
        <v>2042.1365044465799</v>
      </c>
      <c r="Q352">
        <v>1761.9872635358799</v>
      </c>
      <c r="R352">
        <v>50.537452269960099</v>
      </c>
      <c r="S352" s="1">
        <f>(Table2[[#This Row],[Close Price]]-Table2[[#This Row],[20D EMA]])/Table2[[#This Row],[20D EMA]]</f>
        <v>3.060426201707989E-2</v>
      </c>
      <c r="T352" s="1">
        <f>(Table2[[#This Row],[Close Price]]-Table2[[#This Row],[50D EMA]])/Table2[[#This Row],[50D EMA]]</f>
        <v>7.7303106432741214E-2</v>
      </c>
      <c r="U352" s="1">
        <f>(Table2[[#This Row],[Close Price]]-Table2[[#This Row],[200D EMA]])/Table2[[#This Row],[200D EMA]]</f>
        <v>0.24859018310105999</v>
      </c>
      <c r="V352">
        <v>0.92944204771382</v>
      </c>
      <c r="W352">
        <v>2148.0500000000002</v>
      </c>
      <c r="X352">
        <v>2220</v>
      </c>
      <c r="Y352">
        <v>2076.5</v>
      </c>
      <c r="Z352">
        <v>2220</v>
      </c>
      <c r="AA352">
        <v>2076.5</v>
      </c>
      <c r="AB352">
        <v>2285</v>
      </c>
      <c r="AC352" s="1">
        <f>(Table2[[#This Row],[Close Price]]/Table2[[#This Row],[Day Low]])-1</f>
        <v>2.4184725681431818E-2</v>
      </c>
      <c r="AD352" s="1">
        <f>(Table2[[#This Row],[Day High]]/Table2[[#This Row],[Close Price]])-1</f>
        <v>9.0909090909090384E-3</v>
      </c>
      <c r="AE352" s="1">
        <f>(Table2[[#This Row],[Close Price]]/Table2[[#This Row],[Current Week Low]])-1</f>
        <v>5.9475078256681968E-2</v>
      </c>
      <c r="AF352" s="1">
        <f>(Table2[[#This Row],[Current Week High]]/Table2[[#This Row],[Close Price]])-1</f>
        <v>9.0909090909090384E-3</v>
      </c>
      <c r="AG352" s="1">
        <f>(Table2[[#This Row],[Close Price]]/Table2[[#This Row],[Current Month Low]])-1</f>
        <v>5.9475078256681968E-2</v>
      </c>
      <c r="AH352" s="1">
        <f>(Table2[[#This Row],[Current Month High]]/Table2[[#This Row],[Close Price]])-1</f>
        <v>3.863636363636358E-2</v>
      </c>
      <c r="AI352">
        <v>3.86363636363635</v>
      </c>
      <c r="AJ352">
        <v>73.775671406003099</v>
      </c>
      <c r="AK352" t="str">
        <f>IF(AND(Table2[[#This Row],[20D EMA]]&gt;Table2[[#This Row],[50D EMA]],Table2[[#This Row],[50D EMA]]&gt;Table2[[#This Row],[200D EMA]]),"Uptrend","Downtrend/NoTrend")</f>
        <v>Uptrend</v>
      </c>
      <c r="AL352">
        <v>0.17</v>
      </c>
      <c r="AM352" t="s">
        <v>3217</v>
      </c>
      <c r="AN352">
        <v>-0.37</v>
      </c>
      <c r="AO352" t="s">
        <v>3216</v>
      </c>
      <c r="AP352">
        <v>4.1751974028870001E-3</v>
      </c>
      <c r="AQ352">
        <f>(Table2[[#This Row],[Sharpe Ratio]]-AVERAGE(Table2[Sharpe Ratio]))/_xlfn.STDEV.P(Table2[Sharpe Ratio])</f>
        <v>-0.69951467511526011</v>
      </c>
      <c r="AR3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-0.53545891446037897</v>
      </c>
      <c r="AS352">
        <f>_xlfn.RANK.AVG(Table2[[#This Row],[1Y Return vs Nifty Z-Score]],Table2[1Y Return vs Nifty Z-Score])</f>
        <v>265</v>
      </c>
      <c r="AT352">
        <f>_xlfn.RANK.AVG(Table2[[#This Row],[6M Return vs Nifty Z-Score]],Table2[6M Return vs Nifty Z-Score])</f>
        <v>303</v>
      </c>
      <c r="AU352">
        <f>_xlfn.RANK.AVG(Table2[[#This Row],[Sharpe Ratio Z-Score]],Table2[Sharpe Ratio Z-Score])</f>
        <v>518</v>
      </c>
      <c r="AV352">
        <f>(Table2[[#This Row],[Rank 1Y]]+Table2[[#This Row],[Rank 6M]]+Table2[[#This Row],[Rank Sharpe]])/3</f>
        <v>362</v>
      </c>
    </row>
    <row r="353" spans="1:48" x14ac:dyDescent="0.3">
      <c r="A353" t="s">
        <v>732</v>
      </c>
      <c r="B353" t="s">
        <v>733</v>
      </c>
      <c r="C353" t="s">
        <v>3178</v>
      </c>
      <c r="D353" t="s">
        <v>288</v>
      </c>
      <c r="E353">
        <v>23654.400184149999</v>
      </c>
      <c r="F353">
        <v>375.35</v>
      </c>
      <c r="G353">
        <v>37.957474391187901</v>
      </c>
      <c r="H353">
        <f>(Table2[[#This Row],[1Y Return vs Nifty]]-AVERAGE(Table2[1Y Return vs Nifty]))/_xlfn.STDEV.P(Table2[1Y Return vs Nifty])</f>
        <v>0.20875219173882015</v>
      </c>
      <c r="I353">
        <v>-4.4388434895903703</v>
      </c>
      <c r="J353">
        <f>(Table2[[#This Row],[1M Return vs Nifty]]-AVERAGE(Table2[1M Return vs Nifty]))/_xlfn.STDEV.P(Table2[1M Return vs Nifty])</f>
        <v>-0.46897880987462942</v>
      </c>
      <c r="K353">
        <v>-22.314092195308199</v>
      </c>
      <c r="L353">
        <f>(Table2[[#This Row],[6M Return vs Nifty]]-AVERAGE(Table2[6M Return vs Nifty]))/_xlfn.STDEV.P(Table2[6M Return vs Nifty])</f>
        <v>-1.1142984959184543</v>
      </c>
      <c r="M353">
        <v>-1.6033476469211501</v>
      </c>
      <c r="N353">
        <f>(Table2[[#This Row],[1W Return vs Nifty]]-AVERAGE(Table2[1W Return vs Nifty]))/_xlfn.STDEV.P(Table2[1W Return vs Nifty])</f>
        <v>-0.43314088854655641</v>
      </c>
      <c r="O353">
        <v>382.34</v>
      </c>
      <c r="P353">
        <v>394.29619598566399</v>
      </c>
      <c r="Q353">
        <v>378.48525552173999</v>
      </c>
      <c r="R353">
        <v>45.651743101282797</v>
      </c>
      <c r="S353" s="1">
        <f>(Table2[[#This Row],[Close Price]]-Table2[[#This Row],[20D EMA]])/Table2[[#This Row],[20D EMA]]</f>
        <v>-1.8282157242244999E-2</v>
      </c>
      <c r="T353" s="1">
        <f>(Table2[[#This Row],[Close Price]]-Table2[[#This Row],[50D EMA]])/Table2[[#This Row],[50D EMA]]</f>
        <v>-4.8050668960429983E-2</v>
      </c>
      <c r="U353" s="1">
        <f>(Table2[[#This Row],[Close Price]]-Table2[[#This Row],[200D EMA]])/Table2[[#This Row],[200D EMA]]</f>
        <v>-8.2836926300286929E-3</v>
      </c>
      <c r="V353">
        <v>1.0015017885145401</v>
      </c>
      <c r="W353">
        <v>367.1</v>
      </c>
      <c r="X353">
        <v>382.25</v>
      </c>
      <c r="Y353">
        <v>367.1</v>
      </c>
      <c r="Z353">
        <v>386.3</v>
      </c>
      <c r="AA353">
        <v>367.1</v>
      </c>
      <c r="AB353">
        <v>406.4</v>
      </c>
      <c r="AC353" s="1">
        <f>(Table2[[#This Row],[Close Price]]/Table2[[#This Row],[Day Low]])-1</f>
        <v>2.2473440479433338E-2</v>
      </c>
      <c r="AD353" s="1">
        <f>(Table2[[#This Row],[Day High]]/Table2[[#This Row],[Close Price]])-1</f>
        <v>1.8382842680165101E-2</v>
      </c>
      <c r="AE353" s="1">
        <f>(Table2[[#This Row],[Close Price]]/Table2[[#This Row],[Current Week Low]])-1</f>
        <v>2.2473440479433338E-2</v>
      </c>
      <c r="AF353" s="1">
        <f>(Table2[[#This Row],[Current Week High]]/Table2[[#This Row],[Close Price]])-1</f>
        <v>2.9172772079392617E-2</v>
      </c>
      <c r="AG353" s="1">
        <f>(Table2[[#This Row],[Close Price]]/Table2[[#This Row],[Current Month Low]])-1</f>
        <v>2.2473440479433338E-2</v>
      </c>
      <c r="AH353" s="1">
        <f>(Table2[[#This Row],[Current Month High]]/Table2[[#This Row],[Close Price]])-1</f>
        <v>8.2722792060743178E-2</v>
      </c>
      <c r="AI353">
        <v>33.795124550419601</v>
      </c>
      <c r="AJ353">
        <v>82.607638044271397</v>
      </c>
      <c r="AK353" t="str">
        <f>IF(AND(Table2[[#This Row],[20D EMA]]&gt;Table2[[#This Row],[50D EMA]],Table2[[#This Row],[50D EMA]]&gt;Table2[[#This Row],[200D EMA]]),"Uptrend","Downtrend/NoTrend")</f>
        <v>Downtrend/NoTrend</v>
      </c>
      <c r="AL353">
        <v>-0.17</v>
      </c>
      <c r="AM353" t="s">
        <v>3216</v>
      </c>
      <c r="AN353">
        <v>-0.9</v>
      </c>
      <c r="AO353" t="s">
        <v>3216</v>
      </c>
      <c r="AP353">
        <v>0.12804824477521601</v>
      </c>
      <c r="AQ353">
        <f>(Table2[[#This Row],[Sharpe Ratio]]-AVERAGE(Table2[Sharpe Ratio]))/_xlfn.STDEV.P(Table2[Sharpe Ratio])</f>
        <v>0.73915650348128614</v>
      </c>
      <c r="AR3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3">
        <f>_xlfn.RANK.AVG(Table2[[#This Row],[1Y Return vs Nifty Z-Score]],Table2[1Y Return vs Nifty Z-Score])</f>
        <v>239</v>
      </c>
      <c r="AT353">
        <f>_xlfn.RANK.AVG(Table2[[#This Row],[6M Return vs Nifty Z-Score]],Table2[6M Return vs Nifty Z-Score])</f>
        <v>684</v>
      </c>
      <c r="AU353">
        <f>_xlfn.RANK.AVG(Table2[[#This Row],[Sharpe Ratio Z-Score]],Table2[Sharpe Ratio Z-Score])</f>
        <v>164</v>
      </c>
      <c r="AV353">
        <f>(Table2[[#This Row],[Rank 1Y]]+Table2[[#This Row],[Rank 6M]]+Table2[[#This Row],[Rank Sharpe]])/3</f>
        <v>362.33333333333331</v>
      </c>
    </row>
    <row r="354" spans="1:48" x14ac:dyDescent="0.3">
      <c r="A354" t="s">
        <v>213</v>
      </c>
      <c r="B354" t="s">
        <v>214</v>
      </c>
      <c r="C354" t="s">
        <v>3181</v>
      </c>
      <c r="D354" t="s">
        <v>215</v>
      </c>
      <c r="E354">
        <v>124618.9727346</v>
      </c>
      <c r="F354">
        <v>1998.6</v>
      </c>
      <c r="G354">
        <v>15.186092997558699</v>
      </c>
      <c r="H354">
        <f>(Table2[[#This Row],[1Y Return vs Nifty]]-AVERAGE(Table2[1Y Return vs Nifty]))/_xlfn.STDEV.P(Table2[1Y Return vs Nifty])</f>
        <v>-0.17684547169926004</v>
      </c>
      <c r="I354">
        <v>1.7767486871195399</v>
      </c>
      <c r="J354">
        <f>(Table2[[#This Row],[1M Return vs Nifty]]-AVERAGE(Table2[1M Return vs Nifty]))/_xlfn.STDEV.P(Table2[1M Return vs Nifty])</f>
        <v>9.5694224990086771E-2</v>
      </c>
      <c r="K354">
        <v>20.655748360907602</v>
      </c>
      <c r="L354">
        <f>(Table2[[#This Row],[6M Return vs Nifty]]-AVERAGE(Table2[6M Return vs Nifty]))/_xlfn.STDEV.P(Table2[6M Return vs Nifty])</f>
        <v>0.16878949040211327</v>
      </c>
      <c r="M354">
        <v>0.47594364762758301</v>
      </c>
      <c r="N354">
        <f>(Table2[[#This Row],[1W Return vs Nifty]]-AVERAGE(Table2[1W Return vs Nifty]))/_xlfn.STDEV.P(Table2[1W Return vs Nifty])</f>
        <v>1.8456751162628734E-2</v>
      </c>
      <c r="O354">
        <v>1937.43</v>
      </c>
      <c r="P354">
        <v>1887.96400304284</v>
      </c>
      <c r="Q354">
        <v>1685.36094407261</v>
      </c>
      <c r="R354">
        <v>67.925197297424404</v>
      </c>
      <c r="S354" s="1">
        <f>(Table2[[#This Row],[Close Price]]-Table2[[#This Row],[20D EMA]])/Table2[[#This Row],[20D EMA]]</f>
        <v>3.1572753596258878E-2</v>
      </c>
      <c r="T354" s="1">
        <f>(Table2[[#This Row],[Close Price]]-Table2[[#This Row],[50D EMA]])/Table2[[#This Row],[50D EMA]]</f>
        <v>5.8600691951142821E-2</v>
      </c>
      <c r="U354" s="1">
        <f>(Table2[[#This Row],[Close Price]]-Table2[[#This Row],[200D EMA]])/Table2[[#This Row],[200D EMA]]</f>
        <v>0.18585873668726402</v>
      </c>
      <c r="V354">
        <v>0.81021375954711305</v>
      </c>
      <c r="W354">
        <v>1967.6</v>
      </c>
      <c r="X354">
        <v>2002</v>
      </c>
      <c r="Y354">
        <v>1967.6</v>
      </c>
      <c r="Z354">
        <v>2009.95</v>
      </c>
      <c r="AA354">
        <v>1859.05</v>
      </c>
      <c r="AB354">
        <v>2023</v>
      </c>
      <c r="AC354" s="1">
        <f>(Table2[[#This Row],[Close Price]]/Table2[[#This Row],[Day Low]])-1</f>
        <v>1.5755234803821905E-2</v>
      </c>
      <c r="AD354" s="1">
        <f>(Table2[[#This Row],[Day High]]/Table2[[#This Row],[Close Price]])-1</f>
        <v>1.7011908335835546E-3</v>
      </c>
      <c r="AE354" s="1">
        <f>(Table2[[#This Row],[Close Price]]/Table2[[#This Row],[Current Week Low]])-1</f>
        <v>1.5755234803821905E-2</v>
      </c>
      <c r="AF354" s="1">
        <f>(Table2[[#This Row],[Current Week High]]/Table2[[#This Row],[Close Price]])-1</f>
        <v>5.6789752826980067E-3</v>
      </c>
      <c r="AG354" s="1">
        <f>(Table2[[#This Row],[Close Price]]/Table2[[#This Row],[Current Month Low]])-1</f>
        <v>7.5065221484091227E-2</v>
      </c>
      <c r="AH354" s="1">
        <f>(Table2[[#This Row],[Current Month High]]/Table2[[#This Row],[Close Price]])-1</f>
        <v>1.220854598218768E-2</v>
      </c>
      <c r="AI354">
        <v>1.22085459821876</v>
      </c>
      <c r="AJ354">
        <v>62.112179097213698</v>
      </c>
      <c r="AK354" t="str">
        <f>IF(AND(Table2[[#This Row],[20D EMA]]&gt;Table2[[#This Row],[50D EMA]],Table2[[#This Row],[50D EMA]]&gt;Table2[[#This Row],[200D EMA]]),"Uptrend","Downtrend/NoTrend")</f>
        <v>Uptrend</v>
      </c>
      <c r="AL354">
        <v>0.08</v>
      </c>
      <c r="AM354" t="s">
        <v>3217</v>
      </c>
      <c r="AN354">
        <v>5.08</v>
      </c>
      <c r="AO354" t="s">
        <v>3217</v>
      </c>
      <c r="AP354">
        <v>1.8321976703713001E-2</v>
      </c>
      <c r="AQ354">
        <f>(Table2[[#This Row],[Sharpe Ratio]]-AVERAGE(Table2[Sharpe Ratio]))/_xlfn.STDEV.P(Table2[Sharpe Ratio])</f>
        <v>-0.53521288322593774</v>
      </c>
      <c r="AR3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-0.42911788837036902</v>
      </c>
      <c r="AS354">
        <f>_xlfn.RANK.AVG(Table2[[#This Row],[1Y Return vs Nifty Z-Score]],Table2[1Y Return vs Nifty Z-Score])</f>
        <v>353</v>
      </c>
      <c r="AT354">
        <f>_xlfn.RANK.AVG(Table2[[#This Row],[6M Return vs Nifty Z-Score]],Table2[6M Return vs Nifty Z-Score])</f>
        <v>256</v>
      </c>
      <c r="AU354">
        <f>_xlfn.RANK.AVG(Table2[[#This Row],[Sharpe Ratio Z-Score]],Table2[Sharpe Ratio Z-Score])</f>
        <v>480</v>
      </c>
      <c r="AV354">
        <f>(Table2[[#This Row],[Rank 1Y]]+Table2[[#This Row],[Rank 6M]]+Table2[[#This Row],[Rank Sharpe]])/3</f>
        <v>363</v>
      </c>
    </row>
    <row r="355" spans="1:48" x14ac:dyDescent="0.3">
      <c r="A355" t="s">
        <v>1112</v>
      </c>
      <c r="B355" t="s">
        <v>1113</v>
      </c>
      <c r="C355" t="s">
        <v>3174</v>
      </c>
      <c r="D355" t="s">
        <v>46</v>
      </c>
      <c r="E355">
        <v>11758.488485533</v>
      </c>
      <c r="F355">
        <v>203.9</v>
      </c>
      <c r="G355">
        <v>12.093445691926</v>
      </c>
      <c r="H355">
        <f>(Table2[[#This Row],[1Y Return vs Nifty]]-AVERAGE(Table2[1Y Return vs Nifty]))/_xlfn.STDEV.P(Table2[1Y Return vs Nifty])</f>
        <v>-0.22921460795305254</v>
      </c>
      <c r="I355">
        <v>-7.1985031633970804</v>
      </c>
      <c r="J355">
        <f>(Table2[[#This Row],[1M Return vs Nifty]]-AVERAGE(Table2[1M Return vs Nifty]))/_xlfn.STDEV.P(Table2[1M Return vs Nifty])</f>
        <v>-0.71968789098861319</v>
      </c>
      <c r="K355">
        <v>-3.21521292461868</v>
      </c>
      <c r="L355">
        <f>(Table2[[#This Row],[6M Return vs Nifty]]-AVERAGE(Table2[6M Return vs Nifty]))/_xlfn.STDEV.P(Table2[6M Return vs Nifty])</f>
        <v>-0.54400216185714956</v>
      </c>
      <c r="M355">
        <v>-3.02024017963728</v>
      </c>
      <c r="N355">
        <f>(Table2[[#This Row],[1W Return vs Nifty]]-AVERAGE(Table2[1W Return vs Nifty]))/_xlfn.STDEV.P(Table2[1W Return vs Nifty])</f>
        <v>-0.74087329966841575</v>
      </c>
      <c r="O355">
        <v>217.32</v>
      </c>
      <c r="P355">
        <v>228.037417094012</v>
      </c>
      <c r="Q355">
        <v>216.56909679849699</v>
      </c>
      <c r="R355">
        <v>39.248241296268297</v>
      </c>
      <c r="S355" s="1">
        <f>(Table2[[#This Row],[Close Price]]-Table2[[#This Row],[20D EMA]])/Table2[[#This Row],[20D EMA]]</f>
        <v>-6.1752254739554521E-2</v>
      </c>
      <c r="T355" s="1">
        <f>(Table2[[#This Row],[Close Price]]-Table2[[#This Row],[50D EMA]])/Table2[[#This Row],[50D EMA]]</f>
        <v>-0.10584849364462397</v>
      </c>
      <c r="U355" s="1">
        <f>(Table2[[#This Row],[Close Price]]-Table2[[#This Row],[200D EMA]])/Table2[[#This Row],[200D EMA]]</f>
        <v>-5.8499097912777118E-2</v>
      </c>
      <c r="V355">
        <v>0.83575507320769804</v>
      </c>
      <c r="W355">
        <v>202.32</v>
      </c>
      <c r="X355">
        <v>212.8</v>
      </c>
      <c r="Y355">
        <v>202.32</v>
      </c>
      <c r="Z355">
        <v>224</v>
      </c>
      <c r="AA355">
        <v>202.32</v>
      </c>
      <c r="AB355">
        <v>228.7</v>
      </c>
      <c r="AC355" s="1">
        <f>(Table2[[#This Row],[Close Price]]/Table2[[#This Row],[Day Low]])-1</f>
        <v>7.8094108343218505E-3</v>
      </c>
      <c r="AD355" s="1">
        <f>(Table2[[#This Row],[Day High]]/Table2[[#This Row],[Close Price]])-1</f>
        <v>4.3648847474252017E-2</v>
      </c>
      <c r="AE355" s="1">
        <f>(Table2[[#This Row],[Close Price]]/Table2[[#This Row],[Current Week Low]])-1</f>
        <v>7.8094108343218505E-3</v>
      </c>
      <c r="AF355" s="1">
        <f>(Table2[[#This Row],[Current Week High]]/Table2[[#This Row],[Close Price]])-1</f>
        <v>9.8577734183423305E-2</v>
      </c>
      <c r="AG355" s="1">
        <f>(Table2[[#This Row],[Close Price]]/Table2[[#This Row],[Current Month Low]])-1</f>
        <v>7.8094108343218505E-3</v>
      </c>
      <c r="AH355" s="1">
        <f>(Table2[[#This Row],[Current Month High]]/Table2[[#This Row],[Close Price]])-1</f>
        <v>0.12162824914173598</v>
      </c>
      <c r="AI355">
        <v>49.043648847474202</v>
      </c>
      <c r="AJ355">
        <v>75.096607986260096</v>
      </c>
      <c r="AK355" t="str">
        <f>IF(AND(Table2[[#This Row],[20D EMA]]&gt;Table2[[#This Row],[50D EMA]],Table2[[#This Row],[50D EMA]]&gt;Table2[[#This Row],[200D EMA]]),"Uptrend","Downtrend/NoTrend")</f>
        <v>Downtrend/NoTrend</v>
      </c>
      <c r="AL355">
        <v>-0.22</v>
      </c>
      <c r="AM355" t="s">
        <v>3216</v>
      </c>
      <c r="AN355">
        <v>-8.23</v>
      </c>
      <c r="AO355" t="s">
        <v>3216</v>
      </c>
      <c r="AP355">
        <v>0.111114249010593</v>
      </c>
      <c r="AQ355">
        <f>(Table2[[#This Row],[Sharpe Ratio]]-AVERAGE(Table2[Sharpe Ratio]))/_xlfn.STDEV.P(Table2[Sharpe Ratio])</f>
        <v>0.54248376343144988</v>
      </c>
      <c r="AR3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5">
        <f>_xlfn.RANK.AVG(Table2[[#This Row],[1Y Return vs Nifty Z-Score]],Table2[1Y Return vs Nifty Z-Score])</f>
        <v>373</v>
      </c>
      <c r="AT355">
        <f>_xlfn.RANK.AVG(Table2[[#This Row],[6M Return vs Nifty Z-Score]],Table2[6M Return vs Nifty Z-Score])</f>
        <v>506</v>
      </c>
      <c r="AU355">
        <f>_xlfn.RANK.AVG(Table2[[#This Row],[Sharpe Ratio Z-Score]],Table2[Sharpe Ratio Z-Score])</f>
        <v>211</v>
      </c>
      <c r="AV355">
        <f>(Table2[[#This Row],[Rank 1Y]]+Table2[[#This Row],[Rank 6M]]+Table2[[#This Row],[Rank Sharpe]])/3</f>
        <v>363.33333333333331</v>
      </c>
    </row>
    <row r="356" spans="1:48" x14ac:dyDescent="0.3">
      <c r="A356" t="s">
        <v>1549</v>
      </c>
      <c r="B356" t="s">
        <v>1550</v>
      </c>
      <c r="C356" t="s">
        <v>631</v>
      </c>
      <c r="D356" t="s">
        <v>463</v>
      </c>
      <c r="E356">
        <v>6596.5239441599997</v>
      </c>
      <c r="F356">
        <v>2159.75</v>
      </c>
      <c r="G356">
        <v>16.688057055847398</v>
      </c>
      <c r="H356">
        <f>(Table2[[#This Row],[1Y Return vs Nifty]]-AVERAGE(Table2[1Y Return vs Nifty]))/_xlfn.STDEV.P(Table2[1Y Return vs Nifty])</f>
        <v>-0.15141206379866906</v>
      </c>
      <c r="I356">
        <v>-7.4396557437948303</v>
      </c>
      <c r="J356">
        <f>(Table2[[#This Row],[1M Return vs Nifty]]-AVERAGE(Table2[1M Return vs Nifty]))/_xlfn.STDEV.P(Table2[1M Return vs Nifty])</f>
        <v>-0.7415960785863932</v>
      </c>
      <c r="K356">
        <v>76.488289733648699</v>
      </c>
      <c r="L356">
        <f>(Table2[[#This Row],[6M Return vs Nifty]]-AVERAGE(Table2[6M Return vs Nifty]))/_xlfn.STDEV.P(Table2[6M Return vs Nifty])</f>
        <v>1.8359602816781202</v>
      </c>
      <c r="M356">
        <v>-4.3155588004873797</v>
      </c>
      <c r="N356">
        <f>(Table2[[#This Row],[1W Return vs Nifty]]-AVERAGE(Table2[1W Return vs Nifty]))/_xlfn.STDEV.P(Table2[1W Return vs Nifty])</f>
        <v>-1.0222012854974605</v>
      </c>
      <c r="O356">
        <v>2268.4699999999998</v>
      </c>
      <c r="P356">
        <v>2136.0429389487099</v>
      </c>
      <c r="Q356">
        <v>1704.7499486588499</v>
      </c>
      <c r="R356">
        <v>30.1384007579288</v>
      </c>
      <c r="S356" s="1">
        <f>(Table2[[#This Row],[Close Price]]-Table2[[#This Row],[20D EMA]])/Table2[[#This Row],[20D EMA]]</f>
        <v>-4.7926576062279777E-2</v>
      </c>
      <c r="T356" s="1">
        <f>(Table2[[#This Row],[Close Price]]-Table2[[#This Row],[50D EMA]])/Table2[[#This Row],[50D EMA]]</f>
        <v>1.1098588244184804E-2</v>
      </c>
      <c r="U356" s="1">
        <f>(Table2[[#This Row],[Close Price]]-Table2[[#This Row],[200D EMA]])/Table2[[#This Row],[200D EMA]]</f>
        <v>0.26690134333138116</v>
      </c>
      <c r="V356">
        <v>0.460335069072286</v>
      </c>
      <c r="W356">
        <v>2117</v>
      </c>
      <c r="X356">
        <v>2223.9499999999998</v>
      </c>
      <c r="Y356">
        <v>2117</v>
      </c>
      <c r="Z356">
        <v>2320.4499999999998</v>
      </c>
      <c r="AA356">
        <v>2117</v>
      </c>
      <c r="AB356">
        <v>2469.9499999999998</v>
      </c>
      <c r="AC356" s="1">
        <f>(Table2[[#This Row],[Close Price]]/Table2[[#This Row],[Day Low]])-1</f>
        <v>2.0193670288143561E-2</v>
      </c>
      <c r="AD356" s="1">
        <f>(Table2[[#This Row],[Day High]]/Table2[[#This Row],[Close Price]])-1</f>
        <v>2.9725662692441146E-2</v>
      </c>
      <c r="AE356" s="1">
        <f>(Table2[[#This Row],[Close Price]]/Table2[[#This Row],[Current Week Low]])-1</f>
        <v>2.0193670288143561E-2</v>
      </c>
      <c r="AF356" s="1">
        <f>(Table2[[#This Row],[Current Week High]]/Table2[[#This Row],[Close Price]])-1</f>
        <v>7.4406760041671349E-2</v>
      </c>
      <c r="AG356" s="1">
        <f>(Table2[[#This Row],[Close Price]]/Table2[[#This Row],[Current Month Low]])-1</f>
        <v>2.0193670288143561E-2</v>
      </c>
      <c r="AH356" s="1">
        <f>(Table2[[#This Row],[Current Month High]]/Table2[[#This Row],[Close Price]])-1</f>
        <v>0.14362773469151513</v>
      </c>
      <c r="AI356">
        <v>15.430026623451701</v>
      </c>
      <c r="AJ356">
        <v>101.516211803125</v>
      </c>
      <c r="AK356" t="str">
        <f>IF(AND(Table2[[#This Row],[20D EMA]]&gt;Table2[[#This Row],[50D EMA]],Table2[[#This Row],[50D EMA]]&gt;Table2[[#This Row],[200D EMA]]),"Uptrend","Downtrend/NoTrend")</f>
        <v>Uptrend</v>
      </c>
      <c r="AL356">
        <v>0.28000000000000003</v>
      </c>
      <c r="AM356" t="s">
        <v>3217</v>
      </c>
      <c r="AN356">
        <v>-7.57</v>
      </c>
      <c r="AO356" t="s">
        <v>3216</v>
      </c>
      <c r="AP356">
        <v>-7.6645829257004E-2</v>
      </c>
      <c r="AQ356">
        <f>(Table2[[#This Row],[Sharpe Ratio]]-AVERAGE(Table2[Sharpe Ratio]))/_xlfn.STDEV.P(Table2[Sharpe Ratio])</f>
        <v>-1.6381763464526682</v>
      </c>
      <c r="AR3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-1.7174254926570707</v>
      </c>
      <c r="AS356">
        <f>_xlfn.RANK.AVG(Table2[[#This Row],[1Y Return vs Nifty Z-Score]],Table2[1Y Return vs Nifty Z-Score])</f>
        <v>347</v>
      </c>
      <c r="AT356">
        <f>_xlfn.RANK.AVG(Table2[[#This Row],[6M Return vs Nifty Z-Score]],Table2[6M Return vs Nifty Z-Score])</f>
        <v>39</v>
      </c>
      <c r="AU356">
        <f>_xlfn.RANK.AVG(Table2[[#This Row],[Sharpe Ratio Z-Score]],Table2[Sharpe Ratio Z-Score])</f>
        <v>705</v>
      </c>
      <c r="AV356">
        <f>(Table2[[#This Row],[Rank 1Y]]+Table2[[#This Row],[Rank 6M]]+Table2[[#This Row],[Rank Sharpe]])/3</f>
        <v>363.66666666666669</v>
      </c>
    </row>
    <row r="357" spans="1:48" x14ac:dyDescent="0.3">
      <c r="A357" t="s">
        <v>1276</v>
      </c>
      <c r="B357" t="s">
        <v>1277</v>
      </c>
      <c r="C357" t="s">
        <v>3173</v>
      </c>
      <c r="D357" t="s">
        <v>382</v>
      </c>
      <c r="E357">
        <v>9341.0003928000006</v>
      </c>
      <c r="F357">
        <v>673</v>
      </c>
      <c r="G357">
        <v>25.373096914605899</v>
      </c>
      <c r="H357">
        <f>(Table2[[#This Row],[1Y Return vs Nifty]]-AVERAGE(Table2[1Y Return vs Nifty]))/_xlfn.STDEV.P(Table2[1Y Return vs Nifty])</f>
        <v>-4.34452237402765E-3</v>
      </c>
      <c r="I357">
        <v>-5.2358943575230299</v>
      </c>
      <c r="J357">
        <f>(Table2[[#This Row],[1M Return vs Nifty]]-AVERAGE(Table2[1M Return vs Nifty]))/_xlfn.STDEV.P(Table2[1M Return vs Nifty])</f>
        <v>-0.54138914822075423</v>
      </c>
      <c r="K357">
        <v>17.811539331528799</v>
      </c>
      <c r="L357">
        <f>(Table2[[#This Row],[6M Return vs Nifty]]-AVERAGE(Table2[6M Return vs Nifty]))/_xlfn.STDEV.P(Table2[6M Return vs Nifty])</f>
        <v>8.386084303126505E-2</v>
      </c>
      <c r="M357">
        <v>1.11203002741018</v>
      </c>
      <c r="N357">
        <f>(Table2[[#This Row],[1W Return vs Nifty]]-AVERAGE(Table2[1W Return vs Nifty]))/_xlfn.STDEV.P(Table2[1W Return vs Nifty])</f>
        <v>0.1566072395112677</v>
      </c>
      <c r="O357">
        <v>679.94</v>
      </c>
      <c r="P357">
        <v>665.50150657595896</v>
      </c>
      <c r="Q357">
        <v>572.89496297744597</v>
      </c>
      <c r="R357">
        <v>54.4038155055662</v>
      </c>
      <c r="S357" s="1">
        <f>(Table2[[#This Row],[Close Price]]-Table2[[#This Row],[20D EMA]])/Table2[[#This Row],[20D EMA]]</f>
        <v>-1.020678295143697E-2</v>
      </c>
      <c r="T357" s="1">
        <f>(Table2[[#This Row],[Close Price]]-Table2[[#This Row],[50D EMA]])/Table2[[#This Row],[50D EMA]]</f>
        <v>1.126743268038745E-2</v>
      </c>
      <c r="U357" s="1">
        <f>(Table2[[#This Row],[Close Price]]-Table2[[#This Row],[200D EMA]])/Table2[[#This Row],[200D EMA]]</f>
        <v>0.17473541136107879</v>
      </c>
      <c r="V357">
        <v>0.23581266805147499</v>
      </c>
      <c r="W357">
        <v>658.5</v>
      </c>
      <c r="X357">
        <v>695</v>
      </c>
      <c r="Y357">
        <v>658.5</v>
      </c>
      <c r="Z357">
        <v>705</v>
      </c>
      <c r="AA357">
        <v>646.79999999999995</v>
      </c>
      <c r="AB357">
        <v>705</v>
      </c>
      <c r="AC357" s="1">
        <f>(Table2[[#This Row],[Close Price]]/Table2[[#This Row],[Day Low]])-1</f>
        <v>2.2019741837509432E-2</v>
      </c>
      <c r="AD357" s="1">
        <f>(Table2[[#This Row],[Day High]]/Table2[[#This Row],[Close Price]])-1</f>
        <v>3.2689450222882721E-2</v>
      </c>
      <c r="AE357" s="1">
        <f>(Table2[[#This Row],[Close Price]]/Table2[[#This Row],[Current Week Low]])-1</f>
        <v>2.2019741837509432E-2</v>
      </c>
      <c r="AF357" s="1">
        <f>(Table2[[#This Row],[Current Week High]]/Table2[[#This Row],[Close Price]])-1</f>
        <v>4.7548291233283857E-2</v>
      </c>
      <c r="AG357" s="1">
        <f>(Table2[[#This Row],[Close Price]]/Table2[[#This Row],[Current Month Low]])-1</f>
        <v>4.050711193568346E-2</v>
      </c>
      <c r="AH357" s="1">
        <f>(Table2[[#This Row],[Current Month High]]/Table2[[#This Row],[Close Price]])-1</f>
        <v>4.7548291233283857E-2</v>
      </c>
      <c r="AI357">
        <v>17.830609212481399</v>
      </c>
      <c r="AJ357">
        <v>74.397512308888295</v>
      </c>
      <c r="AK357" t="str">
        <f>IF(AND(Table2[[#This Row],[20D EMA]]&gt;Table2[[#This Row],[50D EMA]],Table2[[#This Row],[50D EMA]]&gt;Table2[[#This Row],[200D EMA]]),"Uptrend","Downtrend/NoTrend")</f>
        <v>Uptrend</v>
      </c>
      <c r="AL357">
        <v>-0.04</v>
      </c>
      <c r="AM357" t="s">
        <v>3216</v>
      </c>
      <c r="AN357">
        <v>-0.91</v>
      </c>
      <c r="AO357" t="s">
        <v>3216</v>
      </c>
      <c r="AP357">
        <v>5.151706865365E-3</v>
      </c>
      <c r="AQ357">
        <f>(Table2[[#This Row],[Sharpe Ratio]]-AVERAGE(Table2[Sharpe Ratio]))/_xlfn.STDEV.P(Table2[Sharpe Ratio])</f>
        <v>-0.68817341848926283</v>
      </c>
      <c r="AR3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-0.99343900654151196</v>
      </c>
      <c r="AS357">
        <f>_xlfn.RANK.AVG(Table2[[#This Row],[1Y Return vs Nifty Z-Score]],Table2[1Y Return vs Nifty Z-Score])</f>
        <v>295</v>
      </c>
      <c r="AT357">
        <f>_xlfn.RANK.AVG(Table2[[#This Row],[6M Return vs Nifty Z-Score]],Table2[6M Return vs Nifty Z-Score])</f>
        <v>281</v>
      </c>
      <c r="AU357">
        <f>_xlfn.RANK.AVG(Table2[[#This Row],[Sharpe Ratio Z-Score]],Table2[Sharpe Ratio Z-Score])</f>
        <v>516</v>
      </c>
      <c r="AV357">
        <f>(Table2[[#This Row],[Rank 1Y]]+Table2[[#This Row],[Rank 6M]]+Table2[[#This Row],[Rank Sharpe]])/3</f>
        <v>364</v>
      </c>
    </row>
    <row r="358" spans="1:48" x14ac:dyDescent="0.3">
      <c r="A358" t="s">
        <v>671</v>
      </c>
      <c r="B358" t="s">
        <v>672</v>
      </c>
      <c r="C358" t="s">
        <v>3183</v>
      </c>
      <c r="D358" t="s">
        <v>262</v>
      </c>
      <c r="E358">
        <v>28502.454321359899</v>
      </c>
      <c r="F358">
        <v>1490.6</v>
      </c>
      <c r="G358">
        <v>2.1130002049065202</v>
      </c>
      <c r="H358">
        <f>(Table2[[#This Row],[1Y Return vs Nifty]]-AVERAGE(Table2[1Y Return vs Nifty]))/_xlfn.STDEV.P(Table2[1Y Return vs Nifty])</f>
        <v>-0.3982178139220382</v>
      </c>
      <c r="I358">
        <v>-8.7569594698554702</v>
      </c>
      <c r="J358">
        <f>(Table2[[#This Row],[1M Return vs Nifty]]-AVERAGE(Table2[1M Return vs Nifty]))/_xlfn.STDEV.P(Table2[1M Return vs Nifty])</f>
        <v>-0.86127025792210998</v>
      </c>
      <c r="K358">
        <v>17.650277836120399</v>
      </c>
      <c r="L358">
        <f>(Table2[[#This Row],[6M Return vs Nifty]]-AVERAGE(Table2[6M Return vs Nifty]))/_xlfn.STDEV.P(Table2[6M Return vs Nifty])</f>
        <v>7.9045542701166982E-2</v>
      </c>
      <c r="M358">
        <v>-2.4341114588206301</v>
      </c>
      <c r="N358">
        <f>(Table2[[#This Row],[1W Return vs Nifty]]-AVERAGE(Table2[1W Return vs Nifty]))/_xlfn.STDEV.P(Table2[1W Return vs Nifty])</f>
        <v>-0.61357302789768753</v>
      </c>
      <c r="O358">
        <v>1523.56</v>
      </c>
      <c r="P358">
        <v>1562.34468999559</v>
      </c>
      <c r="Q358">
        <v>1435.8565994915</v>
      </c>
      <c r="R358">
        <v>43.691003361851401</v>
      </c>
      <c r="S358" s="1">
        <f>(Table2[[#This Row],[Close Price]]-Table2[[#This Row],[20D EMA]])/Table2[[#This Row],[20D EMA]]</f>
        <v>-2.1633542492583185E-2</v>
      </c>
      <c r="T358" s="1">
        <f>(Table2[[#This Row],[Close Price]]-Table2[[#This Row],[50D EMA]])/Table2[[#This Row],[50D EMA]]</f>
        <v>-4.5921166087742514E-2</v>
      </c>
      <c r="U358" s="1">
        <f>(Table2[[#This Row],[Close Price]]-Table2[[#This Row],[200D EMA]])/Table2[[#This Row],[200D EMA]]</f>
        <v>3.8125952499634685E-2</v>
      </c>
      <c r="V358">
        <v>0.67005801911637897</v>
      </c>
      <c r="W358">
        <v>1479.15</v>
      </c>
      <c r="X358">
        <v>1511.5</v>
      </c>
      <c r="Y358">
        <v>1471</v>
      </c>
      <c r="Z358">
        <v>1560.5</v>
      </c>
      <c r="AA358">
        <v>1467.8</v>
      </c>
      <c r="AB358">
        <v>1576.8</v>
      </c>
      <c r="AC358" s="1">
        <f>(Table2[[#This Row],[Close Price]]/Table2[[#This Row],[Day Low]])-1</f>
        <v>7.7409322921946355E-3</v>
      </c>
      <c r="AD358" s="1">
        <f>(Table2[[#This Row],[Day High]]/Table2[[#This Row],[Close Price]])-1</f>
        <v>1.4021199516973004E-2</v>
      </c>
      <c r="AE358" s="1">
        <f>(Table2[[#This Row],[Close Price]]/Table2[[#This Row],[Current Week Low]])-1</f>
        <v>1.3324269204622707E-2</v>
      </c>
      <c r="AF358" s="1">
        <f>(Table2[[#This Row],[Current Week High]]/Table2[[#This Row],[Close Price]])-1</f>
        <v>4.6893868240976744E-2</v>
      </c>
      <c r="AG358" s="1">
        <f>(Table2[[#This Row],[Close Price]]/Table2[[#This Row],[Current Month Low]])-1</f>
        <v>1.5533451423899614E-2</v>
      </c>
      <c r="AH358" s="1">
        <f>(Table2[[#This Row],[Current Month High]]/Table2[[#This Row],[Close Price]])-1</f>
        <v>5.7829062122635166E-2</v>
      </c>
      <c r="AI358">
        <v>23.517375553468401</v>
      </c>
      <c r="AJ358">
        <v>45.339313572542899</v>
      </c>
      <c r="AK358" t="str">
        <f>IF(AND(Table2[[#This Row],[20D EMA]]&gt;Table2[[#This Row],[50D EMA]],Table2[[#This Row],[50D EMA]]&gt;Table2[[#This Row],[200D EMA]]),"Uptrend","Downtrend/NoTrend")</f>
        <v>Downtrend/NoTrend</v>
      </c>
      <c r="AL358">
        <v>-0.13</v>
      </c>
      <c r="AM358" t="s">
        <v>3216</v>
      </c>
      <c r="AN358">
        <v>-1.61</v>
      </c>
      <c r="AO358" t="s">
        <v>3216</v>
      </c>
      <c r="AP358">
        <v>5.1882036829463997E-2</v>
      </c>
      <c r="AQ358">
        <f>(Table2[[#This Row],[Sharpe Ratio]]-AVERAGE(Table2[Sharpe Ratio]))/_xlfn.STDEV.P(Table2[Sharpe Ratio])</f>
        <v>-0.14544374232668483</v>
      </c>
      <c r="AR3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8">
        <f>_xlfn.RANK.AVG(Table2[[#This Row],[1Y Return vs Nifty Z-Score]],Table2[1Y Return vs Nifty Z-Score])</f>
        <v>433</v>
      </c>
      <c r="AT358">
        <f>_xlfn.RANK.AVG(Table2[[#This Row],[6M Return vs Nifty Z-Score]],Table2[6M Return vs Nifty Z-Score])</f>
        <v>283</v>
      </c>
      <c r="AU358">
        <f>_xlfn.RANK.AVG(Table2[[#This Row],[Sharpe Ratio Z-Score]],Table2[Sharpe Ratio Z-Score])</f>
        <v>381</v>
      </c>
      <c r="AV358">
        <f>(Table2[[#This Row],[Rank 1Y]]+Table2[[#This Row],[Rank 6M]]+Table2[[#This Row],[Rank Sharpe]])/3</f>
        <v>365.66666666666669</v>
      </c>
    </row>
    <row r="359" spans="1:48" x14ac:dyDescent="0.3">
      <c r="A359" t="s">
        <v>28</v>
      </c>
      <c r="B359" t="s">
        <v>29</v>
      </c>
      <c r="C359" t="s">
        <v>3171</v>
      </c>
      <c r="D359" t="s">
        <v>24</v>
      </c>
      <c r="E359">
        <v>907662.52883596497</v>
      </c>
      <c r="F359">
        <v>1292</v>
      </c>
      <c r="G359">
        <v>4.6442053139922104</v>
      </c>
      <c r="H359">
        <f>(Table2[[#This Row],[1Y Return vs Nifty]]-AVERAGE(Table2[1Y Return vs Nifty]))/_xlfn.STDEV.P(Table2[1Y Return vs Nifty])</f>
        <v>-0.35535582154334844</v>
      </c>
      <c r="I359">
        <v>4.7425496730788597</v>
      </c>
      <c r="J359">
        <f>(Table2[[#This Row],[1M Return vs Nifty]]-AVERAGE(Table2[1M Return vs Nifty]))/_xlfn.STDEV.P(Table2[1M Return vs Nifty])</f>
        <v>0.3651307961058074</v>
      </c>
      <c r="K359">
        <v>2.70069904344051</v>
      </c>
      <c r="L359">
        <f>(Table2[[#This Row],[6M Return vs Nifty]]-AVERAGE(Table2[6M Return vs Nifty]))/_xlfn.STDEV.P(Table2[6M Return vs Nifty])</f>
        <v>-0.36735185373193618</v>
      </c>
      <c r="M359">
        <v>4.1379190497506197</v>
      </c>
      <c r="N359">
        <f>(Table2[[#This Row],[1W Return vs Nifty]]-AVERAGE(Table2[1W Return vs Nifty]))/_xlfn.STDEV.P(Table2[1W Return vs Nifty])</f>
        <v>0.81379478417775142</v>
      </c>
      <c r="O359">
        <v>1242.8</v>
      </c>
      <c r="P359">
        <v>1216.45582907893</v>
      </c>
      <c r="Q359">
        <v>1124.18108130049</v>
      </c>
      <c r="R359">
        <v>80.2715708286335</v>
      </c>
      <c r="S359" s="1">
        <f>(Table2[[#This Row],[Close Price]]-Table2[[#This Row],[20D EMA]])/Table2[[#This Row],[20D EMA]]</f>
        <v>3.9588027035725816E-2</v>
      </c>
      <c r="T359" s="1">
        <f>(Table2[[#This Row],[Close Price]]-Table2[[#This Row],[50D EMA]])/Table2[[#This Row],[50D EMA]]</f>
        <v>6.2101861091224432E-2</v>
      </c>
      <c r="U359" s="1">
        <f>(Table2[[#This Row],[Close Price]]-Table2[[#This Row],[200D EMA]])/Table2[[#This Row],[200D EMA]]</f>
        <v>0.14928103798488723</v>
      </c>
      <c r="V359">
        <v>0.79217306145202304</v>
      </c>
      <c r="W359">
        <v>1285.3499999999999</v>
      </c>
      <c r="X359">
        <v>1300</v>
      </c>
      <c r="Y359">
        <v>1244.7</v>
      </c>
      <c r="Z359">
        <v>1300</v>
      </c>
      <c r="AA359">
        <v>1200.45</v>
      </c>
      <c r="AB359">
        <v>1300</v>
      </c>
      <c r="AC359" s="1">
        <f>(Table2[[#This Row],[Close Price]]/Table2[[#This Row],[Day Low]])-1</f>
        <v>5.1736881005175483E-3</v>
      </c>
      <c r="AD359" s="1">
        <f>(Table2[[#This Row],[Day High]]/Table2[[#This Row],[Close Price]])-1</f>
        <v>6.1919504643963563E-3</v>
      </c>
      <c r="AE359" s="1">
        <f>(Table2[[#This Row],[Close Price]]/Table2[[#This Row],[Current Week Low]])-1</f>
        <v>3.8001124769020622E-2</v>
      </c>
      <c r="AF359" s="1">
        <f>(Table2[[#This Row],[Current Week High]]/Table2[[#This Row],[Close Price]])-1</f>
        <v>6.1919504643963563E-3</v>
      </c>
      <c r="AG359" s="1">
        <f>(Table2[[#This Row],[Close Price]]/Table2[[#This Row],[Current Month Low]])-1</f>
        <v>7.6263068016160673E-2</v>
      </c>
      <c r="AH359" s="1">
        <f>(Table2[[#This Row],[Current Month High]]/Table2[[#This Row],[Close Price]])-1</f>
        <v>6.1919504643963563E-3</v>
      </c>
      <c r="AI359">
        <v>0.61919504643963497</v>
      </c>
      <c r="AJ359">
        <v>43.715239154616199</v>
      </c>
      <c r="AK359" t="str">
        <f>IF(AND(Table2[[#This Row],[20D EMA]]&gt;Table2[[#This Row],[50D EMA]],Table2[[#This Row],[50D EMA]]&gt;Table2[[#This Row],[200D EMA]]),"Uptrend","Downtrend/NoTrend")</f>
        <v>Uptrend</v>
      </c>
      <c r="AL359">
        <v>7.0000000000000007E-2</v>
      </c>
      <c r="AM359" t="s">
        <v>3217</v>
      </c>
      <c r="AN359">
        <v>3.55</v>
      </c>
      <c r="AO359" t="s">
        <v>3217</v>
      </c>
      <c r="AP359">
        <v>9.5769834753732005E-2</v>
      </c>
      <c r="AQ359">
        <f>(Table2[[#This Row],[Sharpe Ratio]]-AVERAGE(Table2[Sharpe Ratio]))/_xlfn.STDEV.P(Table2[Sharpe Ratio])</f>
        <v>0.36427254628557115</v>
      </c>
      <c r="AR3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0.82049045129384535</v>
      </c>
      <c r="AS359">
        <f>_xlfn.RANK.AVG(Table2[[#This Row],[1Y Return vs Nifty Z-Score]],Table2[1Y Return vs Nifty Z-Score])</f>
        <v>416</v>
      </c>
      <c r="AT359">
        <f>_xlfn.RANK.AVG(Table2[[#This Row],[6M Return vs Nifty Z-Score]],Table2[6M Return vs Nifty Z-Score])</f>
        <v>436</v>
      </c>
      <c r="AU359">
        <f>_xlfn.RANK.AVG(Table2[[#This Row],[Sharpe Ratio Z-Score]],Table2[Sharpe Ratio Z-Score])</f>
        <v>246</v>
      </c>
      <c r="AV359">
        <f>(Table2[[#This Row],[Rank 1Y]]+Table2[[#This Row],[Rank 6M]]+Table2[[#This Row],[Rank Sharpe]])/3</f>
        <v>366</v>
      </c>
    </row>
    <row r="360" spans="1:48" x14ac:dyDescent="0.3">
      <c r="A360" t="s">
        <v>1108</v>
      </c>
      <c r="B360" t="s">
        <v>1109</v>
      </c>
      <c r="C360" t="s">
        <v>3179</v>
      </c>
      <c r="D360" t="s">
        <v>144</v>
      </c>
      <c r="E360">
        <v>11808.93</v>
      </c>
      <c r="F360">
        <v>370.45</v>
      </c>
      <c r="G360">
        <v>2.4131812106103401</v>
      </c>
      <c r="H360">
        <f>(Table2[[#This Row],[1Y Return vs Nifty]]-AVERAGE(Table2[1Y Return vs Nifty]))/_xlfn.STDEV.P(Table2[1Y Return vs Nifty])</f>
        <v>-0.39313471894387103</v>
      </c>
      <c r="I360">
        <v>-1.6775889677687099</v>
      </c>
      <c r="J360">
        <f>(Table2[[#This Row],[1M Return vs Nifty]]-AVERAGE(Table2[1M Return vs Nifty]))/_xlfn.STDEV.P(Table2[1M Return vs Nifty])</f>
        <v>-0.21812484028612114</v>
      </c>
      <c r="K360">
        <v>-8.3955293659505905</v>
      </c>
      <c r="L360">
        <f>(Table2[[#This Row],[6M Return vs Nifty]]-AVERAGE(Table2[6M Return vs Nifty]))/_xlfn.STDEV.P(Table2[6M Return vs Nifty])</f>
        <v>-0.69868744123388205</v>
      </c>
      <c r="M360">
        <v>1.3003835222942199</v>
      </c>
      <c r="N360">
        <f>(Table2[[#This Row],[1W Return vs Nifty]]-AVERAGE(Table2[1W Return vs Nifty]))/_xlfn.STDEV.P(Table2[1W Return vs Nifty])</f>
        <v>0.19751540564633971</v>
      </c>
      <c r="O360">
        <v>370.49</v>
      </c>
      <c r="P360">
        <v>377.50934301626199</v>
      </c>
      <c r="Q360">
        <v>373.38638902554499</v>
      </c>
      <c r="R360">
        <v>52.822838175177502</v>
      </c>
      <c r="S360" s="1">
        <f>(Table2[[#This Row],[Close Price]]-Table2[[#This Row],[20D EMA]])/Table2[[#This Row],[20D EMA]]</f>
        <v>-1.07965127263949E-4</v>
      </c>
      <c r="T360" s="1">
        <f>(Table2[[#This Row],[Close Price]]-Table2[[#This Row],[50D EMA]])/Table2[[#This Row],[50D EMA]]</f>
        <v>-1.869978358643672E-2</v>
      </c>
      <c r="U360" s="1">
        <f>(Table2[[#This Row],[Close Price]]-Table2[[#This Row],[200D EMA]])/Table2[[#This Row],[200D EMA]]</f>
        <v>-7.8642101368727353E-3</v>
      </c>
      <c r="V360">
        <v>0.71155079565572499</v>
      </c>
      <c r="W360">
        <v>363.9</v>
      </c>
      <c r="X360">
        <v>374.35</v>
      </c>
      <c r="Y360">
        <v>363.9</v>
      </c>
      <c r="Z360">
        <v>378</v>
      </c>
      <c r="AA360">
        <v>359.05</v>
      </c>
      <c r="AB360">
        <v>379.5</v>
      </c>
      <c r="AC360" s="1">
        <f>(Table2[[#This Row],[Close Price]]/Table2[[#This Row],[Day Low]])-1</f>
        <v>1.799945039846107E-2</v>
      </c>
      <c r="AD360" s="1">
        <f>(Table2[[#This Row],[Day High]]/Table2[[#This Row],[Close Price]])-1</f>
        <v>1.0527736536644738E-2</v>
      </c>
      <c r="AE360" s="1">
        <f>(Table2[[#This Row],[Close Price]]/Table2[[#This Row],[Current Week Low]])-1</f>
        <v>1.799945039846107E-2</v>
      </c>
      <c r="AF360" s="1">
        <f>(Table2[[#This Row],[Current Week High]]/Table2[[#This Row],[Close Price]])-1</f>
        <v>2.0380618167094022E-2</v>
      </c>
      <c r="AG360" s="1">
        <f>(Table2[[#This Row],[Close Price]]/Table2[[#This Row],[Current Month Low]])-1</f>
        <v>3.1750452583205524E-2</v>
      </c>
      <c r="AH360" s="1">
        <f>(Table2[[#This Row],[Current Month High]]/Table2[[#This Row],[Close Price]])-1</f>
        <v>2.4429747604265195E-2</v>
      </c>
      <c r="AI360">
        <v>36.590633013902</v>
      </c>
      <c r="AJ360">
        <v>40.6950246866691</v>
      </c>
      <c r="AK360" t="str">
        <f>IF(AND(Table2[[#This Row],[20D EMA]]&gt;Table2[[#This Row],[50D EMA]],Table2[[#This Row],[50D EMA]]&gt;Table2[[#This Row],[200D EMA]]),"Uptrend","Downtrend/NoTrend")</f>
        <v>Downtrend/NoTrend</v>
      </c>
      <c r="AL360">
        <v>0.01</v>
      </c>
      <c r="AM360" t="s">
        <v>3217</v>
      </c>
      <c r="AN360">
        <v>0.89</v>
      </c>
      <c r="AO360" t="s">
        <v>3217</v>
      </c>
      <c r="AP360">
        <v>0.15193018571424599</v>
      </c>
      <c r="AQ360">
        <f>(Table2[[#This Row],[Sharpe Ratio]]-AVERAGE(Table2[Sharpe Ratio]))/_xlfn.STDEV.P(Table2[Sharpe Ratio])</f>
        <v>1.0165232176031702</v>
      </c>
      <c r="AR3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0">
        <f>_xlfn.RANK.AVG(Table2[[#This Row],[1Y Return vs Nifty Z-Score]],Table2[1Y Return vs Nifty Z-Score])</f>
        <v>430</v>
      </c>
      <c r="AT360">
        <f>_xlfn.RANK.AVG(Table2[[#This Row],[6M Return vs Nifty Z-Score]],Table2[6M Return vs Nifty Z-Score])</f>
        <v>556</v>
      </c>
      <c r="AU360">
        <f>_xlfn.RANK.AVG(Table2[[#This Row],[Sharpe Ratio Z-Score]],Table2[Sharpe Ratio Z-Score])</f>
        <v>112</v>
      </c>
      <c r="AV360">
        <f>(Table2[[#This Row],[Rank 1Y]]+Table2[[#This Row],[Rank 6M]]+Table2[[#This Row],[Rank Sharpe]])/3</f>
        <v>366</v>
      </c>
    </row>
    <row r="361" spans="1:48" x14ac:dyDescent="0.3">
      <c r="A361" t="s">
        <v>183</v>
      </c>
      <c r="B361" t="s">
        <v>184</v>
      </c>
      <c r="C361" t="s">
        <v>3175</v>
      </c>
      <c r="D361" t="s">
        <v>185</v>
      </c>
      <c r="E361">
        <v>145188.74843070001</v>
      </c>
      <c r="F361">
        <v>5429.2</v>
      </c>
      <c r="G361">
        <v>17.4072039195201</v>
      </c>
      <c r="H361">
        <f>(Table2[[#This Row],[1Y Return vs Nifty]]-AVERAGE(Table2[1Y Return vs Nifty]))/_xlfn.STDEV.P(Table2[1Y Return vs Nifty])</f>
        <v>-0.13923443849313541</v>
      </c>
      <c r="I361">
        <v>13.856972610280501</v>
      </c>
      <c r="J361">
        <f>(Table2[[#This Row],[1M Return vs Nifty]]-AVERAGE(Table2[1M Return vs Nifty]))/_xlfn.STDEV.P(Table2[1M Return vs Nifty])</f>
        <v>1.1931563027140144</v>
      </c>
      <c r="K361">
        <v>41.005232467468403</v>
      </c>
      <c r="L361">
        <f>(Table2[[#This Row],[6M Return vs Nifty]]-AVERAGE(Table2[6M Return vs Nifty]))/_xlfn.STDEV.P(Table2[6M Return vs Nifty])</f>
        <v>0.77642913362560961</v>
      </c>
      <c r="M361">
        <v>0.166310438213501</v>
      </c>
      <c r="N361">
        <f>(Table2[[#This Row],[1W Return vs Nifty]]-AVERAGE(Table2[1W Return vs Nifty]))/_xlfn.STDEV.P(Table2[1W Return vs Nifty])</f>
        <v>-4.8791944060387817E-2</v>
      </c>
      <c r="O361">
        <v>5244.24</v>
      </c>
      <c r="P361">
        <v>4973.8089603668996</v>
      </c>
      <c r="Q361">
        <v>4320.9555048811499</v>
      </c>
      <c r="R361">
        <v>78.657604098713605</v>
      </c>
      <c r="S361" s="1">
        <f>(Table2[[#This Row],[Close Price]]-Table2[[#This Row],[20D EMA]])/Table2[[#This Row],[20D EMA]]</f>
        <v>3.5269171510075824E-2</v>
      </c>
      <c r="T361" s="1">
        <f>(Table2[[#This Row],[Close Price]]-Table2[[#This Row],[50D EMA]])/Table2[[#This Row],[50D EMA]]</f>
        <v>9.1557806755711776E-2</v>
      </c>
      <c r="U361" s="1">
        <f>(Table2[[#This Row],[Close Price]]-Table2[[#This Row],[200D EMA]])/Table2[[#This Row],[200D EMA]]</f>
        <v>0.25648134859683835</v>
      </c>
      <c r="V361">
        <v>1.00017793237748</v>
      </c>
      <c r="W361">
        <v>5419</v>
      </c>
      <c r="X361">
        <v>5513</v>
      </c>
      <c r="Y361">
        <v>5392.05</v>
      </c>
      <c r="Z361">
        <v>5560</v>
      </c>
      <c r="AA361">
        <v>5015.25</v>
      </c>
      <c r="AB361">
        <v>5560</v>
      </c>
      <c r="AC361" s="1">
        <f>(Table2[[#This Row],[Close Price]]/Table2[[#This Row],[Day Low]])-1</f>
        <v>1.88226610075648E-3</v>
      </c>
      <c r="AD361" s="1">
        <f>(Table2[[#This Row],[Day High]]/Table2[[#This Row],[Close Price]])-1</f>
        <v>1.5435054888381483E-2</v>
      </c>
      <c r="AE361" s="1">
        <f>(Table2[[#This Row],[Close Price]]/Table2[[#This Row],[Current Week Low]])-1</f>
        <v>6.8897729064083535E-3</v>
      </c>
      <c r="AF361" s="1">
        <f>(Table2[[#This Row],[Current Week High]]/Table2[[#This Row],[Close Price]])-1</f>
        <v>2.4091947248213508E-2</v>
      </c>
      <c r="AG361" s="1">
        <f>(Table2[[#This Row],[Close Price]]/Table2[[#This Row],[Current Month Low]])-1</f>
        <v>8.2538258312147894E-2</v>
      </c>
      <c r="AH361" s="1">
        <f>(Table2[[#This Row],[Current Month High]]/Table2[[#This Row],[Close Price]])-1</f>
        <v>2.4091947248213508E-2</v>
      </c>
      <c r="AI361">
        <v>2.4091947248213499</v>
      </c>
      <c r="AJ361">
        <v>64.755864412951695</v>
      </c>
      <c r="AK361" t="str">
        <f>IF(AND(Table2[[#This Row],[20D EMA]]&gt;Table2[[#This Row],[50D EMA]],Table2[[#This Row],[50D EMA]]&gt;Table2[[#This Row],[200D EMA]]),"Uptrend","Downtrend/NoTrend")</f>
        <v>Uptrend</v>
      </c>
      <c r="AL361">
        <v>0.02</v>
      </c>
      <c r="AM361" t="s">
        <v>3217</v>
      </c>
      <c r="AN361">
        <v>7.17</v>
      </c>
      <c r="AO361" t="s">
        <v>3217</v>
      </c>
      <c r="AP361">
        <v>-2.2489492812962E-2</v>
      </c>
      <c r="AQ361">
        <f>(Table2[[#This Row],[Sharpe Ratio]]-AVERAGE(Table2[Sharpe Ratio]))/_xlfn.STDEV.P(Table2[Sharpe Ratio])</f>
        <v>-1.0092004551416631</v>
      </c>
      <c r="AR3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0.77235859864443768</v>
      </c>
      <c r="AS361">
        <f>_xlfn.RANK.AVG(Table2[[#This Row],[1Y Return vs Nifty Z-Score]],Table2[1Y Return vs Nifty Z-Score])</f>
        <v>340</v>
      </c>
      <c r="AT361">
        <f>_xlfn.RANK.AVG(Table2[[#This Row],[6M Return vs Nifty Z-Score]],Table2[6M Return vs Nifty Z-Score])</f>
        <v>133</v>
      </c>
      <c r="AU361">
        <f>_xlfn.RANK.AVG(Table2[[#This Row],[Sharpe Ratio Z-Score]],Table2[Sharpe Ratio Z-Score])</f>
        <v>627</v>
      </c>
      <c r="AV361">
        <f>(Table2[[#This Row],[Rank 1Y]]+Table2[[#This Row],[Rank 6M]]+Table2[[#This Row],[Rank Sharpe]])/3</f>
        <v>366.66666666666669</v>
      </c>
    </row>
    <row r="362" spans="1:48" x14ac:dyDescent="0.3">
      <c r="A362" t="s">
        <v>612</v>
      </c>
      <c r="B362" t="s">
        <v>613</v>
      </c>
      <c r="C362" t="s">
        <v>3177</v>
      </c>
      <c r="D362" t="s">
        <v>407</v>
      </c>
      <c r="E362">
        <v>32447.30733114</v>
      </c>
      <c r="F362">
        <v>518.45000000000005</v>
      </c>
      <c r="G362">
        <v>10.5746181381787</v>
      </c>
      <c r="H362">
        <f>(Table2[[#This Row],[1Y Return vs Nifty]]-AVERAGE(Table2[1Y Return vs Nifty]))/_xlfn.STDEV.P(Table2[1Y Return vs Nifty])</f>
        <v>-0.25493357272583461</v>
      </c>
      <c r="I362">
        <v>1.6057527255778701</v>
      </c>
      <c r="J362">
        <f>(Table2[[#This Row],[1M Return vs Nifty]]-AVERAGE(Table2[1M Return vs Nifty]))/_xlfn.STDEV.P(Table2[1M Return vs Nifty])</f>
        <v>8.0159613675794397E-2</v>
      </c>
      <c r="K362">
        <v>-2.5354129465991102</v>
      </c>
      <c r="L362">
        <f>(Table2[[#This Row],[6M Return vs Nifty]]-AVERAGE(Table2[6M Return vs Nifty]))/_xlfn.STDEV.P(Table2[6M Return vs Nifty])</f>
        <v>-0.52370319929160836</v>
      </c>
      <c r="M362">
        <v>-2.6338541316265398</v>
      </c>
      <c r="N362">
        <f>(Table2[[#This Row],[1W Return vs Nifty]]-AVERAGE(Table2[1W Return vs Nifty]))/_xlfn.STDEV.P(Table2[1W Return vs Nifty])</f>
        <v>-0.65695478966663179</v>
      </c>
      <c r="O362">
        <v>513.54999999999995</v>
      </c>
      <c r="P362">
        <v>511.78600067992897</v>
      </c>
      <c r="Q362">
        <v>485.41029924088798</v>
      </c>
      <c r="R362">
        <v>45.151005071931898</v>
      </c>
      <c r="S362" s="1">
        <f>(Table2[[#This Row],[Close Price]]-Table2[[#This Row],[20D EMA]])/Table2[[#This Row],[20D EMA]]</f>
        <v>9.5414273196379931E-3</v>
      </c>
      <c r="T362" s="1">
        <f>(Table2[[#This Row],[Close Price]]-Table2[[#This Row],[50D EMA]])/Table2[[#This Row],[50D EMA]]</f>
        <v>1.302106605342403E-2</v>
      </c>
      <c r="U362" s="1">
        <f>(Table2[[#This Row],[Close Price]]-Table2[[#This Row],[200D EMA]])/Table2[[#This Row],[200D EMA]]</f>
        <v>6.8065512435111927E-2</v>
      </c>
      <c r="V362">
        <v>0.59037036593372505</v>
      </c>
      <c r="W362">
        <v>505.65</v>
      </c>
      <c r="X362">
        <v>519.85</v>
      </c>
      <c r="Y362">
        <v>505.65</v>
      </c>
      <c r="Z362">
        <v>534.1</v>
      </c>
      <c r="AA362">
        <v>492.8</v>
      </c>
      <c r="AB362">
        <v>534.1</v>
      </c>
      <c r="AC362" s="1">
        <f>(Table2[[#This Row],[Close Price]]/Table2[[#This Row],[Day Low]])-1</f>
        <v>2.5313952338574142E-2</v>
      </c>
      <c r="AD362" s="1">
        <f>(Table2[[#This Row],[Day High]]/Table2[[#This Row],[Close Price]])-1</f>
        <v>2.700356832867179E-3</v>
      </c>
      <c r="AE362" s="1">
        <f>(Table2[[#This Row],[Close Price]]/Table2[[#This Row],[Current Week Low]])-1</f>
        <v>2.5313952338574142E-2</v>
      </c>
      <c r="AF362" s="1">
        <f>(Table2[[#This Row],[Current Week High]]/Table2[[#This Row],[Close Price]])-1</f>
        <v>3.0186131738836774E-2</v>
      </c>
      <c r="AG362" s="1">
        <f>(Table2[[#This Row],[Close Price]]/Table2[[#This Row],[Current Month Low]])-1</f>
        <v>5.2049512987013102E-2</v>
      </c>
      <c r="AH362" s="1">
        <f>(Table2[[#This Row],[Current Month High]]/Table2[[#This Row],[Close Price]])-1</f>
        <v>3.0186131738836774E-2</v>
      </c>
      <c r="AI362">
        <v>9.56697849358663</v>
      </c>
      <c r="AJ362">
        <v>42.041095890410901</v>
      </c>
      <c r="AK362" t="str">
        <f>IF(AND(Table2[[#This Row],[20D EMA]]&gt;Table2[[#This Row],[50D EMA]],Table2[[#This Row],[50D EMA]]&gt;Table2[[#This Row],[200D EMA]]),"Uptrend","Downtrend/NoTrend")</f>
        <v>Uptrend</v>
      </c>
      <c r="AL362">
        <v>-0.06</v>
      </c>
      <c r="AM362" t="s">
        <v>3216</v>
      </c>
      <c r="AN362">
        <v>3.09</v>
      </c>
      <c r="AO362" t="s">
        <v>3217</v>
      </c>
      <c r="AP362">
        <v>0.107834267104276</v>
      </c>
      <c r="AQ362">
        <f>(Table2[[#This Row],[Sharpe Ratio]]-AVERAGE(Table2[Sharpe Ratio]))/_xlfn.STDEV.P(Table2[Sharpe Ratio])</f>
        <v>0.50438979920731219</v>
      </c>
      <c r="AR3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-0.85104214880096818</v>
      </c>
      <c r="AS362">
        <f>_xlfn.RANK.AVG(Table2[[#This Row],[1Y Return vs Nifty Z-Score]],Table2[1Y Return vs Nifty Z-Score])</f>
        <v>383</v>
      </c>
      <c r="AT362">
        <f>_xlfn.RANK.AVG(Table2[[#This Row],[6M Return vs Nifty Z-Score]],Table2[6M Return vs Nifty Z-Score])</f>
        <v>499</v>
      </c>
      <c r="AU362">
        <f>_xlfn.RANK.AVG(Table2[[#This Row],[Sharpe Ratio Z-Score]],Table2[Sharpe Ratio Z-Score])</f>
        <v>218</v>
      </c>
      <c r="AV362">
        <f>(Table2[[#This Row],[Rank 1Y]]+Table2[[#This Row],[Rank 6M]]+Table2[[#This Row],[Rank Sharpe]])/3</f>
        <v>366.66666666666669</v>
      </c>
    </row>
    <row r="363" spans="1:48" x14ac:dyDescent="0.3">
      <c r="A363" t="s">
        <v>65</v>
      </c>
      <c r="B363" t="s">
        <v>66</v>
      </c>
      <c r="C363" t="s">
        <v>3169</v>
      </c>
      <c r="D363" t="s">
        <v>67</v>
      </c>
      <c r="E363">
        <v>365331.30814223998</v>
      </c>
      <c r="F363">
        <v>285.25</v>
      </c>
      <c r="G363">
        <v>25.329855181527499</v>
      </c>
      <c r="H363">
        <f>(Table2[[#This Row],[1Y Return vs Nifty]]-AVERAGE(Table2[1Y Return vs Nifty]))/_xlfn.STDEV.P(Table2[1Y Return vs Nifty])</f>
        <v>-5.0767533682662784E-3</v>
      </c>
      <c r="I363">
        <v>-16.498160005143099</v>
      </c>
      <c r="J363">
        <f>(Table2[[#This Row],[1M Return vs Nifty]]-AVERAGE(Table2[1M Return vs Nifty]))/_xlfn.STDEV.P(Table2[1M Return vs Nifty])</f>
        <v>-1.5645414950757446</v>
      </c>
      <c r="K363">
        <v>-6.46406109776773</v>
      </c>
      <c r="L363">
        <f>(Table2[[#This Row],[6M Return vs Nifty]]-AVERAGE(Table2[6M Return vs Nifty]))/_xlfn.STDEV.P(Table2[6M Return vs Nifty])</f>
        <v>-0.64101341454945371</v>
      </c>
      <c r="M363">
        <v>0.46547675784074399</v>
      </c>
      <c r="N363">
        <f>(Table2[[#This Row],[1W Return vs Nifty]]-AVERAGE(Table2[1W Return vs Nifty]))/_xlfn.STDEV.P(Table2[1W Return vs Nifty])</f>
        <v>1.6183465675778014E-2</v>
      </c>
      <c r="O363">
        <v>303.99</v>
      </c>
      <c r="P363">
        <v>307.71878468729301</v>
      </c>
      <c r="Q363">
        <v>272.68617828005</v>
      </c>
      <c r="R363">
        <v>30.497101104905799</v>
      </c>
      <c r="S363" s="1">
        <f>(Table2[[#This Row],[Close Price]]-Table2[[#This Row],[20D EMA]])/Table2[[#This Row],[20D EMA]]</f>
        <v>-6.164676469620714E-2</v>
      </c>
      <c r="T363" s="1">
        <f>(Table2[[#This Row],[Close Price]]-Table2[[#This Row],[50D EMA]])/Table2[[#This Row],[50D EMA]]</f>
        <v>-7.3017267080805678E-2</v>
      </c>
      <c r="U363" s="1">
        <f>(Table2[[#This Row],[Close Price]]-Table2[[#This Row],[200D EMA]])/Table2[[#This Row],[200D EMA]]</f>
        <v>4.6074288763719058E-2</v>
      </c>
      <c r="V363">
        <v>0.85985087261649296</v>
      </c>
      <c r="W363">
        <v>282.5</v>
      </c>
      <c r="X363">
        <v>289.2</v>
      </c>
      <c r="Y363">
        <v>282.5</v>
      </c>
      <c r="Z363">
        <v>297.8</v>
      </c>
      <c r="AA363">
        <v>282.5</v>
      </c>
      <c r="AB363">
        <v>331.95</v>
      </c>
      <c r="AC363" s="1">
        <f>(Table2[[#This Row],[Close Price]]/Table2[[#This Row],[Day Low]])-1</f>
        <v>9.7345132743362761E-3</v>
      </c>
      <c r="AD363" s="1">
        <f>(Table2[[#This Row],[Day High]]/Table2[[#This Row],[Close Price]])-1</f>
        <v>1.3847502191060457E-2</v>
      </c>
      <c r="AE363" s="1">
        <f>(Table2[[#This Row],[Close Price]]/Table2[[#This Row],[Current Week Low]])-1</f>
        <v>9.7345132743362761E-3</v>
      </c>
      <c r="AF363" s="1">
        <f>(Table2[[#This Row],[Current Week High]]/Table2[[#This Row],[Close Price]])-1</f>
        <v>4.3996494303242706E-2</v>
      </c>
      <c r="AG363" s="1">
        <f>(Table2[[#This Row],[Close Price]]/Table2[[#This Row],[Current Month Low]])-1</f>
        <v>9.7345132743362761E-3</v>
      </c>
      <c r="AH363" s="1">
        <f>(Table2[[#This Row],[Current Month High]]/Table2[[#This Row],[Close Price]])-1</f>
        <v>0.16371603856266437</v>
      </c>
      <c r="AI363">
        <v>20.9465381244522</v>
      </c>
      <c r="AJ363">
        <v>58.560311284046598</v>
      </c>
      <c r="AK363" t="str">
        <f>IF(AND(Table2[[#This Row],[20D EMA]]&gt;Table2[[#This Row],[50D EMA]],Table2[[#This Row],[50D EMA]]&gt;Table2[[#This Row],[200D EMA]]),"Uptrend","Downtrend/NoTrend")</f>
        <v>Downtrend/NoTrend</v>
      </c>
      <c r="AL363">
        <v>0.02</v>
      </c>
      <c r="AM363" t="s">
        <v>3217</v>
      </c>
      <c r="AN363">
        <v>-11.47</v>
      </c>
      <c r="AO363" t="s">
        <v>3216</v>
      </c>
      <c r="AP363">
        <v>8.9417149845764002E-2</v>
      </c>
      <c r="AQ363">
        <f>(Table2[[#This Row],[Sharpe Ratio]]-AVERAGE(Table2[Sharpe Ratio]))/_xlfn.STDEV.P(Table2[Sharpe Ratio])</f>
        <v>0.2904919711106651</v>
      </c>
      <c r="AR3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3">
        <f>_xlfn.RANK.AVG(Table2[[#This Row],[1Y Return vs Nifty Z-Score]],Table2[1Y Return vs Nifty Z-Score])</f>
        <v>296</v>
      </c>
      <c r="AT363">
        <f>_xlfn.RANK.AVG(Table2[[#This Row],[6M Return vs Nifty Z-Score]],Table2[6M Return vs Nifty Z-Score])</f>
        <v>539</v>
      </c>
      <c r="AU363">
        <f>_xlfn.RANK.AVG(Table2[[#This Row],[Sharpe Ratio Z-Score]],Table2[Sharpe Ratio Z-Score])</f>
        <v>266</v>
      </c>
      <c r="AV363">
        <f>(Table2[[#This Row],[Rank 1Y]]+Table2[[#This Row],[Rank 6M]]+Table2[[#This Row],[Rank Sharpe]])/3</f>
        <v>367</v>
      </c>
    </row>
    <row r="364" spans="1:48" x14ac:dyDescent="0.3">
      <c r="A364" t="s">
        <v>1151</v>
      </c>
      <c r="B364" t="s">
        <v>1152</v>
      </c>
      <c r="C364" t="s">
        <v>3177</v>
      </c>
      <c r="D364" t="s">
        <v>407</v>
      </c>
      <c r="E364">
        <v>11156.364084909999</v>
      </c>
      <c r="F364">
        <v>422.2</v>
      </c>
      <c r="G364">
        <v>28.868913088095901</v>
      </c>
      <c r="H364">
        <f>(Table2[[#This Row],[1Y Return vs Nifty]]-AVERAGE(Table2[1Y Return vs Nifty]))/_xlfn.STDEV.P(Table2[1Y Return vs Nifty])</f>
        <v>5.4851646931885517E-2</v>
      </c>
      <c r="I364">
        <v>2.7079003076127699</v>
      </c>
      <c r="J364">
        <f>(Table2[[#This Row],[1M Return vs Nifty]]-AVERAGE(Table2[1M Return vs Nifty]))/_xlfn.STDEV.P(Table2[1M Return vs Nifty])</f>
        <v>0.18028732513479889</v>
      </c>
      <c r="K364">
        <v>-13.7679298751458</v>
      </c>
      <c r="L364">
        <f>(Table2[[#This Row],[6M Return vs Nifty]]-AVERAGE(Table2[6M Return vs Nifty]))/_xlfn.STDEV.P(Table2[6M Return vs Nifty])</f>
        <v>-0.85910838908526355</v>
      </c>
      <c r="M364">
        <v>0.992689651267462</v>
      </c>
      <c r="N364">
        <f>(Table2[[#This Row],[1W Return vs Nifty]]-AVERAGE(Table2[1W Return vs Nifty]))/_xlfn.STDEV.P(Table2[1W Return vs Nifty])</f>
        <v>0.13068791193588131</v>
      </c>
      <c r="O364">
        <v>421.91</v>
      </c>
      <c r="P364">
        <v>420.76026983018198</v>
      </c>
      <c r="Q364">
        <v>401.68209474287301</v>
      </c>
      <c r="R364">
        <v>54.583956299275101</v>
      </c>
      <c r="S364" s="1">
        <f>(Table2[[#This Row],[Close Price]]-Table2[[#This Row],[20D EMA]])/Table2[[#This Row],[20D EMA]]</f>
        <v>6.8735038278297175E-4</v>
      </c>
      <c r="T364" s="1">
        <f>(Table2[[#This Row],[Close Price]]-Table2[[#This Row],[50D EMA]])/Table2[[#This Row],[50D EMA]]</f>
        <v>3.421735066381334E-3</v>
      </c>
      <c r="U364" s="1">
        <f>(Table2[[#This Row],[Close Price]]-Table2[[#This Row],[200D EMA]])/Table2[[#This Row],[200D EMA]]</f>
        <v>5.1079959813147807E-2</v>
      </c>
      <c r="V364">
        <v>0.84843836985001497</v>
      </c>
      <c r="W364">
        <v>415</v>
      </c>
      <c r="X364">
        <v>433.5</v>
      </c>
      <c r="Y364">
        <v>415</v>
      </c>
      <c r="Z364">
        <v>453</v>
      </c>
      <c r="AA364">
        <v>400.2</v>
      </c>
      <c r="AB364">
        <v>453</v>
      </c>
      <c r="AC364" s="1">
        <f>(Table2[[#This Row],[Close Price]]/Table2[[#This Row],[Day Low]])-1</f>
        <v>1.734939759036136E-2</v>
      </c>
      <c r="AD364" s="1">
        <f>(Table2[[#This Row],[Day High]]/Table2[[#This Row],[Close Price]])-1</f>
        <v>2.6764566556134461E-2</v>
      </c>
      <c r="AE364" s="1">
        <f>(Table2[[#This Row],[Close Price]]/Table2[[#This Row],[Current Week Low]])-1</f>
        <v>1.734939759036136E-2</v>
      </c>
      <c r="AF364" s="1">
        <f>(Table2[[#This Row],[Current Week High]]/Table2[[#This Row],[Close Price]])-1</f>
        <v>7.2951207958313669E-2</v>
      </c>
      <c r="AG364" s="1">
        <f>(Table2[[#This Row],[Close Price]]/Table2[[#This Row],[Current Month Low]])-1</f>
        <v>5.4972513743128504E-2</v>
      </c>
      <c r="AH364" s="1">
        <f>(Table2[[#This Row],[Current Month High]]/Table2[[#This Row],[Close Price]])-1</f>
        <v>7.2951207958313669E-2</v>
      </c>
      <c r="AI364">
        <v>31.2055897678825</v>
      </c>
      <c r="AJ364">
        <v>65.568627450980301</v>
      </c>
      <c r="AK364" t="str">
        <f>IF(AND(Table2[[#This Row],[20D EMA]]&gt;Table2[[#This Row],[50D EMA]],Table2[[#This Row],[50D EMA]]&gt;Table2[[#This Row],[200D EMA]]),"Uptrend","Downtrend/NoTrend")</f>
        <v>Uptrend</v>
      </c>
      <c r="AL364">
        <v>-0.1</v>
      </c>
      <c r="AM364" t="s">
        <v>3216</v>
      </c>
      <c r="AN364">
        <v>4.58</v>
      </c>
      <c r="AO364" t="s">
        <v>3217</v>
      </c>
      <c r="AP364">
        <v>0.108997987685114</v>
      </c>
      <c r="AQ364">
        <f>(Table2[[#This Row],[Sharpe Ratio]]-AVERAGE(Table2[Sharpe Ratio]))/_xlfn.STDEV.P(Table2[Sharpe Ratio])</f>
        <v>0.5179053402802547</v>
      </c>
      <c r="AR3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2.4623835197556787E-2</v>
      </c>
      <c r="AS364">
        <f>_xlfn.RANK.AVG(Table2[[#This Row],[1Y Return vs Nifty Z-Score]],Table2[1Y Return vs Nifty Z-Score])</f>
        <v>278</v>
      </c>
      <c r="AT364">
        <f>_xlfn.RANK.AVG(Table2[[#This Row],[6M Return vs Nifty Z-Score]],Table2[6M Return vs Nifty Z-Score])</f>
        <v>613</v>
      </c>
      <c r="AU364">
        <f>_xlfn.RANK.AVG(Table2[[#This Row],[Sharpe Ratio Z-Score]],Table2[Sharpe Ratio Z-Score])</f>
        <v>215</v>
      </c>
      <c r="AV364">
        <f>(Table2[[#This Row],[Rank 1Y]]+Table2[[#This Row],[Rank 6M]]+Table2[[#This Row],[Rank Sharpe]])/3</f>
        <v>368.66666666666669</v>
      </c>
    </row>
    <row r="365" spans="1:48" x14ac:dyDescent="0.3">
      <c r="A365" t="s">
        <v>380</v>
      </c>
      <c r="B365" t="s">
        <v>381</v>
      </c>
      <c r="C365" t="s">
        <v>3173</v>
      </c>
      <c r="D365" t="s">
        <v>382</v>
      </c>
      <c r="E365">
        <v>65490.298830494998</v>
      </c>
      <c r="F365">
        <v>1748.85</v>
      </c>
      <c r="G365">
        <v>8.3669533438982597</v>
      </c>
      <c r="H365">
        <f>(Table2[[#This Row],[1Y Return vs Nifty]]-AVERAGE(Table2[1Y Return vs Nifty]))/_xlfn.STDEV.P(Table2[1Y Return vs Nifty])</f>
        <v>-0.29231691682841104</v>
      </c>
      <c r="I365">
        <v>-4.3892917916718401</v>
      </c>
      <c r="J365">
        <f>(Table2[[#This Row],[1M Return vs Nifty]]-AVERAGE(Table2[1M Return vs Nifty]))/_xlfn.STDEV.P(Table2[1M Return vs Nifty])</f>
        <v>-0.46447714585761102</v>
      </c>
      <c r="K365">
        <v>12.3120175833704</v>
      </c>
      <c r="L365">
        <f>(Table2[[#This Row],[6M Return vs Nifty]]-AVERAGE(Table2[6M Return vs Nifty]))/_xlfn.STDEV.P(Table2[6M Return vs Nifty])</f>
        <v>-8.0355970301778323E-2</v>
      </c>
      <c r="M365">
        <v>-5.6432325153422003</v>
      </c>
      <c r="N365">
        <f>(Table2[[#This Row],[1W Return vs Nifty]]-AVERAGE(Table2[1W Return vs Nifty]))/_xlfn.STDEV.P(Table2[1W Return vs Nifty])</f>
        <v>-1.3105564176063014</v>
      </c>
      <c r="O365">
        <v>1864.42</v>
      </c>
      <c r="P365">
        <v>1793.03129233814</v>
      </c>
      <c r="Q365">
        <v>1579.2200306449799</v>
      </c>
      <c r="R365">
        <v>24.774167286676001</v>
      </c>
      <c r="S365" s="1">
        <f>(Table2[[#This Row],[Close Price]]-Table2[[#This Row],[20D EMA]])/Table2[[#This Row],[20D EMA]]</f>
        <v>-6.1987105909612726E-2</v>
      </c>
      <c r="T365" s="1">
        <f>(Table2[[#This Row],[Close Price]]-Table2[[#This Row],[50D EMA]])/Table2[[#This Row],[50D EMA]]</f>
        <v>-2.4640558436951222E-2</v>
      </c>
      <c r="U365" s="1">
        <f>(Table2[[#This Row],[Close Price]]-Table2[[#This Row],[200D EMA]])/Table2[[#This Row],[200D EMA]]</f>
        <v>0.10741376506333968</v>
      </c>
      <c r="V365">
        <v>1.80837012322227</v>
      </c>
      <c r="W365">
        <v>1740</v>
      </c>
      <c r="X365">
        <v>1819.4</v>
      </c>
      <c r="Y365">
        <v>1740</v>
      </c>
      <c r="Z365">
        <v>1874.4</v>
      </c>
      <c r="AA365">
        <v>1740</v>
      </c>
      <c r="AB365">
        <v>1992.2</v>
      </c>
      <c r="AC365" s="1">
        <f>(Table2[[#This Row],[Close Price]]/Table2[[#This Row],[Day Low]])-1</f>
        <v>5.0862068965515927E-3</v>
      </c>
      <c r="AD365" s="1">
        <f>(Table2[[#This Row],[Day High]]/Table2[[#This Row],[Close Price]])-1</f>
        <v>4.0340795379821159E-2</v>
      </c>
      <c r="AE365" s="1">
        <f>(Table2[[#This Row],[Close Price]]/Table2[[#This Row],[Current Week Low]])-1</f>
        <v>5.0862068965515927E-3</v>
      </c>
      <c r="AF365" s="1">
        <f>(Table2[[#This Row],[Current Week High]]/Table2[[#This Row],[Close Price]])-1</f>
        <v>7.1790033450553237E-2</v>
      </c>
      <c r="AG365" s="1">
        <f>(Table2[[#This Row],[Close Price]]/Table2[[#This Row],[Current Month Low]])-1</f>
        <v>5.0862068965515927E-3</v>
      </c>
      <c r="AH365" s="1">
        <f>(Table2[[#This Row],[Current Month High]]/Table2[[#This Row],[Close Price]])-1</f>
        <v>0.13914858335477609</v>
      </c>
      <c r="AI365">
        <v>13.9148583354776</v>
      </c>
      <c r="AJ365">
        <v>49.480747040471798</v>
      </c>
      <c r="AK365" t="str">
        <f>IF(AND(Table2[[#This Row],[20D EMA]]&gt;Table2[[#This Row],[50D EMA]],Table2[[#This Row],[50D EMA]]&gt;Table2[[#This Row],[200D EMA]]),"Uptrend","Downtrend/NoTrend")</f>
        <v>Uptrend</v>
      </c>
      <c r="AL365">
        <v>-0.08</v>
      </c>
      <c r="AM365" t="s">
        <v>3216</v>
      </c>
      <c r="AN365">
        <v>-10.34</v>
      </c>
      <c r="AO365" t="s">
        <v>3216</v>
      </c>
      <c r="AP365">
        <v>5.5105860952751003E-2</v>
      </c>
      <c r="AQ365">
        <f>(Table2[[#This Row],[Sharpe Ratio]]-AVERAGE(Table2[Sharpe Ratio]))/_xlfn.STDEV.P(Table2[Sharpe Ratio])</f>
        <v>-0.10800199894972044</v>
      </c>
      <c r="AR3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-2.255708449543822</v>
      </c>
      <c r="AS365">
        <f>_xlfn.RANK.AVG(Table2[[#This Row],[1Y Return vs Nifty Z-Score]],Table2[1Y Return vs Nifty Z-Score])</f>
        <v>394</v>
      </c>
      <c r="AT365">
        <f>_xlfn.RANK.AVG(Table2[[#This Row],[6M Return vs Nifty Z-Score]],Table2[6M Return vs Nifty Z-Score])</f>
        <v>342</v>
      </c>
      <c r="AU365">
        <f>_xlfn.RANK.AVG(Table2[[#This Row],[Sharpe Ratio Z-Score]],Table2[Sharpe Ratio Z-Score])</f>
        <v>374</v>
      </c>
      <c r="AV365">
        <f>(Table2[[#This Row],[Rank 1Y]]+Table2[[#This Row],[Rank 6M]]+Table2[[#This Row],[Rank Sharpe]])/3</f>
        <v>370</v>
      </c>
    </row>
    <row r="366" spans="1:48" x14ac:dyDescent="0.3">
      <c r="A366" t="s">
        <v>1370</v>
      </c>
      <c r="B366" t="s">
        <v>1371</v>
      </c>
      <c r="C366" t="s">
        <v>3184</v>
      </c>
      <c r="D366" t="s">
        <v>132</v>
      </c>
      <c r="E366">
        <v>8355.5853397600004</v>
      </c>
      <c r="F366">
        <v>571.65</v>
      </c>
      <c r="G366">
        <v>5.8289095301795602</v>
      </c>
      <c r="H366">
        <f>(Table2[[#This Row],[1Y Return vs Nifty]]-AVERAGE(Table2[1Y Return vs Nifty]))/_xlfn.STDEV.P(Table2[1Y Return vs Nifty])</f>
        <v>-0.33529471195449895</v>
      </c>
      <c r="I366">
        <v>-7.4527917971689099</v>
      </c>
      <c r="J366">
        <f>(Table2[[#This Row],[1M Return vs Nifty]]-AVERAGE(Table2[1M Return vs Nifty]))/_xlfn.STDEV.P(Table2[1M Return vs Nifty])</f>
        <v>-0.74278946047407246</v>
      </c>
      <c r="K366">
        <v>31.987528778123</v>
      </c>
      <c r="L366">
        <f>(Table2[[#This Row],[6M Return vs Nifty]]-AVERAGE(Table2[6M Return vs Nifty]))/_xlfn.STDEV.P(Table2[6M Return vs Nifty])</f>
        <v>0.50715870771233462</v>
      </c>
      <c r="M366">
        <v>0.28123579640864799</v>
      </c>
      <c r="N366">
        <f>(Table2[[#This Row],[1W Return vs Nifty]]-AVERAGE(Table2[1W Return vs Nifty]))/_xlfn.STDEV.P(Table2[1W Return vs Nifty])</f>
        <v>-2.3831506511436864E-2</v>
      </c>
      <c r="O366">
        <v>577.29</v>
      </c>
      <c r="P366">
        <v>572.76568590934903</v>
      </c>
      <c r="Q366">
        <v>507.63918206744199</v>
      </c>
      <c r="R366">
        <v>45.671184116521303</v>
      </c>
      <c r="S366" s="1">
        <f>(Table2[[#This Row],[Close Price]]-Table2[[#This Row],[20D EMA]])/Table2[[#This Row],[20D EMA]]</f>
        <v>-9.7697864158395025E-3</v>
      </c>
      <c r="T366" s="1">
        <f>(Table2[[#This Row],[Close Price]]-Table2[[#This Row],[50D EMA]])/Table2[[#This Row],[50D EMA]]</f>
        <v>-1.9478923699448576E-3</v>
      </c>
      <c r="U366" s="1">
        <f>(Table2[[#This Row],[Close Price]]-Table2[[#This Row],[200D EMA]])/Table2[[#This Row],[200D EMA]]</f>
        <v>0.12609510887607939</v>
      </c>
      <c r="V366">
        <v>1.2159903448409199</v>
      </c>
      <c r="W366">
        <v>566.20000000000005</v>
      </c>
      <c r="X366">
        <v>620</v>
      </c>
      <c r="Y366">
        <v>565.25</v>
      </c>
      <c r="Z366">
        <v>620</v>
      </c>
      <c r="AA366">
        <v>551.04999999999995</v>
      </c>
      <c r="AB366">
        <v>620</v>
      </c>
      <c r="AC366" s="1">
        <f>(Table2[[#This Row],[Close Price]]/Table2[[#This Row],[Day Low]])-1</f>
        <v>9.6255740021191638E-3</v>
      </c>
      <c r="AD366" s="1">
        <f>(Table2[[#This Row],[Day High]]/Table2[[#This Row],[Close Price]])-1</f>
        <v>8.457972535642444E-2</v>
      </c>
      <c r="AE366" s="1">
        <f>(Table2[[#This Row],[Close Price]]/Table2[[#This Row],[Current Week Low]])-1</f>
        <v>1.1322423706324525E-2</v>
      </c>
      <c r="AF366" s="1">
        <f>(Table2[[#This Row],[Current Week High]]/Table2[[#This Row],[Close Price]])-1</f>
        <v>8.457972535642444E-2</v>
      </c>
      <c r="AG366" s="1">
        <f>(Table2[[#This Row],[Close Price]]/Table2[[#This Row],[Current Month Low]])-1</f>
        <v>3.7383177570093462E-2</v>
      </c>
      <c r="AH366" s="1">
        <f>(Table2[[#This Row],[Current Month High]]/Table2[[#This Row],[Close Price]])-1</f>
        <v>8.457972535642444E-2</v>
      </c>
      <c r="AI366">
        <v>22.277617423248401</v>
      </c>
      <c r="AJ366">
        <v>50.414419155374198</v>
      </c>
      <c r="AK366" t="str">
        <f>IF(AND(Table2[[#This Row],[20D EMA]]&gt;Table2[[#This Row],[50D EMA]],Table2[[#This Row],[50D EMA]]&gt;Table2[[#This Row],[200D EMA]]),"Uptrend","Downtrend/NoTrend")</f>
        <v>Uptrend</v>
      </c>
      <c r="AL366">
        <v>7.0000000000000007E-2</v>
      </c>
      <c r="AM366" t="s">
        <v>3217</v>
      </c>
      <c r="AN366">
        <v>2.6</v>
      </c>
      <c r="AO366" t="s">
        <v>3217</v>
      </c>
      <c r="AP366">
        <v>3.2312569445039998E-3</v>
      </c>
      <c r="AQ366">
        <f>(Table2[[#This Row],[Sharpe Ratio]]-AVERAGE(Table2[Sharpe Ratio]))/_xlfn.STDEV.P(Table2[Sharpe Ratio])</f>
        <v>-0.71047767280195617</v>
      </c>
      <c r="AR3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-1.3052346440296299</v>
      </c>
      <c r="AS366">
        <f>_xlfn.RANK.AVG(Table2[[#This Row],[1Y Return vs Nifty Z-Score]],Table2[1Y Return vs Nifty Z-Score])</f>
        <v>411</v>
      </c>
      <c r="AT366">
        <f>_xlfn.RANK.AVG(Table2[[#This Row],[6M Return vs Nifty Z-Score]],Table2[6M Return vs Nifty Z-Score])</f>
        <v>181</v>
      </c>
      <c r="AU366">
        <f>_xlfn.RANK.AVG(Table2[[#This Row],[Sharpe Ratio Z-Score]],Table2[Sharpe Ratio Z-Score])</f>
        <v>522</v>
      </c>
      <c r="AV366">
        <f>(Table2[[#This Row],[Rank 1Y]]+Table2[[#This Row],[Rank 6M]]+Table2[[#This Row],[Rank Sharpe]])/3</f>
        <v>371.33333333333331</v>
      </c>
    </row>
    <row r="367" spans="1:48" x14ac:dyDescent="0.3">
      <c r="A367" t="s">
        <v>683</v>
      </c>
      <c r="B367" t="s">
        <v>684</v>
      </c>
      <c r="C367" t="s">
        <v>3172</v>
      </c>
      <c r="D367" t="s">
        <v>685</v>
      </c>
      <c r="E367">
        <v>27332.428951409998</v>
      </c>
      <c r="F367">
        <v>280.39999999999998</v>
      </c>
      <c r="G367">
        <v>27.9130059942675</v>
      </c>
      <c r="H367">
        <f>(Table2[[#This Row],[1Y Return vs Nifty]]-AVERAGE(Table2[1Y Return vs Nifty]))/_xlfn.STDEV.P(Table2[1Y Return vs Nifty])</f>
        <v>3.8664858108119218E-2</v>
      </c>
      <c r="I367">
        <v>-3.1668900888294802</v>
      </c>
      <c r="J367">
        <f>(Table2[[#This Row],[1M Return vs Nifty]]-AVERAGE(Table2[1M Return vs Nifty]))/_xlfn.STDEV.P(Table2[1M Return vs Nifty])</f>
        <v>-0.35342460898844258</v>
      </c>
      <c r="K367">
        <v>-5.11265306585228</v>
      </c>
      <c r="L367">
        <f>(Table2[[#This Row],[6M Return vs Nifty]]-AVERAGE(Table2[6M Return vs Nifty]))/_xlfn.STDEV.P(Table2[6M Return vs Nifty])</f>
        <v>-0.60066010190219488</v>
      </c>
      <c r="M367">
        <v>-3.6168066304127899</v>
      </c>
      <c r="N367">
        <f>(Table2[[#This Row],[1W Return vs Nifty]]-AVERAGE(Table2[1W Return vs Nifty]))/_xlfn.STDEV.P(Table2[1W Return vs Nifty])</f>
        <v>-0.87044052375395464</v>
      </c>
      <c r="O367">
        <v>291.99</v>
      </c>
      <c r="P367">
        <v>295.442259541993</v>
      </c>
      <c r="Q367">
        <v>279.823659195522</v>
      </c>
      <c r="R367">
        <v>36.270276306648199</v>
      </c>
      <c r="S367" s="1">
        <f>(Table2[[#This Row],[Close Price]]-Table2[[#This Row],[20D EMA]])/Table2[[#This Row],[20D EMA]]</f>
        <v>-3.9693140176033537E-2</v>
      </c>
      <c r="T367" s="1">
        <f>(Table2[[#This Row],[Close Price]]-Table2[[#This Row],[50D EMA]])/Table2[[#This Row],[50D EMA]]</f>
        <v>-5.0914380242393767E-2</v>
      </c>
      <c r="U367" s="1">
        <f>(Table2[[#This Row],[Close Price]]-Table2[[#This Row],[200D EMA]])/Table2[[#This Row],[200D EMA]]</f>
        <v>2.0596571645690302E-3</v>
      </c>
      <c r="V367">
        <v>0.48765620985941599</v>
      </c>
      <c r="W367">
        <v>279</v>
      </c>
      <c r="X367">
        <v>288.85000000000002</v>
      </c>
      <c r="Y367">
        <v>279</v>
      </c>
      <c r="Z367">
        <v>294</v>
      </c>
      <c r="AA367">
        <v>278</v>
      </c>
      <c r="AB367">
        <v>308</v>
      </c>
      <c r="AC367" s="1">
        <f>(Table2[[#This Row],[Close Price]]/Table2[[#This Row],[Day Low]])-1</f>
        <v>5.0179211469534302E-3</v>
      </c>
      <c r="AD367" s="1">
        <f>(Table2[[#This Row],[Day High]]/Table2[[#This Row],[Close Price]])-1</f>
        <v>3.0135520684736239E-2</v>
      </c>
      <c r="AE367" s="1">
        <f>(Table2[[#This Row],[Close Price]]/Table2[[#This Row],[Current Week Low]])-1</f>
        <v>5.0179211469534302E-3</v>
      </c>
      <c r="AF367" s="1">
        <f>(Table2[[#This Row],[Current Week High]]/Table2[[#This Row],[Close Price]])-1</f>
        <v>4.8502139800285393E-2</v>
      </c>
      <c r="AG367" s="1">
        <f>(Table2[[#This Row],[Close Price]]/Table2[[#This Row],[Current Month Low]])-1</f>
        <v>8.6330935251797136E-3</v>
      </c>
      <c r="AH367" s="1">
        <f>(Table2[[#This Row],[Current Month High]]/Table2[[#This Row],[Close Price]])-1</f>
        <v>9.8430813124108507E-2</v>
      </c>
      <c r="AI367">
        <v>37.054208273894403</v>
      </c>
      <c r="AJ367">
        <v>62.503622138510501</v>
      </c>
      <c r="AK367" t="str">
        <f>IF(AND(Table2[[#This Row],[20D EMA]]&gt;Table2[[#This Row],[50D EMA]],Table2[[#This Row],[50D EMA]]&gt;Table2[[#This Row],[200D EMA]]),"Uptrend","Downtrend/NoTrend")</f>
        <v>Downtrend/NoTrend</v>
      </c>
      <c r="AL367">
        <v>-0.16</v>
      </c>
      <c r="AM367" t="s">
        <v>3216</v>
      </c>
      <c r="AN367">
        <v>-6.42</v>
      </c>
      <c r="AO367" t="s">
        <v>3216</v>
      </c>
      <c r="AP367">
        <v>7.9903997960550005E-2</v>
      </c>
      <c r="AQ367">
        <f>(Table2[[#This Row],[Sharpe Ratio]]-AVERAGE(Table2[Sharpe Ratio]))/_xlfn.STDEV.P(Table2[Sharpe Ratio])</f>
        <v>0.1800054873662921</v>
      </c>
      <c r="AR3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7">
        <f>_xlfn.RANK.AVG(Table2[[#This Row],[1Y Return vs Nifty Z-Score]],Table2[1Y Return vs Nifty Z-Score])</f>
        <v>283</v>
      </c>
      <c r="AT367">
        <f>_xlfn.RANK.AVG(Table2[[#This Row],[6M Return vs Nifty Z-Score]],Table2[6M Return vs Nifty Z-Score])</f>
        <v>529</v>
      </c>
      <c r="AU367">
        <f>_xlfn.RANK.AVG(Table2[[#This Row],[Sharpe Ratio Z-Score]],Table2[Sharpe Ratio Z-Score])</f>
        <v>304</v>
      </c>
      <c r="AV367">
        <f>(Table2[[#This Row],[Rank 1Y]]+Table2[[#This Row],[Rank 6M]]+Table2[[#This Row],[Rank Sharpe]])/3</f>
        <v>372</v>
      </c>
    </row>
    <row r="368" spans="1:48" x14ac:dyDescent="0.3">
      <c r="A368" t="s">
        <v>1230</v>
      </c>
      <c r="B368" t="s">
        <v>1231</v>
      </c>
      <c r="C368" t="s">
        <v>3173</v>
      </c>
      <c r="D368" t="s">
        <v>227</v>
      </c>
      <c r="E368">
        <v>9987.8884159999998</v>
      </c>
      <c r="F368">
        <v>756.05</v>
      </c>
      <c r="G368">
        <v>-5.5303539293858703</v>
      </c>
      <c r="H368">
        <f>(Table2[[#This Row],[1Y Return vs Nifty]]-AVERAGE(Table2[1Y Return vs Nifty]))/_xlfn.STDEV.P(Table2[1Y Return vs Nifty])</f>
        <v>-0.5276460398195455</v>
      </c>
      <c r="I368">
        <v>4.5286220216395199</v>
      </c>
      <c r="J368">
        <f>(Table2[[#This Row],[1M Return vs Nifty]]-AVERAGE(Table2[1M Return vs Nifty]))/_xlfn.STDEV.P(Table2[1M Return vs Nifty])</f>
        <v>0.34569593410949229</v>
      </c>
      <c r="K368">
        <v>16.731678901127701</v>
      </c>
      <c r="L368">
        <f>(Table2[[#This Row],[6M Return vs Nifty]]-AVERAGE(Table2[6M Return vs Nifty]))/_xlfn.STDEV.P(Table2[6M Return vs Nifty])</f>
        <v>5.1615995779901946E-2</v>
      </c>
      <c r="M368">
        <v>-1.4837618208394501</v>
      </c>
      <c r="N368">
        <f>(Table2[[#This Row],[1W Return vs Nifty]]-AVERAGE(Table2[1W Return vs Nifty]))/_xlfn.STDEV.P(Table2[1W Return vs Nifty])</f>
        <v>-0.40716825212819957</v>
      </c>
      <c r="O368">
        <v>732.48</v>
      </c>
      <c r="P368">
        <v>693.06149711413298</v>
      </c>
      <c r="Q368">
        <v>636.07555755917599</v>
      </c>
      <c r="R368">
        <v>54.767167936493799</v>
      </c>
      <c r="S368" s="1">
        <f>(Table2[[#This Row],[Close Price]]-Table2[[#This Row],[20D EMA]])/Table2[[#This Row],[20D EMA]]</f>
        <v>3.2178352992573087E-2</v>
      </c>
      <c r="T368" s="1">
        <f>(Table2[[#This Row],[Close Price]]-Table2[[#This Row],[50D EMA]])/Table2[[#This Row],[50D EMA]]</f>
        <v>9.0884435433431776E-2</v>
      </c>
      <c r="U368" s="1">
        <f>(Table2[[#This Row],[Close Price]]-Table2[[#This Row],[200D EMA]])/Table2[[#This Row],[200D EMA]]</f>
        <v>0.18861665255807661</v>
      </c>
      <c r="V368">
        <v>1.17985890660057</v>
      </c>
      <c r="W368">
        <v>732</v>
      </c>
      <c r="X368">
        <v>760</v>
      </c>
      <c r="Y368">
        <v>710</v>
      </c>
      <c r="Z368">
        <v>760</v>
      </c>
      <c r="AA368">
        <v>710</v>
      </c>
      <c r="AB368">
        <v>855</v>
      </c>
      <c r="AC368" s="1">
        <f>(Table2[[#This Row],[Close Price]]/Table2[[#This Row],[Day Low]])-1</f>
        <v>3.2855191256830452E-2</v>
      </c>
      <c r="AD368" s="1">
        <f>(Table2[[#This Row],[Day High]]/Table2[[#This Row],[Close Price]])-1</f>
        <v>5.2245221876860981E-3</v>
      </c>
      <c r="AE368" s="1">
        <f>(Table2[[#This Row],[Close Price]]/Table2[[#This Row],[Current Week Low]])-1</f>
        <v>6.4859154929577389E-2</v>
      </c>
      <c r="AF368" s="1">
        <f>(Table2[[#This Row],[Current Week High]]/Table2[[#This Row],[Close Price]])-1</f>
        <v>5.2245221876860981E-3</v>
      </c>
      <c r="AG368" s="1">
        <f>(Table2[[#This Row],[Close Price]]/Table2[[#This Row],[Current Month Low]])-1</f>
        <v>6.4859154929577389E-2</v>
      </c>
      <c r="AH368" s="1">
        <f>(Table2[[#This Row],[Current Month High]]/Table2[[#This Row],[Close Price]])-1</f>
        <v>0.13087758746114675</v>
      </c>
      <c r="AI368">
        <v>13.0877587461146</v>
      </c>
      <c r="AJ368">
        <v>37.0649021029731</v>
      </c>
      <c r="AK368" t="str">
        <f>IF(AND(Table2[[#This Row],[20D EMA]]&gt;Table2[[#This Row],[50D EMA]],Table2[[#This Row],[50D EMA]]&gt;Table2[[#This Row],[200D EMA]]),"Uptrend","Downtrend/NoTrend")</f>
        <v>Uptrend</v>
      </c>
      <c r="AL368">
        <v>0.11</v>
      </c>
      <c r="AM368" t="s">
        <v>3217</v>
      </c>
      <c r="AN368">
        <v>4.76</v>
      </c>
      <c r="AO368" t="s">
        <v>3217</v>
      </c>
      <c r="AP368">
        <v>7.1450052786851001E-2</v>
      </c>
      <c r="AQ368">
        <f>(Table2[[#This Row],[Sharpe Ratio]]-AVERAGE(Table2[Sharpe Ratio]))/_xlfn.STDEV.P(Table2[Sharpe Ratio])</f>
        <v>8.1820712511443419E-2</v>
      </c>
      <c r="AR3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-0.45568164954690743</v>
      </c>
      <c r="AS368">
        <f>_xlfn.RANK.AVG(Table2[[#This Row],[1Y Return vs Nifty Z-Score]],Table2[1Y Return vs Nifty Z-Score])</f>
        <v>494</v>
      </c>
      <c r="AT368">
        <f>_xlfn.RANK.AVG(Table2[[#This Row],[6M Return vs Nifty Z-Score]],Table2[6M Return vs Nifty Z-Score])</f>
        <v>295</v>
      </c>
      <c r="AU368">
        <f>_xlfn.RANK.AVG(Table2[[#This Row],[Sharpe Ratio Z-Score]],Table2[Sharpe Ratio Z-Score])</f>
        <v>330</v>
      </c>
      <c r="AV368">
        <f>(Table2[[#This Row],[Rank 1Y]]+Table2[[#This Row],[Rank 6M]]+Table2[[#This Row],[Rank Sharpe]])/3</f>
        <v>373</v>
      </c>
    </row>
    <row r="369" spans="1:48" x14ac:dyDescent="0.3">
      <c r="A369" t="s">
        <v>1475</v>
      </c>
      <c r="B369" t="s">
        <v>1476</v>
      </c>
      <c r="C369" t="s">
        <v>3183</v>
      </c>
      <c r="D369" t="s">
        <v>127</v>
      </c>
      <c r="E369">
        <v>7201.5797069999999</v>
      </c>
      <c r="F369">
        <v>649.20000000000005</v>
      </c>
      <c r="G369">
        <v>2.2468624235619301</v>
      </c>
      <c r="H369">
        <f>(Table2[[#This Row],[1Y Return vs Nifty]]-AVERAGE(Table2[1Y Return vs Nifty]))/_xlfn.STDEV.P(Table2[1Y Return vs Nifty])</f>
        <v>-0.39595106699773414</v>
      </c>
      <c r="I369">
        <v>-3.7690916912073198</v>
      </c>
      <c r="J369">
        <f>(Table2[[#This Row],[1M Return vs Nifty]]-AVERAGE(Table2[1M Return vs Nifty]))/_xlfn.STDEV.P(Table2[1M Return vs Nifty])</f>
        <v>-0.40813331521425644</v>
      </c>
      <c r="K369">
        <v>14.6850250583632</v>
      </c>
      <c r="L369">
        <f>(Table2[[#This Row],[6M Return vs Nifty]]-AVERAGE(Table2[6M Return vs Nifty]))/_xlfn.STDEV.P(Table2[6M Return vs Nifty])</f>
        <v>-9.4974950735819269E-3</v>
      </c>
      <c r="M369">
        <v>2.8249623524973102</v>
      </c>
      <c r="N369">
        <f>(Table2[[#This Row],[1W Return vs Nifty]]-AVERAGE(Table2[1W Return vs Nifty]))/_xlfn.STDEV.P(Table2[1W Return vs Nifty])</f>
        <v>0.52863601538261518</v>
      </c>
      <c r="O369">
        <v>658.02</v>
      </c>
      <c r="P369">
        <v>644.226394638947</v>
      </c>
      <c r="Q369">
        <v>599.04516599416604</v>
      </c>
      <c r="R369">
        <v>51.1824805348556</v>
      </c>
      <c r="S369" s="1">
        <f>(Table2[[#This Row],[Close Price]]-Table2[[#This Row],[20D EMA]])/Table2[[#This Row],[20D EMA]]</f>
        <v>-1.3403847907358343E-2</v>
      </c>
      <c r="T369" s="1">
        <f>(Table2[[#This Row],[Close Price]]-Table2[[#This Row],[50D EMA]])/Table2[[#This Row],[50D EMA]]</f>
        <v>7.7202756708539934E-3</v>
      </c>
      <c r="U369" s="1">
        <f>(Table2[[#This Row],[Close Price]]-Table2[[#This Row],[200D EMA]])/Table2[[#This Row],[200D EMA]]</f>
        <v>8.372462854716109E-2</v>
      </c>
      <c r="V369">
        <v>0.85748737259336005</v>
      </c>
      <c r="W369">
        <v>636.15</v>
      </c>
      <c r="X369">
        <v>670.4</v>
      </c>
      <c r="Y369">
        <v>636.15</v>
      </c>
      <c r="Z369">
        <v>698.5</v>
      </c>
      <c r="AA369">
        <v>630.1</v>
      </c>
      <c r="AB369">
        <v>698.5</v>
      </c>
      <c r="AC369" s="1">
        <f>(Table2[[#This Row],[Close Price]]/Table2[[#This Row],[Day Low]])-1</f>
        <v>2.051402970997418E-2</v>
      </c>
      <c r="AD369" s="1">
        <f>(Table2[[#This Row],[Day High]]/Table2[[#This Row],[Close Price]])-1</f>
        <v>3.2655576093653549E-2</v>
      </c>
      <c r="AE369" s="1">
        <f>(Table2[[#This Row],[Close Price]]/Table2[[#This Row],[Current Week Low]])-1</f>
        <v>2.051402970997418E-2</v>
      </c>
      <c r="AF369" s="1">
        <f>(Table2[[#This Row],[Current Week High]]/Table2[[#This Row],[Close Price]])-1</f>
        <v>7.5939617991373831E-2</v>
      </c>
      <c r="AG369" s="1">
        <f>(Table2[[#This Row],[Close Price]]/Table2[[#This Row],[Current Month Low]])-1</f>
        <v>3.0312648785907115E-2</v>
      </c>
      <c r="AH369" s="1">
        <f>(Table2[[#This Row],[Current Month High]]/Table2[[#This Row],[Close Price]])-1</f>
        <v>7.5939617991373831E-2</v>
      </c>
      <c r="AI369">
        <v>29.644177449168101</v>
      </c>
      <c r="AJ369">
        <v>44.010647737355796</v>
      </c>
      <c r="AK369" t="str">
        <f>IF(AND(Table2[[#This Row],[20D EMA]]&gt;Table2[[#This Row],[50D EMA]],Table2[[#This Row],[50D EMA]]&gt;Table2[[#This Row],[200D EMA]]),"Uptrend","Downtrend/NoTrend")</f>
        <v>Uptrend</v>
      </c>
      <c r="AL369">
        <v>0</v>
      </c>
      <c r="AM369">
        <v>0</v>
      </c>
      <c r="AN369">
        <v>-1.23</v>
      </c>
      <c r="AO369" t="s">
        <v>3216</v>
      </c>
      <c r="AP369">
        <v>5.5505830716332E-2</v>
      </c>
      <c r="AQ369">
        <f>(Table2[[#This Row],[Sharpe Ratio]]-AVERAGE(Table2[Sharpe Ratio]))/_xlfn.STDEV.P(Table2[Sharpe Ratio])</f>
        <v>-0.10335671909764348</v>
      </c>
      <c r="AR3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-0.38830258100060078</v>
      </c>
      <c r="AS369">
        <f>_xlfn.RANK.AVG(Table2[[#This Row],[1Y Return vs Nifty Z-Score]],Table2[1Y Return vs Nifty Z-Score])</f>
        <v>431</v>
      </c>
      <c r="AT369">
        <f>_xlfn.RANK.AVG(Table2[[#This Row],[6M Return vs Nifty Z-Score]],Table2[6M Return vs Nifty Z-Score])</f>
        <v>320</v>
      </c>
      <c r="AU369">
        <f>_xlfn.RANK.AVG(Table2[[#This Row],[Sharpe Ratio Z-Score]],Table2[Sharpe Ratio Z-Score])</f>
        <v>373</v>
      </c>
      <c r="AV369">
        <f>(Table2[[#This Row],[Rank 1Y]]+Table2[[#This Row],[Rank 6M]]+Table2[[#This Row],[Rank Sharpe]])/3</f>
        <v>374.66666666666669</v>
      </c>
    </row>
    <row r="370" spans="1:48" x14ac:dyDescent="0.3">
      <c r="A370" t="s">
        <v>1903</v>
      </c>
      <c r="B370" t="s">
        <v>1904</v>
      </c>
      <c r="C370" t="s">
        <v>3183</v>
      </c>
      <c r="D370" t="s">
        <v>522</v>
      </c>
      <c r="E370">
        <v>3828.2612520799998</v>
      </c>
      <c r="F370">
        <v>4376.55</v>
      </c>
      <c r="G370">
        <v>-6.5043658423284096</v>
      </c>
      <c r="H370">
        <f>(Table2[[#This Row],[1Y Return vs Nifty]]-AVERAGE(Table2[1Y Return vs Nifty]))/_xlfn.STDEV.P(Table2[1Y Return vs Nifty])</f>
        <v>-0.54413940538658023</v>
      </c>
      <c r="I370">
        <v>13.856922054448001</v>
      </c>
      <c r="J370">
        <f>(Table2[[#This Row],[1M Return vs Nifty]]-AVERAGE(Table2[1M Return vs Nifty]))/_xlfn.STDEV.P(Table2[1M Return vs Nifty])</f>
        <v>1.1931517098265541</v>
      </c>
      <c r="K370">
        <v>25.4484042089823</v>
      </c>
      <c r="L370">
        <f>(Table2[[#This Row],[6M Return vs Nifty]]-AVERAGE(Table2[6M Return vs Nifty]))/_xlfn.STDEV.P(Table2[6M Return vs Nifty])</f>
        <v>0.31189914735298402</v>
      </c>
      <c r="M370">
        <v>3.58446874715984</v>
      </c>
      <c r="N370">
        <f>(Table2[[#This Row],[1W Return vs Nifty]]-AVERAGE(Table2[1W Return vs Nifty]))/_xlfn.STDEV.P(Table2[1W Return vs Nifty])</f>
        <v>0.69359188090893642</v>
      </c>
      <c r="O370">
        <v>4274.7</v>
      </c>
      <c r="P370">
        <v>4131.76920398334</v>
      </c>
      <c r="Q370">
        <v>3726.3766446496502</v>
      </c>
      <c r="R370">
        <v>68.109684747672304</v>
      </c>
      <c r="S370" s="1">
        <f>(Table2[[#This Row],[Close Price]]-Table2[[#This Row],[20D EMA]])/Table2[[#This Row],[20D EMA]]</f>
        <v>2.3826233419889202E-2</v>
      </c>
      <c r="T370" s="1">
        <f>(Table2[[#This Row],[Close Price]]-Table2[[#This Row],[50D EMA]])/Table2[[#This Row],[50D EMA]]</f>
        <v>5.9243579186531718E-2</v>
      </c>
      <c r="U370" s="1">
        <f>(Table2[[#This Row],[Close Price]]-Table2[[#This Row],[200D EMA]])/Table2[[#This Row],[200D EMA]]</f>
        <v>0.17447870071960442</v>
      </c>
      <c r="V370">
        <v>0.90941174398517799</v>
      </c>
      <c r="W370">
        <v>4320.1000000000004</v>
      </c>
      <c r="X370">
        <v>4460.7</v>
      </c>
      <c r="Y370">
        <v>4315</v>
      </c>
      <c r="Z370">
        <v>4545</v>
      </c>
      <c r="AA370">
        <v>4142.1000000000004</v>
      </c>
      <c r="AB370">
        <v>4545</v>
      </c>
      <c r="AC370" s="1">
        <f>(Table2[[#This Row],[Close Price]]/Table2[[#This Row],[Day Low]])-1</f>
        <v>1.3066827156778649E-2</v>
      </c>
      <c r="AD370" s="1">
        <f>(Table2[[#This Row],[Day High]]/Table2[[#This Row],[Close Price]])-1</f>
        <v>1.9227473695033748E-2</v>
      </c>
      <c r="AE370" s="1">
        <f>(Table2[[#This Row],[Close Price]]/Table2[[#This Row],[Current Week Low]])-1</f>
        <v>1.4264194669756813E-2</v>
      </c>
      <c r="AF370" s="1">
        <f>(Table2[[#This Row],[Current Week High]]/Table2[[#This Row],[Close Price]])-1</f>
        <v>3.8489220961716475E-2</v>
      </c>
      <c r="AG370" s="1">
        <f>(Table2[[#This Row],[Close Price]]/Table2[[#This Row],[Current Month Low]])-1</f>
        <v>5.660172376330852E-2</v>
      </c>
      <c r="AH370" s="1">
        <f>(Table2[[#This Row],[Current Month High]]/Table2[[#This Row],[Close Price]])-1</f>
        <v>3.8489220961716475E-2</v>
      </c>
      <c r="AI370">
        <v>3.8489220961716399</v>
      </c>
      <c r="AJ370">
        <v>46.060272326792102</v>
      </c>
      <c r="AK370" t="str">
        <f>IF(AND(Table2[[#This Row],[20D EMA]]&gt;Table2[[#This Row],[50D EMA]],Table2[[#This Row],[50D EMA]]&gt;Table2[[#This Row],[200D EMA]]),"Uptrend","Downtrend/NoTrend")</f>
        <v>Uptrend</v>
      </c>
      <c r="AL370">
        <v>0.02</v>
      </c>
      <c r="AM370" t="s">
        <v>3217</v>
      </c>
      <c r="AN370">
        <v>1.73</v>
      </c>
      <c r="AO370" t="s">
        <v>3217</v>
      </c>
      <c r="AP370">
        <v>4.3869335595785999E-2</v>
      </c>
      <c r="AQ370">
        <f>(Table2[[#This Row],[Sharpe Ratio]]-AVERAGE(Table2[Sharpe Ratio]))/_xlfn.STDEV.P(Table2[Sharpe Ratio])</f>
        <v>-0.23850387584345006</v>
      </c>
      <c r="AR3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1.4159994568584442</v>
      </c>
      <c r="AS370">
        <f>_xlfn.RANK.AVG(Table2[[#This Row],[1Y Return vs Nifty Z-Score]],Table2[1Y Return vs Nifty Z-Score])</f>
        <v>501</v>
      </c>
      <c r="AT370">
        <f>_xlfn.RANK.AVG(Table2[[#This Row],[6M Return vs Nifty Z-Score]],Table2[6M Return vs Nifty Z-Score])</f>
        <v>220</v>
      </c>
      <c r="AU370">
        <f>_xlfn.RANK.AVG(Table2[[#This Row],[Sharpe Ratio Z-Score]],Table2[Sharpe Ratio Z-Score])</f>
        <v>403</v>
      </c>
      <c r="AV370">
        <f>(Table2[[#This Row],[Rank 1Y]]+Table2[[#This Row],[Rank 6M]]+Table2[[#This Row],[Rank Sharpe]])/3</f>
        <v>374.66666666666669</v>
      </c>
    </row>
    <row r="371" spans="1:48" x14ac:dyDescent="0.3">
      <c r="A371" t="s">
        <v>507</v>
      </c>
      <c r="B371" t="s">
        <v>508</v>
      </c>
      <c r="C371" t="s">
        <v>3179</v>
      </c>
      <c r="D371" t="s">
        <v>127</v>
      </c>
      <c r="E371">
        <v>42899.882688004996</v>
      </c>
      <c r="F371">
        <v>802.95</v>
      </c>
      <c r="G371">
        <v>18.921914590479201</v>
      </c>
      <c r="H371">
        <f>(Table2[[#This Row],[1Y Return vs Nifty]]-AVERAGE(Table2[1Y Return vs Nifty]))/_xlfn.STDEV.P(Table2[1Y Return vs Nifty])</f>
        <v>-0.1135851866796305</v>
      </c>
      <c r="I371">
        <v>5.1109252332488699</v>
      </c>
      <c r="J371">
        <f>(Table2[[#This Row],[1M Return vs Nifty]]-AVERAGE(Table2[1M Return vs Nifty]))/_xlfn.STDEV.P(Table2[1M Return vs Nifty])</f>
        <v>0.39859691479850712</v>
      </c>
      <c r="K371">
        <v>22.233685178736899</v>
      </c>
      <c r="L371">
        <f>(Table2[[#This Row],[6M Return vs Nifty]]-AVERAGE(Table2[6M Return vs Nifty]))/_xlfn.STDEV.P(Table2[6M Return vs Nifty])</f>
        <v>0.21590699765655438</v>
      </c>
      <c r="M371">
        <v>8.5951999073362195</v>
      </c>
      <c r="N371">
        <f>(Table2[[#This Row],[1W Return vs Nifty]]-AVERAGE(Table2[1W Return vs Nifty]))/_xlfn.STDEV.P(Table2[1W Return vs Nifty])</f>
        <v>1.7818638181239774</v>
      </c>
      <c r="O371">
        <v>776.93</v>
      </c>
      <c r="P371">
        <v>758.03455337323999</v>
      </c>
      <c r="Q371">
        <v>671.54765205805904</v>
      </c>
      <c r="R371">
        <v>76.027211725536006</v>
      </c>
      <c r="S371" s="1">
        <f>(Table2[[#This Row],[Close Price]]-Table2[[#This Row],[20D EMA]])/Table2[[#This Row],[20D EMA]]</f>
        <v>3.349079067612281E-2</v>
      </c>
      <c r="T371" s="1">
        <f>(Table2[[#This Row],[Close Price]]-Table2[[#This Row],[50D EMA]])/Table2[[#This Row],[50D EMA]]</f>
        <v>5.9252505610578224E-2</v>
      </c>
      <c r="U371" s="1">
        <f>(Table2[[#This Row],[Close Price]]-Table2[[#This Row],[200D EMA]])/Table2[[#This Row],[200D EMA]]</f>
        <v>0.19567092154851365</v>
      </c>
      <c r="V371">
        <v>0.65100250996298403</v>
      </c>
      <c r="W371">
        <v>791.1</v>
      </c>
      <c r="X371">
        <v>826.5</v>
      </c>
      <c r="Y371">
        <v>778</v>
      </c>
      <c r="Z371">
        <v>834</v>
      </c>
      <c r="AA371">
        <v>732.75</v>
      </c>
      <c r="AB371">
        <v>834</v>
      </c>
      <c r="AC371" s="1">
        <f>(Table2[[#This Row],[Close Price]]/Table2[[#This Row],[Day Low]])-1</f>
        <v>1.4979142965491077E-2</v>
      </c>
      <c r="AD371" s="1">
        <f>(Table2[[#This Row],[Day High]]/Table2[[#This Row],[Close Price]])-1</f>
        <v>2.9329348029142555E-2</v>
      </c>
      <c r="AE371" s="1">
        <f>(Table2[[#This Row],[Close Price]]/Table2[[#This Row],[Current Week Low]])-1</f>
        <v>3.2069408740359906E-2</v>
      </c>
      <c r="AF371" s="1">
        <f>(Table2[[#This Row],[Current Week High]]/Table2[[#This Row],[Close Price]])-1</f>
        <v>3.8669904726321702E-2</v>
      </c>
      <c r="AG371" s="1">
        <f>(Table2[[#This Row],[Close Price]]/Table2[[#This Row],[Current Month Low]])-1</f>
        <v>9.5803480040941746E-2</v>
      </c>
      <c r="AH371" s="1">
        <f>(Table2[[#This Row],[Current Month High]]/Table2[[#This Row],[Close Price]])-1</f>
        <v>3.8669904726321702E-2</v>
      </c>
      <c r="AI371">
        <v>3.8669904726321702</v>
      </c>
      <c r="AJ371">
        <v>63.201219512195102</v>
      </c>
      <c r="AK371" t="str">
        <f>IF(AND(Table2[[#This Row],[20D EMA]]&gt;Table2[[#This Row],[50D EMA]],Table2[[#This Row],[50D EMA]]&gt;Table2[[#This Row],[200D EMA]]),"Uptrend","Downtrend/NoTrend")</f>
        <v>Uptrend</v>
      </c>
      <c r="AL371">
        <v>0.17</v>
      </c>
      <c r="AM371" t="s">
        <v>3217</v>
      </c>
      <c r="AN371">
        <v>3.98</v>
      </c>
      <c r="AO371" t="s">
        <v>3217</v>
      </c>
      <c r="AQ371">
        <f>(Table2[[#This Row],[Sharpe Ratio]]-AVERAGE(Table2[Sharpe Ratio]))/_xlfn.STDEV.P(Table2[Sharpe Ratio])</f>
        <v>-0.74800574154095356</v>
      </c>
      <c r="AR3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1.5347768023584549</v>
      </c>
      <c r="AS371">
        <f>_xlfn.RANK.AVG(Table2[[#This Row],[1Y Return vs Nifty Z-Score]],Table2[1Y Return vs Nifty Z-Score])</f>
        <v>331</v>
      </c>
      <c r="AT371">
        <f>_xlfn.RANK.AVG(Table2[[#This Row],[6M Return vs Nifty Z-Score]],Table2[6M Return vs Nifty Z-Score])</f>
        <v>240</v>
      </c>
      <c r="AU371">
        <f>_xlfn.RANK.AVG(Table2[[#This Row],[Sharpe Ratio Z-Score]],Table2[Sharpe Ratio Z-Score])</f>
        <v>557</v>
      </c>
      <c r="AV371">
        <f>(Table2[[#This Row],[Rank 1Y]]+Table2[[#This Row],[Rank 6M]]+Table2[[#This Row],[Rank Sharpe]])/3</f>
        <v>376</v>
      </c>
    </row>
    <row r="372" spans="1:48" x14ac:dyDescent="0.3">
      <c r="A372" t="s">
        <v>1734</v>
      </c>
      <c r="B372" t="s">
        <v>1735</v>
      </c>
      <c r="C372" t="s">
        <v>3178</v>
      </c>
      <c r="D372" t="s">
        <v>1376</v>
      </c>
      <c r="E372">
        <v>4822.3097115599903</v>
      </c>
      <c r="F372">
        <v>867.65</v>
      </c>
      <c r="G372">
        <v>10.5183500341792</v>
      </c>
      <c r="H372">
        <f>(Table2[[#This Row],[1Y Return vs Nifty]]-AVERAGE(Table2[1Y Return vs Nifty]))/_xlfn.STDEV.P(Table2[1Y Return vs Nifty])</f>
        <v>-0.25588638490060972</v>
      </c>
      <c r="I372">
        <v>3.5332335352614499</v>
      </c>
      <c r="J372">
        <f>(Table2[[#This Row],[1M Return vs Nifty]]-AVERAGE(Table2[1M Return vs Nifty]))/_xlfn.STDEV.P(Table2[1M Return vs Nifty])</f>
        <v>0.25526705436757519</v>
      </c>
      <c r="K372">
        <v>-15.5506371453026</v>
      </c>
      <c r="L372">
        <f>(Table2[[#This Row],[6M Return vs Nifty]]-AVERAGE(Table2[6M Return vs Nifty]))/_xlfn.STDEV.P(Table2[6M Return vs Nifty])</f>
        <v>-0.91234038277795704</v>
      </c>
      <c r="M372">
        <v>-1.15076258674779</v>
      </c>
      <c r="N372">
        <f>(Table2[[#This Row],[1W Return vs Nifty]]-AVERAGE(Table2[1W Return vs Nifty]))/_xlfn.STDEV.P(Table2[1W Return vs Nifty])</f>
        <v>-0.33484473087121408</v>
      </c>
      <c r="O372">
        <v>851.36</v>
      </c>
      <c r="P372">
        <v>856.31420048280597</v>
      </c>
      <c r="Q372">
        <v>850.79206555168003</v>
      </c>
      <c r="R372">
        <v>50.449878713725603</v>
      </c>
      <c r="S372" s="1">
        <f>(Table2[[#This Row],[Close Price]]-Table2[[#This Row],[20D EMA]])/Table2[[#This Row],[20D EMA]]</f>
        <v>1.9134091336214954E-2</v>
      </c>
      <c r="T372" s="1">
        <f>(Table2[[#This Row],[Close Price]]-Table2[[#This Row],[50D EMA]])/Table2[[#This Row],[50D EMA]]</f>
        <v>1.323789738720048E-2</v>
      </c>
      <c r="U372" s="1">
        <f>(Table2[[#This Row],[Close Price]]-Table2[[#This Row],[200D EMA]])/Table2[[#This Row],[200D EMA]]</f>
        <v>1.9814400170021264E-2</v>
      </c>
      <c r="V372">
        <v>0.792693211769121</v>
      </c>
      <c r="W372">
        <v>838.05</v>
      </c>
      <c r="X372">
        <v>884.7</v>
      </c>
      <c r="Y372">
        <v>838.05</v>
      </c>
      <c r="Z372">
        <v>884.7</v>
      </c>
      <c r="AA372">
        <v>822.05</v>
      </c>
      <c r="AB372">
        <v>884.7</v>
      </c>
      <c r="AC372" s="1">
        <f>(Table2[[#This Row],[Close Price]]/Table2[[#This Row],[Day Low]])-1</f>
        <v>3.5320088300220709E-2</v>
      </c>
      <c r="AD372" s="1">
        <f>(Table2[[#This Row],[Day High]]/Table2[[#This Row],[Close Price]])-1</f>
        <v>1.9650780844810756E-2</v>
      </c>
      <c r="AE372" s="1">
        <f>(Table2[[#This Row],[Close Price]]/Table2[[#This Row],[Current Week Low]])-1</f>
        <v>3.5320088300220709E-2</v>
      </c>
      <c r="AF372" s="1">
        <f>(Table2[[#This Row],[Current Week High]]/Table2[[#This Row],[Close Price]])-1</f>
        <v>1.9650780844810756E-2</v>
      </c>
      <c r="AG372" s="1">
        <f>(Table2[[#This Row],[Close Price]]/Table2[[#This Row],[Current Month Low]])-1</f>
        <v>5.5471078401557072E-2</v>
      </c>
      <c r="AH372" s="1">
        <f>(Table2[[#This Row],[Current Month High]]/Table2[[#This Row],[Close Price]])-1</f>
        <v>1.9650780844810756E-2</v>
      </c>
      <c r="AI372">
        <v>27.4592289517662</v>
      </c>
      <c r="AJ372">
        <v>42.226047045324101</v>
      </c>
      <c r="AK372" t="str">
        <f>IF(AND(Table2[[#This Row],[20D EMA]]&gt;Table2[[#This Row],[50D EMA]],Table2[[#This Row],[50D EMA]]&gt;Table2[[#This Row],[200D EMA]]),"Uptrend","Downtrend/NoTrend")</f>
        <v>Downtrend/NoTrend</v>
      </c>
      <c r="AL372">
        <v>-0.11</v>
      </c>
      <c r="AM372" t="s">
        <v>3216</v>
      </c>
      <c r="AN372">
        <v>3.02</v>
      </c>
      <c r="AO372" t="s">
        <v>3217</v>
      </c>
      <c r="AP372">
        <v>0.150970554169473</v>
      </c>
      <c r="AQ372">
        <f>(Table2[[#This Row],[Sharpe Ratio]]-AVERAGE(Table2[Sharpe Ratio]))/_xlfn.STDEV.P(Table2[Sharpe Ratio])</f>
        <v>1.0053779824222895</v>
      </c>
      <c r="AR3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2">
        <f>_xlfn.RANK.AVG(Table2[[#This Row],[1Y Return vs Nifty Z-Score]],Table2[1Y Return vs Nifty Z-Score])</f>
        <v>384</v>
      </c>
      <c r="AT372">
        <f>_xlfn.RANK.AVG(Table2[[#This Row],[6M Return vs Nifty Z-Score]],Table2[6M Return vs Nifty Z-Score])</f>
        <v>635</v>
      </c>
      <c r="AU372">
        <f>_xlfn.RANK.AVG(Table2[[#This Row],[Sharpe Ratio Z-Score]],Table2[Sharpe Ratio Z-Score])</f>
        <v>114</v>
      </c>
      <c r="AV372">
        <f>(Table2[[#This Row],[Rank 1Y]]+Table2[[#This Row],[Rank 6M]]+Table2[[#This Row],[Rank Sharpe]])/3</f>
        <v>377.66666666666669</v>
      </c>
    </row>
    <row r="373" spans="1:48" x14ac:dyDescent="0.3">
      <c r="A373" t="s">
        <v>1429</v>
      </c>
      <c r="B373" t="s">
        <v>1430</v>
      </c>
      <c r="C373" t="s">
        <v>3174</v>
      </c>
      <c r="D373" t="s">
        <v>46</v>
      </c>
      <c r="E373">
        <v>7835.6602958899903</v>
      </c>
      <c r="F373">
        <v>522.54999999999995</v>
      </c>
      <c r="G373">
        <v>44.809836953887199</v>
      </c>
      <c r="H373">
        <f>(Table2[[#This Row],[1Y Return vs Nifty]]-AVERAGE(Table2[1Y Return vs Nifty]))/_xlfn.STDEV.P(Table2[1Y Return vs Nifty])</f>
        <v>0.32478621477558917</v>
      </c>
      <c r="I373">
        <v>0.93096620505309602</v>
      </c>
      <c r="J373">
        <f>(Table2[[#This Row],[1M Return vs Nifty]]-AVERAGE(Table2[1M Return vs Nifty]))/_xlfn.STDEV.P(Table2[1M Return vs Nifty])</f>
        <v>1.8856725455702342E-2</v>
      </c>
      <c r="K373">
        <v>15.1980375234099</v>
      </c>
      <c r="L373">
        <f>(Table2[[#This Row],[6M Return vs Nifty]]-AVERAGE(Table2[6M Return vs Nifty]))/_xlfn.STDEV.P(Table2[6M Return vs Nifty])</f>
        <v>5.8211591781826321E-3</v>
      </c>
      <c r="M373">
        <v>-4.2297553738347196</v>
      </c>
      <c r="N373">
        <f>(Table2[[#This Row],[1W Return vs Nifty]]-AVERAGE(Table2[1W Return vs Nifty]))/_xlfn.STDEV.P(Table2[1W Return vs Nifty])</f>
        <v>-1.0035657893277372</v>
      </c>
      <c r="O373">
        <v>544.17999999999995</v>
      </c>
      <c r="P373">
        <v>532.22213372340798</v>
      </c>
      <c r="Q373">
        <v>462.04158935084098</v>
      </c>
      <c r="R373">
        <v>41.111421562037599</v>
      </c>
      <c r="S373" s="1">
        <f>(Table2[[#This Row],[Close Price]]-Table2[[#This Row],[20D EMA]])/Table2[[#This Row],[20D EMA]]</f>
        <v>-3.9747877540519679E-2</v>
      </c>
      <c r="T373" s="1">
        <f>(Table2[[#This Row],[Close Price]]-Table2[[#This Row],[50D EMA]])/Table2[[#This Row],[50D EMA]]</f>
        <v>-1.8173114401954883E-2</v>
      </c>
      <c r="U373" s="1">
        <f>(Table2[[#This Row],[Close Price]]-Table2[[#This Row],[200D EMA]])/Table2[[#This Row],[200D EMA]]</f>
        <v>0.13095879687837639</v>
      </c>
      <c r="V373">
        <v>0.71989682064026905</v>
      </c>
      <c r="W373">
        <v>515</v>
      </c>
      <c r="X373">
        <v>543.15</v>
      </c>
      <c r="Y373">
        <v>515</v>
      </c>
      <c r="Z373">
        <v>564</v>
      </c>
      <c r="AA373">
        <v>515</v>
      </c>
      <c r="AB373">
        <v>582.45000000000005</v>
      </c>
      <c r="AC373" s="1">
        <f>(Table2[[#This Row],[Close Price]]/Table2[[#This Row],[Day Low]])-1</f>
        <v>1.4660194174757279E-2</v>
      </c>
      <c r="AD373" s="1">
        <f>(Table2[[#This Row],[Day High]]/Table2[[#This Row],[Close Price]])-1</f>
        <v>3.9422064874174767E-2</v>
      </c>
      <c r="AE373" s="1">
        <f>(Table2[[#This Row],[Close Price]]/Table2[[#This Row],[Current Week Low]])-1</f>
        <v>1.4660194174757279E-2</v>
      </c>
      <c r="AF373" s="1">
        <f>(Table2[[#This Row],[Current Week High]]/Table2[[#This Row],[Close Price]])-1</f>
        <v>7.9322552865754625E-2</v>
      </c>
      <c r="AG373" s="1">
        <f>(Table2[[#This Row],[Close Price]]/Table2[[#This Row],[Current Month Low]])-1</f>
        <v>1.4660194174757279E-2</v>
      </c>
      <c r="AH373" s="1">
        <f>(Table2[[#This Row],[Current Month High]]/Table2[[#This Row],[Close Price]])-1</f>
        <v>0.11463017893024618</v>
      </c>
      <c r="AI373">
        <v>12.5251172136637</v>
      </c>
      <c r="AJ373">
        <v>82.550218340611295</v>
      </c>
      <c r="AK373" t="str">
        <f>IF(AND(Table2[[#This Row],[20D EMA]]&gt;Table2[[#This Row],[50D EMA]],Table2[[#This Row],[50D EMA]]&gt;Table2[[#This Row],[200D EMA]]),"Uptrend","Downtrend/NoTrend")</f>
        <v>Uptrend</v>
      </c>
      <c r="AL373">
        <v>-0.05</v>
      </c>
      <c r="AM373" t="s">
        <v>3216</v>
      </c>
      <c r="AN373">
        <v>-5.15</v>
      </c>
      <c r="AO373" t="s">
        <v>3216</v>
      </c>
      <c r="AP373">
        <v>-1.4559310976827999E-2</v>
      </c>
      <c r="AQ373">
        <f>(Table2[[#This Row],[Sharpe Ratio]]-AVERAGE(Table2[Sharpe Ratio]))/_xlfn.STDEV.P(Table2[Sharpe Ratio])</f>
        <v>-0.91709870830739271</v>
      </c>
      <c r="AR3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-1.5712003982256557</v>
      </c>
      <c r="AS373">
        <f>_xlfn.RANK.AVG(Table2[[#This Row],[1Y Return vs Nifty Z-Score]],Table2[1Y Return vs Nifty Z-Score])</f>
        <v>205</v>
      </c>
      <c r="AT373">
        <f>_xlfn.RANK.AVG(Table2[[#This Row],[6M Return vs Nifty Z-Score]],Table2[6M Return vs Nifty Z-Score])</f>
        <v>315</v>
      </c>
      <c r="AU373">
        <f>_xlfn.RANK.AVG(Table2[[#This Row],[Sharpe Ratio Z-Score]],Table2[Sharpe Ratio Z-Score])</f>
        <v>614</v>
      </c>
      <c r="AV373">
        <f>(Table2[[#This Row],[Rank 1Y]]+Table2[[#This Row],[Rank 6M]]+Table2[[#This Row],[Rank Sharpe]])/3</f>
        <v>378</v>
      </c>
    </row>
    <row r="374" spans="1:48" x14ac:dyDescent="0.3">
      <c r="A374" t="s">
        <v>1270</v>
      </c>
      <c r="B374" t="s">
        <v>1271</v>
      </c>
      <c r="C374" t="s">
        <v>3178</v>
      </c>
      <c r="D374" t="s">
        <v>72</v>
      </c>
      <c r="E374">
        <v>9377.2906261449898</v>
      </c>
      <c r="F374">
        <v>852</v>
      </c>
      <c r="G374">
        <v>-5.0341266835727598</v>
      </c>
      <c r="H374">
        <f>(Table2[[#This Row],[1Y Return vs Nifty]]-AVERAGE(Table2[1Y Return vs Nifty]))/_xlfn.STDEV.P(Table2[1Y Return vs Nifty])</f>
        <v>-0.51924320894985654</v>
      </c>
      <c r="I374">
        <v>7.5114304222144002</v>
      </c>
      <c r="J374">
        <f>(Table2[[#This Row],[1M Return vs Nifty]]-AVERAGE(Table2[1M Return vs Nifty]))/_xlfn.STDEV.P(Table2[1M Return vs Nifty])</f>
        <v>0.6166775918642875</v>
      </c>
      <c r="K374">
        <v>-6.7769389349635798</v>
      </c>
      <c r="L374">
        <f>(Table2[[#This Row],[6M Return vs Nifty]]-AVERAGE(Table2[6M Return vs Nifty]))/_xlfn.STDEV.P(Table2[6M Return vs Nifty])</f>
        <v>-0.65035600900397017</v>
      </c>
      <c r="M374">
        <v>-4.3993629708445203</v>
      </c>
      <c r="N374">
        <f>(Table2[[#This Row],[1W Return vs Nifty]]-AVERAGE(Table2[1W Return vs Nifty]))/_xlfn.STDEV.P(Table2[1W Return vs Nifty])</f>
        <v>-1.0404025666889372</v>
      </c>
      <c r="O374">
        <v>837.26</v>
      </c>
      <c r="P374">
        <v>804.496553108483</v>
      </c>
      <c r="Q374">
        <v>756.50358873543996</v>
      </c>
      <c r="R374">
        <v>51.664912925177497</v>
      </c>
      <c r="S374" s="1">
        <f>(Table2[[#This Row],[Close Price]]-Table2[[#This Row],[20D EMA]])/Table2[[#This Row],[20D EMA]]</f>
        <v>1.7605045027828881E-2</v>
      </c>
      <c r="T374" s="1">
        <f>(Table2[[#This Row],[Close Price]]-Table2[[#This Row],[50D EMA]])/Table2[[#This Row],[50D EMA]]</f>
        <v>5.9047421282252974E-2</v>
      </c>
      <c r="U374" s="1">
        <f>(Table2[[#This Row],[Close Price]]-Table2[[#This Row],[200D EMA]])/Table2[[#This Row],[200D EMA]]</f>
        <v>0.12623391704484893</v>
      </c>
      <c r="V374">
        <v>2.1585624681812399</v>
      </c>
      <c r="W374">
        <v>836.15</v>
      </c>
      <c r="X374">
        <v>876.95</v>
      </c>
      <c r="Y374">
        <v>836.15</v>
      </c>
      <c r="Z374">
        <v>932.05</v>
      </c>
      <c r="AA374">
        <v>782</v>
      </c>
      <c r="AB374">
        <v>943.4</v>
      </c>
      <c r="AC374" s="1">
        <f>(Table2[[#This Row],[Close Price]]/Table2[[#This Row],[Day Low]])-1</f>
        <v>1.8955928960114887E-2</v>
      </c>
      <c r="AD374" s="1">
        <f>(Table2[[#This Row],[Day High]]/Table2[[#This Row],[Close Price]])-1</f>
        <v>2.9284037558685583E-2</v>
      </c>
      <c r="AE374" s="1">
        <f>(Table2[[#This Row],[Close Price]]/Table2[[#This Row],[Current Week Low]])-1</f>
        <v>1.8955928960114887E-2</v>
      </c>
      <c r="AF374" s="1">
        <f>(Table2[[#This Row],[Current Week High]]/Table2[[#This Row],[Close Price]])-1</f>
        <v>9.3955399061032896E-2</v>
      </c>
      <c r="AG374" s="1">
        <f>(Table2[[#This Row],[Close Price]]/Table2[[#This Row],[Current Month Low]])-1</f>
        <v>8.951406649616378E-2</v>
      </c>
      <c r="AH374" s="1">
        <f>(Table2[[#This Row],[Current Month High]]/Table2[[#This Row],[Close Price]])-1</f>
        <v>0.10727699530516421</v>
      </c>
      <c r="AI374">
        <v>10.7276995305164</v>
      </c>
      <c r="AJ374">
        <v>38.3116883116883</v>
      </c>
      <c r="AK374" t="str">
        <f>IF(AND(Table2[[#This Row],[20D EMA]]&gt;Table2[[#This Row],[50D EMA]],Table2[[#This Row],[50D EMA]]&gt;Table2[[#This Row],[200D EMA]]),"Uptrend","Downtrend/NoTrend")</f>
        <v>Uptrend</v>
      </c>
      <c r="AL374">
        <v>0</v>
      </c>
      <c r="AM374" t="s">
        <v>3218</v>
      </c>
      <c r="AN374">
        <v>4.7300000000000004</v>
      </c>
      <c r="AO374" t="s">
        <v>3217</v>
      </c>
      <c r="AP374">
        <v>0.15586047261003999</v>
      </c>
      <c r="AQ374">
        <f>(Table2[[#This Row],[Sharpe Ratio]]-AVERAGE(Table2[Sharpe Ratio]))/_xlfn.STDEV.P(Table2[Sharpe Ratio])</f>
        <v>1.062169874406558</v>
      </c>
      <c r="AR3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-0.53115431837191851</v>
      </c>
      <c r="AS374">
        <f>_xlfn.RANK.AVG(Table2[[#This Row],[1Y Return vs Nifty Z-Score]],Table2[1Y Return vs Nifty Z-Score])</f>
        <v>489</v>
      </c>
      <c r="AT374">
        <f>_xlfn.RANK.AVG(Table2[[#This Row],[6M Return vs Nifty Z-Score]],Table2[6M Return vs Nifty Z-Score])</f>
        <v>541</v>
      </c>
      <c r="AU374">
        <f>_xlfn.RANK.AVG(Table2[[#This Row],[Sharpe Ratio Z-Score]],Table2[Sharpe Ratio Z-Score])</f>
        <v>105</v>
      </c>
      <c r="AV374">
        <f>(Table2[[#This Row],[Rank 1Y]]+Table2[[#This Row],[Rank 6M]]+Table2[[#This Row],[Rank Sharpe]])/3</f>
        <v>378.33333333333331</v>
      </c>
    </row>
    <row r="375" spans="1:48" x14ac:dyDescent="0.3">
      <c r="A375" t="s">
        <v>1003</v>
      </c>
      <c r="B375" t="s">
        <v>1004</v>
      </c>
      <c r="C375" t="s">
        <v>3183</v>
      </c>
      <c r="D375" t="s">
        <v>106</v>
      </c>
      <c r="E375">
        <v>14864.023689345</v>
      </c>
      <c r="F375">
        <v>2526.9</v>
      </c>
      <c r="G375">
        <v>-4.4182172639968798</v>
      </c>
      <c r="H375">
        <f>(Table2[[#This Row],[1Y Return vs Nifty]]-AVERAGE(Table2[1Y Return vs Nifty]))/_xlfn.STDEV.P(Table2[1Y Return vs Nifty])</f>
        <v>-0.50881374799741697</v>
      </c>
      <c r="I375">
        <v>-11.8809624841063</v>
      </c>
      <c r="J375">
        <f>(Table2[[#This Row],[1M Return vs Nifty]]-AVERAGE(Table2[1M Return vs Nifty]))/_xlfn.STDEV.P(Table2[1M Return vs Nifty])</f>
        <v>-1.1450791393338395</v>
      </c>
      <c r="K375">
        <v>-3.9462242673349901</v>
      </c>
      <c r="L375">
        <f>(Table2[[#This Row],[6M Return vs Nifty]]-AVERAGE(Table2[6M Return vs Nifty]))/_xlfn.STDEV.P(Table2[6M Return vs Nifty])</f>
        <v>-0.56583030595920358</v>
      </c>
      <c r="M375">
        <v>-1.86173349721408</v>
      </c>
      <c r="N375">
        <f>(Table2[[#This Row],[1W Return vs Nifty]]-AVERAGE(Table2[1W Return vs Nifty]))/_xlfn.STDEV.P(Table2[1W Return vs Nifty])</f>
        <v>-0.48925925947056031</v>
      </c>
      <c r="O375">
        <v>2747.91</v>
      </c>
      <c r="P375">
        <v>2860.1092505299498</v>
      </c>
      <c r="Q375">
        <v>2640.4733623267598</v>
      </c>
      <c r="R375">
        <v>31.355828834232099</v>
      </c>
      <c r="S375" s="1">
        <f>(Table2[[#This Row],[Close Price]]-Table2[[#This Row],[20D EMA]])/Table2[[#This Row],[20D EMA]]</f>
        <v>-8.0428398309988242E-2</v>
      </c>
      <c r="T375" s="1">
        <f>(Table2[[#This Row],[Close Price]]-Table2[[#This Row],[50D EMA]])/Table2[[#This Row],[50D EMA]]</f>
        <v>-0.1165022806272905</v>
      </c>
      <c r="U375" s="1">
        <f>(Table2[[#This Row],[Close Price]]-Table2[[#This Row],[200D EMA]])/Table2[[#This Row],[200D EMA]]</f>
        <v>-4.3012500692936342E-2</v>
      </c>
      <c r="V375">
        <v>0.28709951740395701</v>
      </c>
      <c r="W375">
        <v>2509.5</v>
      </c>
      <c r="X375">
        <v>2688.8</v>
      </c>
      <c r="Y375">
        <v>2509.5</v>
      </c>
      <c r="Z375">
        <v>2775</v>
      </c>
      <c r="AA375">
        <v>2509.5</v>
      </c>
      <c r="AB375">
        <v>2834</v>
      </c>
      <c r="AC375" s="1">
        <f>(Table2[[#This Row],[Close Price]]/Table2[[#This Row],[Day Low]])-1</f>
        <v>6.9336521219367508E-3</v>
      </c>
      <c r="AD375" s="1">
        <f>(Table2[[#This Row],[Day High]]/Table2[[#This Row],[Close Price]])-1</f>
        <v>6.4070600340337958E-2</v>
      </c>
      <c r="AE375" s="1">
        <f>(Table2[[#This Row],[Close Price]]/Table2[[#This Row],[Current Week Low]])-1</f>
        <v>6.9336521219367508E-3</v>
      </c>
      <c r="AF375" s="1">
        <f>(Table2[[#This Row],[Current Week High]]/Table2[[#This Row],[Close Price]])-1</f>
        <v>9.818354505520599E-2</v>
      </c>
      <c r="AG375" s="1">
        <f>(Table2[[#This Row],[Close Price]]/Table2[[#This Row],[Current Month Low]])-1</f>
        <v>6.9336521219367508E-3</v>
      </c>
      <c r="AH375" s="1">
        <f>(Table2[[#This Row],[Current Month High]]/Table2[[#This Row],[Close Price]])-1</f>
        <v>0.12153231231944273</v>
      </c>
      <c r="AI375">
        <v>44.643634492856798</v>
      </c>
      <c r="AJ375">
        <v>45.642651296829897</v>
      </c>
      <c r="AK375" t="str">
        <f>IF(AND(Table2[[#This Row],[20D EMA]]&gt;Table2[[#This Row],[50D EMA]],Table2[[#This Row],[50D EMA]]&gt;Table2[[#This Row],[200D EMA]]),"Uptrend","Downtrend/NoTrend")</f>
        <v>Downtrend/NoTrend</v>
      </c>
      <c r="AL375">
        <v>0</v>
      </c>
      <c r="AM375">
        <v>0</v>
      </c>
      <c r="AN375">
        <v>-7.68</v>
      </c>
      <c r="AO375" t="s">
        <v>3216</v>
      </c>
      <c r="AP375">
        <v>0.132304110245411</v>
      </c>
      <c r="AQ375">
        <f>(Table2[[#This Row],[Sharpe Ratio]]-AVERAGE(Table2[Sharpe Ratio]))/_xlfn.STDEV.P(Table2[Sharpe Ratio])</f>
        <v>0.78858445509654196</v>
      </c>
      <c r="AR3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5">
        <f>_xlfn.RANK.AVG(Table2[[#This Row],[1Y Return vs Nifty Z-Score]],Table2[1Y Return vs Nifty Z-Score])</f>
        <v>480</v>
      </c>
      <c r="AT375">
        <f>_xlfn.RANK.AVG(Table2[[#This Row],[6M Return vs Nifty Z-Score]],Table2[6M Return vs Nifty Z-Score])</f>
        <v>513</v>
      </c>
      <c r="AU375">
        <f>_xlfn.RANK.AVG(Table2[[#This Row],[Sharpe Ratio Z-Score]],Table2[Sharpe Ratio Z-Score])</f>
        <v>148</v>
      </c>
      <c r="AV375">
        <f>(Table2[[#This Row],[Rank 1Y]]+Table2[[#This Row],[Rank 6M]]+Table2[[#This Row],[Rank Sharpe]])/3</f>
        <v>380.33333333333331</v>
      </c>
    </row>
    <row r="376" spans="1:48" x14ac:dyDescent="0.3">
      <c r="A376" t="s">
        <v>296</v>
      </c>
      <c r="B376" t="s">
        <v>297</v>
      </c>
      <c r="C376" t="s">
        <v>3171</v>
      </c>
      <c r="D376" t="s">
        <v>34</v>
      </c>
      <c r="E376">
        <v>95650.017536700005</v>
      </c>
      <c r="F376">
        <v>104.71</v>
      </c>
      <c r="G376">
        <v>14.8809721615138</v>
      </c>
      <c r="H376">
        <f>(Table2[[#This Row],[1Y Return vs Nifty]]-AVERAGE(Table2[1Y Return vs Nifty]))/_xlfn.STDEV.P(Table2[1Y Return vs Nifty])</f>
        <v>-0.18201221496403636</v>
      </c>
      <c r="I376">
        <v>-6.2423137612035804</v>
      </c>
      <c r="J376">
        <f>(Table2[[#This Row],[1M Return vs Nifty]]-AVERAGE(Table2[1M Return vs Nifty]))/_xlfn.STDEV.P(Table2[1M Return vs Nifty])</f>
        <v>-0.63282016281538467</v>
      </c>
      <c r="K376">
        <v>-21.024354670303101</v>
      </c>
      <c r="L376">
        <f>(Table2[[#This Row],[6M Return vs Nifty]]-AVERAGE(Table2[6M Return vs Nifty]))/_xlfn.STDEV.P(Table2[6M Return vs Nifty])</f>
        <v>-1.0757866768746787</v>
      </c>
      <c r="M376">
        <v>2.2925721716520302</v>
      </c>
      <c r="N376">
        <f>(Table2[[#This Row],[1W Return vs Nifty]]-AVERAGE(Table2[1W Return vs Nifty]))/_xlfn.STDEV.P(Table2[1W Return vs Nifty])</f>
        <v>0.41300712312283483</v>
      </c>
      <c r="O376">
        <v>106.91</v>
      </c>
      <c r="P376">
        <v>109.695717027171</v>
      </c>
      <c r="Q376">
        <v>105.483667262213</v>
      </c>
      <c r="R376">
        <v>44.173090478419198</v>
      </c>
      <c r="S376" s="1">
        <f>(Table2[[#This Row],[Close Price]]-Table2[[#This Row],[20D EMA]])/Table2[[#This Row],[20D EMA]]</f>
        <v>-2.057805630904502E-2</v>
      </c>
      <c r="T376" s="1">
        <f>(Table2[[#This Row],[Close Price]]-Table2[[#This Row],[50D EMA]])/Table2[[#This Row],[50D EMA]]</f>
        <v>-4.5450425616307993E-2</v>
      </c>
      <c r="U376" s="1">
        <f>(Table2[[#This Row],[Close Price]]-Table2[[#This Row],[200D EMA]])/Table2[[#This Row],[200D EMA]]</f>
        <v>-7.3344744479713194E-3</v>
      </c>
      <c r="V376">
        <v>0.99967887476482298</v>
      </c>
      <c r="W376">
        <v>102.72</v>
      </c>
      <c r="X376">
        <v>106.85</v>
      </c>
      <c r="Y376">
        <v>102.72</v>
      </c>
      <c r="Z376">
        <v>108.18</v>
      </c>
      <c r="AA376">
        <v>100.69</v>
      </c>
      <c r="AB376">
        <v>113.46</v>
      </c>
      <c r="AC376" s="1">
        <f>(Table2[[#This Row],[Close Price]]/Table2[[#This Row],[Day Low]])-1</f>
        <v>1.9373052959501535E-2</v>
      </c>
      <c r="AD376" s="1">
        <f>(Table2[[#This Row],[Day High]]/Table2[[#This Row],[Close Price]])-1</f>
        <v>2.04373985292714E-2</v>
      </c>
      <c r="AE376" s="1">
        <f>(Table2[[#This Row],[Close Price]]/Table2[[#This Row],[Current Week Low]])-1</f>
        <v>1.9373052959501535E-2</v>
      </c>
      <c r="AF376" s="1">
        <f>(Table2[[#This Row],[Current Week High]]/Table2[[#This Row],[Close Price]])-1</f>
        <v>3.3139146213351234E-2</v>
      </c>
      <c r="AG376" s="1">
        <f>(Table2[[#This Row],[Close Price]]/Table2[[#This Row],[Current Month Low]])-1</f>
        <v>3.9924520806435604E-2</v>
      </c>
      <c r="AH376" s="1">
        <f>(Table2[[#This Row],[Current Month High]]/Table2[[#This Row],[Close Price]])-1</f>
        <v>8.3564129500525164E-2</v>
      </c>
      <c r="AI376">
        <v>23.101900487059499</v>
      </c>
      <c r="AJ376">
        <v>53.040046769950202</v>
      </c>
      <c r="AK376" t="str">
        <f>IF(AND(Table2[[#This Row],[20D EMA]]&gt;Table2[[#This Row],[50D EMA]],Table2[[#This Row],[50D EMA]]&gt;Table2[[#This Row],[200D EMA]]),"Uptrend","Downtrend/NoTrend")</f>
        <v>Downtrend/NoTrend</v>
      </c>
      <c r="AL376">
        <v>-0.11</v>
      </c>
      <c r="AM376" t="s">
        <v>3216</v>
      </c>
      <c r="AN376">
        <v>-6.02</v>
      </c>
      <c r="AO376" t="s">
        <v>3216</v>
      </c>
      <c r="AP376">
        <v>0.15336325830613401</v>
      </c>
      <c r="AQ376">
        <f>(Table2[[#This Row],[Sharpe Ratio]]-AVERAGE(Table2[Sharpe Ratio]))/_xlfn.STDEV.P(Table2[Sharpe Ratio])</f>
        <v>1.0331670338208254</v>
      </c>
      <c r="AR3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6">
        <f>_xlfn.RANK.AVG(Table2[[#This Row],[1Y Return vs Nifty Z-Score]],Table2[1Y Return vs Nifty Z-Score])</f>
        <v>357</v>
      </c>
      <c r="AT376">
        <f>_xlfn.RANK.AVG(Table2[[#This Row],[6M Return vs Nifty Z-Score]],Table2[6M Return vs Nifty Z-Score])</f>
        <v>679</v>
      </c>
      <c r="AU376">
        <f>_xlfn.RANK.AVG(Table2[[#This Row],[Sharpe Ratio Z-Score]],Table2[Sharpe Ratio Z-Score])</f>
        <v>110</v>
      </c>
      <c r="AV376">
        <f>(Table2[[#This Row],[Rank 1Y]]+Table2[[#This Row],[Rank 6M]]+Table2[[#This Row],[Rank Sharpe]])/3</f>
        <v>382</v>
      </c>
    </row>
    <row r="377" spans="1:48" x14ac:dyDescent="0.3">
      <c r="A377" t="s">
        <v>1178</v>
      </c>
      <c r="B377" t="s">
        <v>1179</v>
      </c>
      <c r="C377" t="s">
        <v>3183</v>
      </c>
      <c r="D377" t="s">
        <v>127</v>
      </c>
      <c r="E377">
        <v>10586.737427399999</v>
      </c>
      <c r="F377">
        <v>338.05</v>
      </c>
      <c r="G377">
        <v>-22.582546406227198</v>
      </c>
      <c r="H377">
        <f>(Table2[[#This Row],[1Y Return vs Nifty]]-AVERAGE(Table2[1Y Return vs Nifty]))/_xlfn.STDEV.P(Table2[1Y Return vs Nifty])</f>
        <v>-0.81639820034530119</v>
      </c>
      <c r="I377">
        <v>2.3704820991202098</v>
      </c>
      <c r="J377">
        <f>(Table2[[#This Row],[1M Return vs Nifty]]-AVERAGE(Table2[1M Return vs Nifty]))/_xlfn.STDEV.P(Table2[1M Return vs Nifty])</f>
        <v>0.14963361453228588</v>
      </c>
      <c r="K377">
        <v>2.12104438532283</v>
      </c>
      <c r="L377">
        <f>(Table2[[#This Row],[6M Return vs Nifty]]-AVERAGE(Table2[6M Return vs Nifty]))/_xlfn.STDEV.P(Table2[6M Return vs Nifty])</f>
        <v>-0.38466045712487956</v>
      </c>
      <c r="M377">
        <v>-3.12102719047224</v>
      </c>
      <c r="N377">
        <f>(Table2[[#This Row],[1W Return vs Nifty]]-AVERAGE(Table2[1W Return vs Nifty]))/_xlfn.STDEV.P(Table2[1W Return vs Nifty])</f>
        <v>-0.76276305428131619</v>
      </c>
      <c r="O377">
        <v>349.22</v>
      </c>
      <c r="P377">
        <v>352.979839380432</v>
      </c>
      <c r="Q377">
        <v>340.57586067024101</v>
      </c>
      <c r="R377">
        <v>43.739322970508397</v>
      </c>
      <c r="S377" s="1">
        <f>(Table2[[#This Row],[Close Price]]-Table2[[#This Row],[20D EMA]])/Table2[[#This Row],[20D EMA]]</f>
        <v>-3.1985567836893693E-2</v>
      </c>
      <c r="T377" s="1">
        <f>(Table2[[#This Row],[Close Price]]-Table2[[#This Row],[50D EMA]])/Table2[[#This Row],[50D EMA]]</f>
        <v>-4.2296578202986303E-2</v>
      </c>
      <c r="U377" s="1">
        <f>(Table2[[#This Row],[Close Price]]-Table2[[#This Row],[200D EMA]])/Table2[[#This Row],[200D EMA]]</f>
        <v>-7.4164406874585864E-3</v>
      </c>
      <c r="V377">
        <v>1.08908014873662</v>
      </c>
      <c r="W377">
        <v>334.7</v>
      </c>
      <c r="X377">
        <v>350.35</v>
      </c>
      <c r="Y377">
        <v>334.7</v>
      </c>
      <c r="Z377">
        <v>365.1</v>
      </c>
      <c r="AA377">
        <v>326.95</v>
      </c>
      <c r="AB377">
        <v>371.7</v>
      </c>
      <c r="AC377" s="1">
        <f>(Table2[[#This Row],[Close Price]]/Table2[[#This Row],[Day Low]])-1</f>
        <v>1.0008963250672354E-2</v>
      </c>
      <c r="AD377" s="1">
        <f>(Table2[[#This Row],[Day High]]/Table2[[#This Row],[Close Price]])-1</f>
        <v>3.6385150125721077E-2</v>
      </c>
      <c r="AE377" s="1">
        <f>(Table2[[#This Row],[Close Price]]/Table2[[#This Row],[Current Week Low]])-1</f>
        <v>1.0008963250672354E-2</v>
      </c>
      <c r="AF377" s="1">
        <f>(Table2[[#This Row],[Current Week High]]/Table2[[#This Row],[Close Price]])-1</f>
        <v>8.0017748853719928E-2</v>
      </c>
      <c r="AG377" s="1">
        <f>(Table2[[#This Row],[Close Price]]/Table2[[#This Row],[Current Month Low]])-1</f>
        <v>3.3950145282153343E-2</v>
      </c>
      <c r="AH377" s="1">
        <f>(Table2[[#This Row],[Current Month High]]/Table2[[#This Row],[Close Price]])-1</f>
        <v>9.9541487945570051E-2</v>
      </c>
      <c r="AI377">
        <v>26.549327022629701</v>
      </c>
      <c r="AJ377">
        <v>33.722310126582201</v>
      </c>
      <c r="AK377" t="str">
        <f>IF(AND(Table2[[#This Row],[20D EMA]]&gt;Table2[[#This Row],[50D EMA]],Table2[[#This Row],[50D EMA]]&gt;Table2[[#This Row],[200D EMA]]),"Uptrend","Downtrend/NoTrend")</f>
        <v>Downtrend/NoTrend</v>
      </c>
      <c r="AL377">
        <v>-0.11</v>
      </c>
      <c r="AM377" t="s">
        <v>3216</v>
      </c>
      <c r="AN377">
        <v>1.24</v>
      </c>
      <c r="AO377" t="s">
        <v>3217</v>
      </c>
      <c r="AP377">
        <v>0.16450486845449699</v>
      </c>
      <c r="AQ377">
        <f>(Table2[[#This Row],[Sharpe Ratio]]-AVERAGE(Table2[Sharpe Ratio]))/_xlfn.STDEV.P(Table2[Sharpe Ratio])</f>
        <v>1.1625665581211311</v>
      </c>
      <c r="AR3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7">
        <f>_xlfn.RANK.AVG(Table2[[#This Row],[1Y Return vs Nifty Z-Score]],Table2[1Y Return vs Nifty Z-Score])</f>
        <v>610</v>
      </c>
      <c r="AT377">
        <f>_xlfn.RANK.AVG(Table2[[#This Row],[6M Return vs Nifty Z-Score]],Table2[6M Return vs Nifty Z-Score])</f>
        <v>443</v>
      </c>
      <c r="AU377">
        <f>_xlfn.RANK.AVG(Table2[[#This Row],[Sharpe Ratio Z-Score]],Table2[Sharpe Ratio Z-Score])</f>
        <v>94</v>
      </c>
      <c r="AV377">
        <f>(Table2[[#This Row],[Rank 1Y]]+Table2[[#This Row],[Rank 6M]]+Table2[[#This Row],[Rank Sharpe]])/3</f>
        <v>382.33333333333331</v>
      </c>
    </row>
    <row r="378" spans="1:48" x14ac:dyDescent="0.3">
      <c r="A378" t="s">
        <v>1459</v>
      </c>
      <c r="B378" t="s">
        <v>1460</v>
      </c>
      <c r="C378" t="s">
        <v>3177</v>
      </c>
      <c r="D378" t="s">
        <v>197</v>
      </c>
      <c r="E378">
        <v>7380.2054451000004</v>
      </c>
      <c r="F378">
        <v>523</v>
      </c>
      <c r="G378">
        <v>-0.167962487355755</v>
      </c>
      <c r="H378">
        <f>(Table2[[#This Row],[1Y Return vs Nifty]]-AVERAGE(Table2[1Y Return vs Nifty]))/_xlfn.STDEV.P(Table2[1Y Return vs Nifty])</f>
        <v>-0.43684234307650727</v>
      </c>
      <c r="I378">
        <v>-18.112871794899299</v>
      </c>
      <c r="J378">
        <f>(Table2[[#This Row],[1M Return vs Nifty]]-AVERAGE(Table2[1M Return vs Nifty]))/_xlfn.STDEV.P(Table2[1M Return vs Nifty])</f>
        <v>-1.7112345503521131</v>
      </c>
      <c r="K378">
        <v>15.7781271529399</v>
      </c>
      <c r="L378">
        <f>(Table2[[#This Row],[6M Return vs Nifty]]-AVERAGE(Table2[6M Return vs Nifty]))/_xlfn.STDEV.P(Table2[6M Return vs Nifty])</f>
        <v>2.3142750904019859E-2</v>
      </c>
      <c r="M378">
        <v>-0.56385294432325095</v>
      </c>
      <c r="N378">
        <f>(Table2[[#This Row],[1W Return vs Nifty]]-AVERAGE(Table2[1W Return vs Nifty]))/_xlfn.STDEV.P(Table2[1W Return vs Nifty])</f>
        <v>-0.20737485210225276</v>
      </c>
      <c r="O378">
        <v>532.34</v>
      </c>
      <c r="P378">
        <v>525.253982633889</v>
      </c>
      <c r="Q378">
        <v>466.80907105677801</v>
      </c>
      <c r="R378">
        <v>49.759437767398602</v>
      </c>
      <c r="S378" s="1">
        <f>(Table2[[#This Row],[Close Price]]-Table2[[#This Row],[20D EMA]])/Table2[[#This Row],[20D EMA]]</f>
        <v>-1.7545177893827313E-2</v>
      </c>
      <c r="T378" s="1">
        <f>(Table2[[#This Row],[Close Price]]-Table2[[#This Row],[50D EMA]])/Table2[[#This Row],[50D EMA]]</f>
        <v>-4.2912242618064252E-3</v>
      </c>
      <c r="U378" s="1">
        <f>(Table2[[#This Row],[Close Price]]-Table2[[#This Row],[200D EMA]])/Table2[[#This Row],[200D EMA]]</f>
        <v>0.1203724015388456</v>
      </c>
      <c r="V378">
        <v>0.935172406080508</v>
      </c>
      <c r="W378">
        <v>520.5</v>
      </c>
      <c r="X378">
        <v>533.5</v>
      </c>
      <c r="Y378">
        <v>518</v>
      </c>
      <c r="Z378">
        <v>537.9</v>
      </c>
      <c r="AA378">
        <v>504.45</v>
      </c>
      <c r="AB378">
        <v>559.70000000000005</v>
      </c>
      <c r="AC378" s="1">
        <f>(Table2[[#This Row],[Close Price]]/Table2[[#This Row],[Day Low]])-1</f>
        <v>4.8030739673390332E-3</v>
      </c>
      <c r="AD378" s="1">
        <f>(Table2[[#This Row],[Day High]]/Table2[[#This Row],[Close Price]])-1</f>
        <v>2.0076481835564097E-2</v>
      </c>
      <c r="AE378" s="1">
        <f>(Table2[[#This Row],[Close Price]]/Table2[[#This Row],[Current Week Low]])-1</f>
        <v>9.6525096525097442E-3</v>
      </c>
      <c r="AF378" s="1">
        <f>(Table2[[#This Row],[Current Week High]]/Table2[[#This Row],[Close Price]])-1</f>
        <v>2.8489483747609956E-2</v>
      </c>
      <c r="AG378" s="1">
        <f>(Table2[[#This Row],[Close Price]]/Table2[[#This Row],[Current Month Low]])-1</f>
        <v>3.6772722767370425E-2</v>
      </c>
      <c r="AH378" s="1">
        <f>(Table2[[#This Row],[Current Month High]]/Table2[[#This Row],[Close Price]])-1</f>
        <v>7.0172084130019297E-2</v>
      </c>
      <c r="AI378">
        <v>22.2944550669216</v>
      </c>
      <c r="AJ378">
        <v>47.844522968197801</v>
      </c>
      <c r="AK378" t="str">
        <f>IF(AND(Table2[[#This Row],[20D EMA]]&gt;Table2[[#This Row],[50D EMA]],Table2[[#This Row],[50D EMA]]&gt;Table2[[#This Row],[200D EMA]]),"Uptrend","Downtrend/NoTrend")</f>
        <v>Uptrend</v>
      </c>
      <c r="AL378">
        <v>-0.02</v>
      </c>
      <c r="AM378" t="s">
        <v>3216</v>
      </c>
      <c r="AN378">
        <v>-0.02</v>
      </c>
      <c r="AO378" t="s">
        <v>3216</v>
      </c>
      <c r="AP378">
        <v>5.1020661322261997E-2</v>
      </c>
      <c r="AQ378">
        <f>(Table2[[#This Row],[Sharpe Ratio]]-AVERAGE(Table2[Sharpe Ratio]))/_xlfn.STDEV.P(Table2[Sharpe Ratio])</f>
        <v>-0.15544782426741313</v>
      </c>
      <c r="AR3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-2.4877568188942667</v>
      </c>
      <c r="AS378">
        <f>_xlfn.RANK.AVG(Table2[[#This Row],[1Y Return vs Nifty Z-Score]],Table2[1Y Return vs Nifty Z-Score])</f>
        <v>454</v>
      </c>
      <c r="AT378">
        <f>_xlfn.RANK.AVG(Table2[[#This Row],[6M Return vs Nifty Z-Score]],Table2[6M Return vs Nifty Z-Score])</f>
        <v>310</v>
      </c>
      <c r="AU378">
        <f>_xlfn.RANK.AVG(Table2[[#This Row],[Sharpe Ratio Z-Score]],Table2[Sharpe Ratio Z-Score])</f>
        <v>383</v>
      </c>
      <c r="AV378">
        <f>(Table2[[#This Row],[Rank 1Y]]+Table2[[#This Row],[Rank 6M]]+Table2[[#This Row],[Rank Sharpe]])/3</f>
        <v>382.33333333333331</v>
      </c>
    </row>
    <row r="379" spans="1:48" x14ac:dyDescent="0.3">
      <c r="A379" t="s">
        <v>1211</v>
      </c>
      <c r="B379" t="s">
        <v>1212</v>
      </c>
      <c r="C379" t="s">
        <v>3181</v>
      </c>
      <c r="D379" t="s">
        <v>111</v>
      </c>
      <c r="E379">
        <v>10181.333973000001</v>
      </c>
      <c r="F379">
        <v>744.95</v>
      </c>
      <c r="G379">
        <v>39.583186243984301</v>
      </c>
      <c r="H379">
        <f>(Table2[[#This Row],[1Y Return vs Nifty]]-AVERAGE(Table2[1Y Return vs Nifty]))/_xlfn.STDEV.P(Table2[1Y Return vs Nifty])</f>
        <v>0.23628107463905845</v>
      </c>
      <c r="I379">
        <v>7.6848849098281002</v>
      </c>
      <c r="J379">
        <f>(Table2[[#This Row],[1M Return vs Nifty]]-AVERAGE(Table2[1M Return vs Nifty]))/_xlfn.STDEV.P(Table2[1M Return vs Nifty])</f>
        <v>0.63243555492671888</v>
      </c>
      <c r="K379">
        <v>10.7727477446864</v>
      </c>
      <c r="L379">
        <f>(Table2[[#This Row],[6M Return vs Nifty]]-AVERAGE(Table2[6M Return vs Nifty]))/_xlfn.STDEV.P(Table2[6M Return vs Nifty])</f>
        <v>-0.12631887386752919</v>
      </c>
      <c r="M379">
        <v>0.39882308409295097</v>
      </c>
      <c r="N379">
        <f>(Table2[[#This Row],[1W Return vs Nifty]]-AVERAGE(Table2[1W Return vs Nifty]))/_xlfn.STDEV.P(Table2[1W Return vs Nifty])</f>
        <v>1.7070708477113091E-3</v>
      </c>
      <c r="O379">
        <v>715.44</v>
      </c>
      <c r="P379">
        <v>711.87262351516699</v>
      </c>
      <c r="Q379">
        <v>647.26745140078697</v>
      </c>
      <c r="R379">
        <v>60.880838534012199</v>
      </c>
      <c r="S379" s="1">
        <f>(Table2[[#This Row],[Close Price]]-Table2[[#This Row],[20D EMA]])/Table2[[#This Row],[20D EMA]]</f>
        <v>4.1247344291624716E-2</v>
      </c>
      <c r="T379" s="1">
        <f>(Table2[[#This Row],[Close Price]]-Table2[[#This Row],[50D EMA]])/Table2[[#This Row],[50D EMA]]</f>
        <v>4.6465302066962144E-2</v>
      </c>
      <c r="U379" s="1">
        <f>(Table2[[#This Row],[Close Price]]-Table2[[#This Row],[200D EMA]])/Table2[[#This Row],[200D EMA]]</f>
        <v>0.15091527990139614</v>
      </c>
      <c r="V379">
        <v>0.94139817391585201</v>
      </c>
      <c r="W379">
        <v>726.3</v>
      </c>
      <c r="X379">
        <v>759.45</v>
      </c>
      <c r="Y379">
        <v>714.2</v>
      </c>
      <c r="Z379">
        <v>759.45</v>
      </c>
      <c r="AA379">
        <v>668.95</v>
      </c>
      <c r="AB379">
        <v>759.45</v>
      </c>
      <c r="AC379" s="1">
        <f>(Table2[[#This Row],[Close Price]]/Table2[[#This Row],[Day Low]])-1</f>
        <v>2.5678094451328848E-2</v>
      </c>
      <c r="AD379" s="1">
        <f>(Table2[[#This Row],[Day High]]/Table2[[#This Row],[Close Price]])-1</f>
        <v>1.946439358346197E-2</v>
      </c>
      <c r="AE379" s="1">
        <f>(Table2[[#This Row],[Close Price]]/Table2[[#This Row],[Current Week Low]])-1</f>
        <v>4.3055166619994312E-2</v>
      </c>
      <c r="AF379" s="1">
        <f>(Table2[[#This Row],[Current Week High]]/Table2[[#This Row],[Close Price]])-1</f>
        <v>1.946439358346197E-2</v>
      </c>
      <c r="AG379" s="1">
        <f>(Table2[[#This Row],[Close Price]]/Table2[[#This Row],[Current Month Low]])-1</f>
        <v>0.11361088272666109</v>
      </c>
      <c r="AH379" s="1">
        <f>(Table2[[#This Row],[Current Month High]]/Table2[[#This Row],[Close Price]])-1</f>
        <v>1.946439358346197E-2</v>
      </c>
      <c r="AI379">
        <v>8.7388415329887792</v>
      </c>
      <c r="AJ379">
        <v>73.648018648018606</v>
      </c>
      <c r="AK379" t="str">
        <f>IF(AND(Table2[[#This Row],[20D EMA]]&gt;Table2[[#This Row],[50D EMA]],Table2[[#This Row],[50D EMA]]&gt;Table2[[#This Row],[200D EMA]]),"Uptrend","Downtrend/NoTrend")</f>
        <v>Uptrend</v>
      </c>
      <c r="AL379">
        <v>-0.15</v>
      </c>
      <c r="AM379" t="s">
        <v>3216</v>
      </c>
      <c r="AN379">
        <v>7.16</v>
      </c>
      <c r="AO379" t="s">
        <v>3217</v>
      </c>
      <c r="AQ379">
        <f>(Table2[[#This Row],[Sharpe Ratio]]-AVERAGE(Table2[Sharpe Ratio]))/_xlfn.STDEV.P(Table2[Sharpe Ratio])</f>
        <v>-0.74800574154095356</v>
      </c>
      <c r="AR3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-3.9009149949941063E-3</v>
      </c>
      <c r="AS379">
        <f>_xlfn.RANK.AVG(Table2[[#This Row],[1Y Return vs Nifty Z-Score]],Table2[1Y Return vs Nifty Z-Score])</f>
        <v>234</v>
      </c>
      <c r="AT379">
        <f>_xlfn.RANK.AVG(Table2[[#This Row],[6M Return vs Nifty Z-Score]],Table2[6M Return vs Nifty Z-Score])</f>
        <v>357</v>
      </c>
      <c r="AU379">
        <f>_xlfn.RANK.AVG(Table2[[#This Row],[Sharpe Ratio Z-Score]],Table2[Sharpe Ratio Z-Score])</f>
        <v>557</v>
      </c>
      <c r="AV379">
        <f>(Table2[[#This Row],[Rank 1Y]]+Table2[[#This Row],[Rank 6M]]+Table2[[#This Row],[Rank Sharpe]])/3</f>
        <v>382.66666666666669</v>
      </c>
    </row>
    <row r="380" spans="1:48" x14ac:dyDescent="0.3">
      <c r="A380" t="s">
        <v>41</v>
      </c>
      <c r="B380" t="s">
        <v>42</v>
      </c>
      <c r="C380" t="s">
        <v>3173</v>
      </c>
      <c r="D380" t="s">
        <v>43</v>
      </c>
      <c r="E380">
        <v>634573.02009523497</v>
      </c>
      <c r="F380">
        <v>508.25</v>
      </c>
      <c r="G380">
        <v>-14.028773146944699</v>
      </c>
      <c r="H380">
        <f>(Table2[[#This Row],[1Y Return vs Nifty]]-AVERAGE(Table2[1Y Return vs Nifty]))/_xlfn.STDEV.P(Table2[1Y Return vs Nifty])</f>
        <v>-0.6715534531012346</v>
      </c>
      <c r="I380">
        <v>-3.16445543439715</v>
      </c>
      <c r="J380">
        <f>(Table2[[#This Row],[1M Return vs Nifty]]-AVERAGE(Table2[1M Return vs Nifty]))/_xlfn.STDEV.P(Table2[1M Return vs Nifty])</f>
        <v>-0.35320342592686688</v>
      </c>
      <c r="K380">
        <v>7.6066308334355304</v>
      </c>
      <c r="L380">
        <f>(Table2[[#This Row],[6M Return vs Nifty]]-AVERAGE(Table2[6M Return vs Nifty]))/_xlfn.STDEV.P(Table2[6M Return vs Nifty])</f>
        <v>-0.22085975462312993</v>
      </c>
      <c r="M380">
        <v>-1.51481306504526</v>
      </c>
      <c r="N380">
        <f>(Table2[[#This Row],[1W Return vs Nifty]]-AVERAGE(Table2[1W Return vs Nifty]))/_xlfn.STDEV.P(Table2[1W Return vs Nifty])</f>
        <v>-0.41391221755052421</v>
      </c>
      <c r="O380">
        <v>507.07</v>
      </c>
      <c r="P380">
        <v>492.44154330710501</v>
      </c>
      <c r="Q380">
        <v>456.33569510777301</v>
      </c>
      <c r="R380">
        <v>46.409402990962001</v>
      </c>
      <c r="S380" s="1">
        <f>(Table2[[#This Row],[Close Price]]-Table2[[#This Row],[20D EMA]])/Table2[[#This Row],[20D EMA]]</f>
        <v>2.3270948784191669E-3</v>
      </c>
      <c r="T380" s="1">
        <f>(Table2[[#This Row],[Close Price]]-Table2[[#This Row],[50D EMA]])/Table2[[#This Row],[50D EMA]]</f>
        <v>3.2102199555970941E-2</v>
      </c>
      <c r="U380" s="1">
        <f>(Table2[[#This Row],[Close Price]]-Table2[[#This Row],[200D EMA]])/Table2[[#This Row],[200D EMA]]</f>
        <v>0.11376341024553507</v>
      </c>
      <c r="V380">
        <v>0.78817485614529903</v>
      </c>
      <c r="W380">
        <v>507.5</v>
      </c>
      <c r="X380">
        <v>514.79999999999995</v>
      </c>
      <c r="Y380">
        <v>505.1</v>
      </c>
      <c r="Z380">
        <v>517</v>
      </c>
      <c r="AA380">
        <v>497.15</v>
      </c>
      <c r="AB380">
        <v>520.5</v>
      </c>
      <c r="AC380" s="1">
        <f>(Table2[[#This Row],[Close Price]]/Table2[[#This Row],[Day Low]])-1</f>
        <v>1.477832512315258E-3</v>
      </c>
      <c r="AD380" s="1">
        <f>(Table2[[#This Row],[Day High]]/Table2[[#This Row],[Close Price]])-1</f>
        <v>1.2887358583374198E-2</v>
      </c>
      <c r="AE380" s="1">
        <f>(Table2[[#This Row],[Close Price]]/Table2[[#This Row],[Current Week Low]])-1</f>
        <v>6.2363888338943241E-3</v>
      </c>
      <c r="AF380" s="1">
        <f>(Table2[[#This Row],[Current Week High]]/Table2[[#This Row],[Close Price]])-1</f>
        <v>1.7215937038858931E-2</v>
      </c>
      <c r="AG380" s="1">
        <f>(Table2[[#This Row],[Close Price]]/Table2[[#This Row],[Current Month Low]])-1</f>
        <v>2.2327265412853237E-2</v>
      </c>
      <c r="AH380" s="1">
        <f>(Table2[[#This Row],[Current Month High]]/Table2[[#This Row],[Close Price]])-1</f>
        <v>2.410231185440237E-2</v>
      </c>
      <c r="AI380">
        <v>2.4102311854402299</v>
      </c>
      <c r="AJ380">
        <v>27.269312633028601</v>
      </c>
      <c r="AK380" t="str">
        <f>IF(AND(Table2[[#This Row],[20D EMA]]&gt;Table2[[#This Row],[50D EMA]],Table2[[#This Row],[50D EMA]]&gt;Table2[[#This Row],[200D EMA]]),"Uptrend","Downtrend/NoTrend")</f>
        <v>Uptrend</v>
      </c>
      <c r="AL380">
        <v>0.04</v>
      </c>
      <c r="AM380" t="s">
        <v>3217</v>
      </c>
      <c r="AN380">
        <v>-0.23</v>
      </c>
      <c r="AO380" t="s">
        <v>3216</v>
      </c>
      <c r="AP380">
        <v>0.113311187379039</v>
      </c>
      <c r="AQ380">
        <f>(Table2[[#This Row],[Sharpe Ratio]]-AVERAGE(Table2[Sharpe Ratio]))/_xlfn.STDEV.P(Table2[Sharpe Ratio])</f>
        <v>0.56799917601620742</v>
      </c>
      <c r="AR3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-1.0915296751855483</v>
      </c>
      <c r="AS380">
        <f>_xlfn.RANK.AVG(Table2[[#This Row],[1Y Return vs Nifty Z-Score]],Table2[1Y Return vs Nifty Z-Score])</f>
        <v>560</v>
      </c>
      <c r="AT380">
        <f>_xlfn.RANK.AVG(Table2[[#This Row],[6M Return vs Nifty Z-Score]],Table2[6M Return vs Nifty Z-Score])</f>
        <v>389</v>
      </c>
      <c r="AU380">
        <f>_xlfn.RANK.AVG(Table2[[#This Row],[Sharpe Ratio Z-Score]],Table2[Sharpe Ratio Z-Score])</f>
        <v>201</v>
      </c>
      <c r="AV380">
        <f>(Table2[[#This Row],[Rank 1Y]]+Table2[[#This Row],[Rank 6M]]+Table2[[#This Row],[Rank Sharpe]])/3</f>
        <v>383.33333333333331</v>
      </c>
    </row>
    <row r="381" spans="1:48" x14ac:dyDescent="0.3">
      <c r="A381" t="s">
        <v>169</v>
      </c>
      <c r="B381" t="s">
        <v>170</v>
      </c>
      <c r="C381" t="s">
        <v>3179</v>
      </c>
      <c r="D381" t="s">
        <v>171</v>
      </c>
      <c r="E381">
        <v>153315.46424057501</v>
      </c>
      <c r="F381">
        <v>684.2</v>
      </c>
      <c r="G381">
        <v>16.810669827269599</v>
      </c>
      <c r="H381">
        <f>(Table2[[#This Row],[1Y Return vs Nifty]]-AVERAGE(Table2[1Y Return vs Nifty]))/_xlfn.STDEV.P(Table2[1Y Return vs Nifty])</f>
        <v>-0.14933580863650769</v>
      </c>
      <c r="I381">
        <v>3.6892713928396601</v>
      </c>
      <c r="J381">
        <f>(Table2[[#This Row],[1M Return vs Nifty]]-AVERAGE(Table2[1M Return vs Nifty]))/_xlfn.STDEV.P(Table2[1M Return vs Nifty])</f>
        <v>0.26944275445977717</v>
      </c>
      <c r="K381">
        <v>11.718383793996299</v>
      </c>
      <c r="L381">
        <f>(Table2[[#This Row],[6M Return vs Nifty]]-AVERAGE(Table2[6M Return vs Nifty]))/_xlfn.STDEV.P(Table2[6M Return vs Nifty])</f>
        <v>-9.8081993334686257E-2</v>
      </c>
      <c r="M381">
        <v>3.5548907853078799</v>
      </c>
      <c r="N381">
        <f>(Table2[[#This Row],[1W Return vs Nifty]]-AVERAGE(Table2[1W Return vs Nifty]))/_xlfn.STDEV.P(Table2[1W Return vs Nifty])</f>
        <v>0.68716789510436338</v>
      </c>
      <c r="O381">
        <v>674.87</v>
      </c>
      <c r="P381">
        <v>669.67209194292695</v>
      </c>
      <c r="Q381">
        <v>616.42010764177405</v>
      </c>
      <c r="R381">
        <v>59.795104413687604</v>
      </c>
      <c r="S381" s="1">
        <f>(Table2[[#This Row],[Close Price]]-Table2[[#This Row],[20D EMA]])/Table2[[#This Row],[20D EMA]]</f>
        <v>1.3824884792626788E-2</v>
      </c>
      <c r="T381" s="1">
        <f>(Table2[[#This Row],[Close Price]]-Table2[[#This Row],[50D EMA]])/Table2[[#This Row],[50D EMA]]</f>
        <v>2.1694062261013614E-2</v>
      </c>
      <c r="U381" s="1">
        <f>(Table2[[#This Row],[Close Price]]-Table2[[#This Row],[200D EMA]])/Table2[[#This Row],[200D EMA]]</f>
        <v>0.10995730268684803</v>
      </c>
      <c r="V381">
        <v>0.78732895307426898</v>
      </c>
      <c r="W381">
        <v>668.2</v>
      </c>
      <c r="X381">
        <v>690.85</v>
      </c>
      <c r="Y381">
        <v>668.2</v>
      </c>
      <c r="Z381">
        <v>692</v>
      </c>
      <c r="AA381">
        <v>645.4</v>
      </c>
      <c r="AB381">
        <v>706.7</v>
      </c>
      <c r="AC381" s="1">
        <f>(Table2[[#This Row],[Close Price]]/Table2[[#This Row],[Day Low]])-1</f>
        <v>2.3944926668661992E-2</v>
      </c>
      <c r="AD381" s="1">
        <f>(Table2[[#This Row],[Day High]]/Table2[[#This Row],[Close Price]])-1</f>
        <v>9.719380298158331E-3</v>
      </c>
      <c r="AE381" s="1">
        <f>(Table2[[#This Row],[Close Price]]/Table2[[#This Row],[Current Week Low]])-1</f>
        <v>2.3944926668661992E-2</v>
      </c>
      <c r="AF381" s="1">
        <f>(Table2[[#This Row],[Current Week High]]/Table2[[#This Row],[Close Price]])-1</f>
        <v>1.1400175387313638E-2</v>
      </c>
      <c r="AG381" s="1">
        <f>(Table2[[#This Row],[Close Price]]/Table2[[#This Row],[Current Month Low]])-1</f>
        <v>6.0117756430120961E-2</v>
      </c>
      <c r="AH381" s="1">
        <f>(Table2[[#This Row],[Current Month High]]/Table2[[#This Row],[Close Price]])-1</f>
        <v>3.2885121309558674E-2</v>
      </c>
      <c r="AI381">
        <v>4.5381467407190801</v>
      </c>
      <c r="AJ381">
        <v>52.467966573816099</v>
      </c>
      <c r="AK381" t="str">
        <f>IF(AND(Table2[[#This Row],[20D EMA]]&gt;Table2[[#This Row],[50D EMA]],Table2[[#This Row],[50D EMA]]&gt;Table2[[#This Row],[200D EMA]]),"Uptrend","Downtrend/NoTrend")</f>
        <v>Uptrend</v>
      </c>
      <c r="AL381">
        <v>0.05</v>
      </c>
      <c r="AM381" t="s">
        <v>3217</v>
      </c>
      <c r="AN381">
        <v>0.78</v>
      </c>
      <c r="AO381" t="s">
        <v>3217</v>
      </c>
      <c r="AP381">
        <v>2.6532523738178999E-2</v>
      </c>
      <c r="AQ381">
        <f>(Table2[[#This Row],[Sharpe Ratio]]-AVERAGE(Table2[Sharpe Ratio]))/_xlfn.STDEV.P(Table2[Sharpe Ratio])</f>
        <v>-0.43985495323578383</v>
      </c>
      <c r="AR3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0.26933789435716271</v>
      </c>
      <c r="AS381">
        <f>_xlfn.RANK.AVG(Table2[[#This Row],[1Y Return vs Nifty Z-Score]],Table2[1Y Return vs Nifty Z-Score])</f>
        <v>345</v>
      </c>
      <c r="AT381">
        <f>_xlfn.RANK.AVG(Table2[[#This Row],[6M Return vs Nifty Z-Score]],Table2[6M Return vs Nifty Z-Score])</f>
        <v>349</v>
      </c>
      <c r="AU381">
        <f>_xlfn.RANK.AVG(Table2[[#This Row],[Sharpe Ratio Z-Score]],Table2[Sharpe Ratio Z-Score])</f>
        <v>459</v>
      </c>
      <c r="AV381">
        <f>(Table2[[#This Row],[Rank 1Y]]+Table2[[#This Row],[Rank 6M]]+Table2[[#This Row],[Rank Sharpe]])/3</f>
        <v>384.33333333333331</v>
      </c>
    </row>
    <row r="382" spans="1:48" x14ac:dyDescent="0.3">
      <c r="A382" t="s">
        <v>300</v>
      </c>
      <c r="B382" t="s">
        <v>301</v>
      </c>
      <c r="C382" t="s">
        <v>3171</v>
      </c>
      <c r="D382" t="s">
        <v>220</v>
      </c>
      <c r="E382">
        <v>94680.088999750005</v>
      </c>
      <c r="F382">
        <v>4389.8</v>
      </c>
      <c r="G382">
        <v>37.313723418301798</v>
      </c>
      <c r="H382">
        <f>(Table2[[#This Row],[1Y Return vs Nifty]]-AVERAGE(Table2[1Y Return vs Nifty]))/_xlfn.STDEV.P(Table2[1Y Return vs Nifty])</f>
        <v>0.19785127770598418</v>
      </c>
      <c r="I382">
        <v>1.0906185673356099</v>
      </c>
      <c r="J382">
        <f>(Table2[[#This Row],[1M Return vs Nifty]]-AVERAGE(Table2[1M Return vs Nifty]))/_xlfn.STDEV.P(Table2[1M Return vs Nifty])</f>
        <v>3.3360795441373117E-2</v>
      </c>
      <c r="K382">
        <v>3.24569974943992</v>
      </c>
      <c r="L382">
        <f>(Table2[[#This Row],[6M Return vs Nifty]]-AVERAGE(Table2[6M Return vs Nifty]))/_xlfn.STDEV.P(Table2[6M Return vs Nifty])</f>
        <v>-0.35107802424240797</v>
      </c>
      <c r="M382">
        <v>8.3928042193901195E-2</v>
      </c>
      <c r="N382">
        <f>(Table2[[#This Row],[1W Return vs Nifty]]-AVERAGE(Table2[1W Return vs Nifty]))/_xlfn.STDEV.P(Table2[1W Return vs Nifty])</f>
        <v>-6.6684432570090796E-2</v>
      </c>
      <c r="O382">
        <v>4391.84</v>
      </c>
      <c r="P382">
        <v>4276.4561779999704</v>
      </c>
      <c r="Q382">
        <v>3778.57768061961</v>
      </c>
      <c r="R382">
        <v>55.7053248384425</v>
      </c>
      <c r="S382" s="1">
        <f>(Table2[[#This Row],[Close Price]]-Table2[[#This Row],[20D EMA]])/Table2[[#This Row],[20D EMA]]</f>
        <v>-4.6449779591241109E-4</v>
      </c>
      <c r="T382" s="1">
        <f>(Table2[[#This Row],[Close Price]]-Table2[[#This Row],[50D EMA]])/Table2[[#This Row],[50D EMA]]</f>
        <v>2.6504146723897663E-2</v>
      </c>
      <c r="U382" s="1">
        <f>(Table2[[#This Row],[Close Price]]-Table2[[#This Row],[200D EMA]])/Table2[[#This Row],[200D EMA]]</f>
        <v>0.16175989248953648</v>
      </c>
      <c r="V382">
        <v>0.62019042122928603</v>
      </c>
      <c r="W382">
        <v>4299.8999999999996</v>
      </c>
      <c r="X382">
        <v>4486</v>
      </c>
      <c r="Y382">
        <v>4299.8999999999996</v>
      </c>
      <c r="Z382">
        <v>4486</v>
      </c>
      <c r="AA382">
        <v>4299.8999999999996</v>
      </c>
      <c r="AB382">
        <v>4546.2</v>
      </c>
      <c r="AC382" s="1">
        <f>(Table2[[#This Row],[Close Price]]/Table2[[#This Row],[Day Low]])-1</f>
        <v>2.0907462964255163E-2</v>
      </c>
      <c r="AD382" s="1">
        <f>(Table2[[#This Row],[Day High]]/Table2[[#This Row],[Close Price]])-1</f>
        <v>2.1914438015399273E-2</v>
      </c>
      <c r="AE382" s="1">
        <f>(Table2[[#This Row],[Close Price]]/Table2[[#This Row],[Current Week Low]])-1</f>
        <v>2.0907462964255163E-2</v>
      </c>
      <c r="AF382" s="1">
        <f>(Table2[[#This Row],[Current Week High]]/Table2[[#This Row],[Close Price]])-1</f>
        <v>2.1914438015399273E-2</v>
      </c>
      <c r="AG382" s="1">
        <f>(Table2[[#This Row],[Close Price]]/Table2[[#This Row],[Current Month Low]])-1</f>
        <v>2.0907462964255163E-2</v>
      </c>
      <c r="AH382" s="1">
        <f>(Table2[[#This Row],[Current Month High]]/Table2[[#This Row],[Close Price]])-1</f>
        <v>3.5628046835846749E-2</v>
      </c>
      <c r="AI382">
        <v>3.5628046835846701</v>
      </c>
      <c r="AJ382">
        <v>71.299241020037798</v>
      </c>
      <c r="AK382" t="str">
        <f>IF(AND(Table2[[#This Row],[20D EMA]]&gt;Table2[[#This Row],[50D EMA]],Table2[[#This Row],[50D EMA]]&gt;Table2[[#This Row],[200D EMA]]),"Uptrend","Downtrend/NoTrend")</f>
        <v>Uptrend</v>
      </c>
      <c r="AL382">
        <v>0.03</v>
      </c>
      <c r="AM382" t="s">
        <v>3217</v>
      </c>
      <c r="AN382">
        <v>-1.57</v>
      </c>
      <c r="AO382" t="s">
        <v>3216</v>
      </c>
      <c r="AP382">
        <v>1.7066840853732002E-2</v>
      </c>
      <c r="AQ382">
        <f>(Table2[[#This Row],[Sharpe Ratio]]-AVERAGE(Table2[Sharpe Ratio]))/_xlfn.STDEV.P(Table2[Sharpe Ratio])</f>
        <v>-0.54979012832400509</v>
      </c>
      <c r="AR3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-0.73634051198914663</v>
      </c>
      <c r="AS382">
        <f>_xlfn.RANK.AVG(Table2[[#This Row],[1Y Return vs Nifty Z-Score]],Table2[1Y Return vs Nifty Z-Score])</f>
        <v>244</v>
      </c>
      <c r="AT382">
        <f>_xlfn.RANK.AVG(Table2[[#This Row],[6M Return vs Nifty Z-Score]],Table2[6M Return vs Nifty Z-Score])</f>
        <v>428</v>
      </c>
      <c r="AU382">
        <f>_xlfn.RANK.AVG(Table2[[#This Row],[Sharpe Ratio Z-Score]],Table2[Sharpe Ratio Z-Score])</f>
        <v>482</v>
      </c>
      <c r="AV382">
        <f>(Table2[[#This Row],[Rank 1Y]]+Table2[[#This Row],[Rank 6M]]+Table2[[#This Row],[Rank Sharpe]])/3</f>
        <v>384.66666666666669</v>
      </c>
    </row>
    <row r="383" spans="1:48" x14ac:dyDescent="0.3">
      <c r="A383" t="s">
        <v>373</v>
      </c>
      <c r="B383" t="s">
        <v>374</v>
      </c>
      <c r="C383" t="s">
        <v>3171</v>
      </c>
      <c r="D383" t="s">
        <v>34</v>
      </c>
      <c r="E383">
        <v>68028.415860405003</v>
      </c>
      <c r="F383">
        <v>509.3</v>
      </c>
      <c r="G383">
        <v>-3.5590762995204099</v>
      </c>
      <c r="H383">
        <f>(Table2[[#This Row],[1Y Return vs Nifty]]-AVERAGE(Table2[1Y Return vs Nifty]))/_xlfn.STDEV.P(Table2[1Y Return vs Nifty])</f>
        <v>-0.49426554195143907</v>
      </c>
      <c r="I383">
        <v>-12.3491979471476</v>
      </c>
      <c r="J383">
        <f>(Table2[[#This Row],[1M Return vs Nifty]]-AVERAGE(Table2[1M Return vs Nifty]))/_xlfn.STDEV.P(Table2[1M Return vs Nifty])</f>
        <v>-1.1876173130797836</v>
      </c>
      <c r="K383">
        <v>-11.6448177739353</v>
      </c>
      <c r="L383">
        <f>(Table2[[#This Row],[6M Return vs Nifty]]-AVERAGE(Table2[6M Return vs Nifty]))/_xlfn.STDEV.P(Table2[6M Return vs Nifty])</f>
        <v>-0.79571183942594792</v>
      </c>
      <c r="M383">
        <v>-2.2280448368436301</v>
      </c>
      <c r="N383">
        <f>(Table2[[#This Row],[1W Return vs Nifty]]-AVERAGE(Table2[1W Return vs Nifty]))/_xlfn.STDEV.P(Table2[1W Return vs Nifty])</f>
        <v>-0.56881777866847616</v>
      </c>
      <c r="O383">
        <v>530.62</v>
      </c>
      <c r="P383">
        <v>543.40225427595897</v>
      </c>
      <c r="Q383">
        <v>510.18265811812898</v>
      </c>
      <c r="R383">
        <v>26.7296232703732</v>
      </c>
      <c r="S383" s="1">
        <f>(Table2[[#This Row],[Close Price]]-Table2[[#This Row],[20D EMA]])/Table2[[#This Row],[20D EMA]]</f>
        <v>-4.0179412762428847E-2</v>
      </c>
      <c r="T383" s="1">
        <f>(Table2[[#This Row],[Close Price]]-Table2[[#This Row],[50D EMA]])/Table2[[#This Row],[50D EMA]]</f>
        <v>-6.275692455747639E-2</v>
      </c>
      <c r="U383" s="1">
        <f>(Table2[[#This Row],[Close Price]]-Table2[[#This Row],[200D EMA]])/Table2[[#This Row],[200D EMA]]</f>
        <v>-1.7300825578524459E-3</v>
      </c>
      <c r="V383">
        <v>1.3458351092951699</v>
      </c>
      <c r="W383">
        <v>505</v>
      </c>
      <c r="X383">
        <v>512.95000000000005</v>
      </c>
      <c r="Y383">
        <v>504.15</v>
      </c>
      <c r="Z383">
        <v>525.65</v>
      </c>
      <c r="AA383">
        <v>504.15</v>
      </c>
      <c r="AB383">
        <v>574.29999999999995</v>
      </c>
      <c r="AC383" s="1">
        <f>(Table2[[#This Row],[Close Price]]/Table2[[#This Row],[Day Low]])-1</f>
        <v>8.5148514851485224E-3</v>
      </c>
      <c r="AD383" s="1">
        <f>(Table2[[#This Row],[Day High]]/Table2[[#This Row],[Close Price]])-1</f>
        <v>7.1666993913215293E-3</v>
      </c>
      <c r="AE383" s="1">
        <f>(Table2[[#This Row],[Close Price]]/Table2[[#This Row],[Current Week Low]])-1</f>
        <v>1.0215213726073591E-2</v>
      </c>
      <c r="AF383" s="1">
        <f>(Table2[[#This Row],[Current Week High]]/Table2[[#This Row],[Close Price]])-1</f>
        <v>3.2102886314549384E-2</v>
      </c>
      <c r="AG383" s="1">
        <f>(Table2[[#This Row],[Close Price]]/Table2[[#This Row],[Current Month Low]])-1</f>
        <v>1.0215213726073591E-2</v>
      </c>
      <c r="AH383" s="1">
        <f>(Table2[[#This Row],[Current Month High]]/Table2[[#This Row],[Close Price]])-1</f>
        <v>0.12762615354407991</v>
      </c>
      <c r="AI383">
        <v>24.2293343805222</v>
      </c>
      <c r="AJ383">
        <v>30.289076490150901</v>
      </c>
      <c r="AK383" t="str">
        <f>IF(AND(Table2[[#This Row],[20D EMA]]&gt;Table2[[#This Row],[50D EMA]],Table2[[#This Row],[50D EMA]]&gt;Table2[[#This Row],[200D EMA]]),"Uptrend","Downtrend/NoTrend")</f>
        <v>Downtrend/NoTrend</v>
      </c>
      <c r="AL383">
        <v>-7.0000000000000007E-2</v>
      </c>
      <c r="AM383" t="s">
        <v>3216</v>
      </c>
      <c r="AN383">
        <v>-7.41</v>
      </c>
      <c r="AO383" t="s">
        <v>3216</v>
      </c>
      <c r="AP383">
        <v>0.16537991461339099</v>
      </c>
      <c r="AQ383">
        <f>(Table2[[#This Row],[Sharpe Ratio]]-AVERAGE(Table2[Sharpe Ratio]))/_xlfn.STDEV.P(Table2[Sharpe Ratio])</f>
        <v>1.1727294120707759</v>
      </c>
      <c r="AR3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3">
        <f>_xlfn.RANK.AVG(Table2[[#This Row],[1Y Return vs Nifty Z-Score]],Table2[1Y Return vs Nifty Z-Score])</f>
        <v>474</v>
      </c>
      <c r="AT383">
        <f>_xlfn.RANK.AVG(Table2[[#This Row],[6M Return vs Nifty Z-Score]],Table2[6M Return vs Nifty Z-Score])</f>
        <v>589</v>
      </c>
      <c r="AU383">
        <f>_xlfn.RANK.AVG(Table2[[#This Row],[Sharpe Ratio Z-Score]],Table2[Sharpe Ratio Z-Score])</f>
        <v>91</v>
      </c>
      <c r="AV383">
        <f>(Table2[[#This Row],[Rank 1Y]]+Table2[[#This Row],[Rank 6M]]+Table2[[#This Row],[Rank Sharpe]])/3</f>
        <v>384.66666666666669</v>
      </c>
    </row>
    <row r="384" spans="1:48" x14ac:dyDescent="0.3">
      <c r="A384" t="s">
        <v>949</v>
      </c>
      <c r="B384" t="s">
        <v>950</v>
      </c>
      <c r="C384" t="s">
        <v>3177</v>
      </c>
      <c r="D384" t="s">
        <v>197</v>
      </c>
      <c r="E384">
        <v>16374.53775216</v>
      </c>
      <c r="F384">
        <v>708.45</v>
      </c>
      <c r="G384">
        <v>-12.9218872577037</v>
      </c>
      <c r="H384">
        <f>(Table2[[#This Row],[1Y Return vs Nifty]]-AVERAGE(Table2[1Y Return vs Nifty]))/_xlfn.STDEV.P(Table2[1Y Return vs Nifty])</f>
        <v>-0.65281007494573451</v>
      </c>
      <c r="I384">
        <v>1.32768860386224</v>
      </c>
      <c r="J384">
        <f>(Table2[[#This Row],[1M Return vs Nifty]]-AVERAGE(Table2[1M Return vs Nifty]))/_xlfn.STDEV.P(Table2[1M Return vs Nifty])</f>
        <v>5.4898092805023661E-2</v>
      </c>
      <c r="K384">
        <v>20.7370335106786</v>
      </c>
      <c r="L384">
        <f>(Table2[[#This Row],[6M Return vs Nifty]]-AVERAGE(Table2[6M Return vs Nifty]))/_xlfn.STDEV.P(Table2[6M Return vs Nifty])</f>
        <v>0.17121668114304678</v>
      </c>
      <c r="M384">
        <v>-2.90537461301061</v>
      </c>
      <c r="N384">
        <f>(Table2[[#This Row],[1W Return vs Nifty]]-AVERAGE(Table2[1W Return vs Nifty]))/_xlfn.STDEV.P(Table2[1W Return vs Nifty])</f>
        <v>-0.71592584814565041</v>
      </c>
      <c r="O384">
        <v>674.31</v>
      </c>
      <c r="P384">
        <v>660.63931350068299</v>
      </c>
      <c r="Q384">
        <v>613.053210674566</v>
      </c>
      <c r="R384">
        <v>49.2446033748895</v>
      </c>
      <c r="S384" s="1">
        <f>(Table2[[#This Row],[Close Price]]-Table2[[#This Row],[20D EMA]])/Table2[[#This Row],[20D EMA]]</f>
        <v>5.0629532410909082E-2</v>
      </c>
      <c r="T384" s="1">
        <f>(Table2[[#This Row],[Close Price]]-Table2[[#This Row],[50D EMA]])/Table2[[#This Row],[50D EMA]]</f>
        <v>7.2370332074201682E-2</v>
      </c>
      <c r="U384" s="1">
        <f>(Table2[[#This Row],[Close Price]]-Table2[[#This Row],[200D EMA]])/Table2[[#This Row],[200D EMA]]</f>
        <v>0.15560931361971875</v>
      </c>
      <c r="V384">
        <v>1.0337666239276699</v>
      </c>
      <c r="W384">
        <v>671.05</v>
      </c>
      <c r="X384">
        <v>720.45</v>
      </c>
      <c r="Y384">
        <v>662.2</v>
      </c>
      <c r="Z384">
        <v>720.45</v>
      </c>
      <c r="AA384">
        <v>625.29999999999995</v>
      </c>
      <c r="AB384">
        <v>721.6</v>
      </c>
      <c r="AC384" s="1">
        <f>(Table2[[#This Row],[Close Price]]/Table2[[#This Row],[Day Low]])-1</f>
        <v>5.5733551896282041E-2</v>
      </c>
      <c r="AD384" s="1">
        <f>(Table2[[#This Row],[Day High]]/Table2[[#This Row],[Close Price]])-1</f>
        <v>1.6938386618674528E-2</v>
      </c>
      <c r="AE384" s="1">
        <f>(Table2[[#This Row],[Close Price]]/Table2[[#This Row],[Current Week Low]])-1</f>
        <v>6.98429477499245E-2</v>
      </c>
      <c r="AF384" s="1">
        <f>(Table2[[#This Row],[Current Week High]]/Table2[[#This Row],[Close Price]])-1</f>
        <v>1.6938386618674528E-2</v>
      </c>
      <c r="AG384" s="1">
        <f>(Table2[[#This Row],[Close Price]]/Table2[[#This Row],[Current Month Low]])-1</f>
        <v>0.13297617143771001</v>
      </c>
      <c r="AH384" s="1">
        <f>(Table2[[#This Row],[Current Month High]]/Table2[[#This Row],[Close Price]])-1</f>
        <v>1.8561648669630948E-2</v>
      </c>
      <c r="AI384">
        <v>1.9126261556919799</v>
      </c>
      <c r="AJ384">
        <v>41.252118432858097</v>
      </c>
      <c r="AK384" t="str">
        <f>IF(AND(Table2[[#This Row],[20D EMA]]&gt;Table2[[#This Row],[50D EMA]],Table2[[#This Row],[50D EMA]]&gt;Table2[[#This Row],[200D EMA]]),"Uptrend","Downtrend/NoTrend")</f>
        <v>Uptrend</v>
      </c>
      <c r="AL384">
        <v>0.02</v>
      </c>
      <c r="AM384" t="s">
        <v>3217</v>
      </c>
      <c r="AN384">
        <v>7.91</v>
      </c>
      <c r="AO384" t="s">
        <v>3217</v>
      </c>
      <c r="AP384">
        <v>6.4595310015716001E-2</v>
      </c>
      <c r="AQ384">
        <f>(Table2[[#This Row],[Sharpe Ratio]]-AVERAGE(Table2[Sharpe Ratio]))/_xlfn.STDEV.P(Table2[Sharpe Ratio])</f>
        <v>2.209198378887446E-3</v>
      </c>
      <c r="AR3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-1.140411950764427</v>
      </c>
      <c r="AS384">
        <f>_xlfn.RANK.AVG(Table2[[#This Row],[1Y Return vs Nifty Z-Score]],Table2[1Y Return vs Nifty Z-Score])</f>
        <v>554</v>
      </c>
      <c r="AT384">
        <f>_xlfn.RANK.AVG(Table2[[#This Row],[6M Return vs Nifty Z-Score]],Table2[6M Return vs Nifty Z-Score])</f>
        <v>255</v>
      </c>
      <c r="AU384">
        <f>_xlfn.RANK.AVG(Table2[[#This Row],[Sharpe Ratio Z-Score]],Table2[Sharpe Ratio Z-Score])</f>
        <v>353</v>
      </c>
      <c r="AV384">
        <f>(Table2[[#This Row],[Rank 1Y]]+Table2[[#This Row],[Rank 6M]]+Table2[[#This Row],[Rank Sharpe]])/3</f>
        <v>387.33333333333331</v>
      </c>
    </row>
    <row r="385" spans="1:48" x14ac:dyDescent="0.3">
      <c r="A385" t="s">
        <v>1827</v>
      </c>
      <c r="B385" t="s">
        <v>1828</v>
      </c>
      <c r="C385" t="s">
        <v>3183</v>
      </c>
      <c r="D385" t="s">
        <v>262</v>
      </c>
      <c r="E385">
        <v>4236.0469785059904</v>
      </c>
      <c r="F385">
        <v>176.45</v>
      </c>
      <c r="G385">
        <v>-1.97706284095378</v>
      </c>
      <c r="H385">
        <f>(Table2[[#This Row],[1Y Return vs Nifty]]-AVERAGE(Table2[1Y Return vs Nifty]))/_xlfn.STDEV.P(Table2[1Y Return vs Nifty])</f>
        <v>-0.46747662288649583</v>
      </c>
      <c r="I385">
        <v>6.0699480697074302</v>
      </c>
      <c r="J385">
        <f>(Table2[[#This Row],[1M Return vs Nifty]]-AVERAGE(Table2[1M Return vs Nifty]))/_xlfn.STDEV.P(Table2[1M Return vs Nifty])</f>
        <v>0.48572205431405896</v>
      </c>
      <c r="K385">
        <v>23.269385535227201</v>
      </c>
      <c r="L385">
        <f>(Table2[[#This Row],[6M Return vs Nifty]]-AVERAGE(Table2[6M Return vs Nifty]))/_xlfn.STDEV.P(Table2[6M Return vs Nifty])</f>
        <v>0.24683321631687485</v>
      </c>
      <c r="M385">
        <v>3.18769898006297</v>
      </c>
      <c r="N385">
        <f>(Table2[[#This Row],[1W Return vs Nifty]]-AVERAGE(Table2[1W Return vs Nifty]))/_xlfn.STDEV.P(Table2[1W Return vs Nifty])</f>
        <v>0.60741814911932834</v>
      </c>
      <c r="O385">
        <v>175.11</v>
      </c>
      <c r="P385">
        <v>167.12499281350301</v>
      </c>
      <c r="Q385">
        <v>151.292533730982</v>
      </c>
      <c r="R385">
        <v>60.999759967153999</v>
      </c>
      <c r="S385" s="1">
        <f>(Table2[[#This Row],[Close Price]]-Table2[[#This Row],[20D EMA]])/Table2[[#This Row],[20D EMA]]</f>
        <v>7.652332819370538E-3</v>
      </c>
      <c r="T385" s="1">
        <f>(Table2[[#This Row],[Close Price]]-Table2[[#This Row],[50D EMA]])/Table2[[#This Row],[50D EMA]]</f>
        <v>5.5796604861505505E-2</v>
      </c>
      <c r="U385" s="1">
        <f>(Table2[[#This Row],[Close Price]]-Table2[[#This Row],[200D EMA]])/Table2[[#This Row],[200D EMA]]</f>
        <v>0.16628359409824722</v>
      </c>
      <c r="V385">
        <v>1.30335163638991</v>
      </c>
      <c r="W385">
        <v>174</v>
      </c>
      <c r="X385">
        <v>184.85</v>
      </c>
      <c r="Y385">
        <v>174</v>
      </c>
      <c r="Z385">
        <v>192.7</v>
      </c>
      <c r="AA385">
        <v>161.05000000000001</v>
      </c>
      <c r="AB385">
        <v>192.7</v>
      </c>
      <c r="AC385" s="1">
        <f>(Table2[[#This Row],[Close Price]]/Table2[[#This Row],[Day Low]])-1</f>
        <v>1.4080459770114961E-2</v>
      </c>
      <c r="AD385" s="1">
        <f>(Table2[[#This Row],[Day High]]/Table2[[#This Row],[Close Price]])-1</f>
        <v>4.7605553981297843E-2</v>
      </c>
      <c r="AE385" s="1">
        <f>(Table2[[#This Row],[Close Price]]/Table2[[#This Row],[Current Week Low]])-1</f>
        <v>1.4080459770114961E-2</v>
      </c>
      <c r="AF385" s="1">
        <f>(Table2[[#This Row],[Current Week High]]/Table2[[#This Row],[Close Price]])-1</f>
        <v>9.2094077642391525E-2</v>
      </c>
      <c r="AG385" s="1">
        <f>(Table2[[#This Row],[Close Price]]/Table2[[#This Row],[Current Month Low]])-1</f>
        <v>9.5622477491462021E-2</v>
      </c>
      <c r="AH385" s="1">
        <f>(Table2[[#This Row],[Current Month High]]/Table2[[#This Row],[Close Price]])-1</f>
        <v>9.2094077642391525E-2</v>
      </c>
      <c r="AI385">
        <v>9.2094077642391508</v>
      </c>
      <c r="AJ385">
        <v>57.474341811691197</v>
      </c>
      <c r="AK385" t="str">
        <f>IF(AND(Table2[[#This Row],[20D EMA]]&gt;Table2[[#This Row],[50D EMA]],Table2[[#This Row],[50D EMA]]&gt;Table2[[#This Row],[200D EMA]]),"Uptrend","Downtrend/NoTrend")</f>
        <v>Uptrend</v>
      </c>
      <c r="AL385">
        <v>0.21</v>
      </c>
      <c r="AM385" t="s">
        <v>3217</v>
      </c>
      <c r="AN385">
        <v>8.01</v>
      </c>
      <c r="AO385" t="s">
        <v>3217</v>
      </c>
      <c r="AP385">
        <v>2.4846781370773001E-2</v>
      </c>
      <c r="AQ385">
        <f>(Table2[[#This Row],[Sharpe Ratio]]-AVERAGE(Table2[Sharpe Ratio]))/_xlfn.STDEV.P(Table2[Sharpe Ratio])</f>
        <v>-0.45943329582096731</v>
      </c>
      <c r="AR3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0.41306350104279899</v>
      </c>
      <c r="AS385">
        <f>_xlfn.RANK.AVG(Table2[[#This Row],[1Y Return vs Nifty Z-Score]],Table2[1Y Return vs Nifty Z-Score])</f>
        <v>464</v>
      </c>
      <c r="AT385">
        <f>_xlfn.RANK.AVG(Table2[[#This Row],[6M Return vs Nifty Z-Score]],Table2[6M Return vs Nifty Z-Score])</f>
        <v>236</v>
      </c>
      <c r="AU385">
        <f>_xlfn.RANK.AVG(Table2[[#This Row],[Sharpe Ratio Z-Score]],Table2[Sharpe Ratio Z-Score])</f>
        <v>464</v>
      </c>
      <c r="AV385">
        <f>(Table2[[#This Row],[Rank 1Y]]+Table2[[#This Row],[Rank 6M]]+Table2[[#This Row],[Rank Sharpe]])/3</f>
        <v>388</v>
      </c>
    </row>
    <row r="386" spans="1:48" x14ac:dyDescent="0.3">
      <c r="A386" t="s">
        <v>1438</v>
      </c>
      <c r="B386" t="s">
        <v>1439</v>
      </c>
      <c r="C386" t="s">
        <v>3189</v>
      </c>
      <c r="D386" t="s">
        <v>648</v>
      </c>
      <c r="E386">
        <v>7726.4409098399901</v>
      </c>
      <c r="F386">
        <v>449.45</v>
      </c>
      <c r="G386">
        <v>-10.8757165703114</v>
      </c>
      <c r="H386">
        <f>(Table2[[#This Row],[1Y Return vs Nifty]]-AVERAGE(Table2[1Y Return vs Nifty]))/_xlfn.STDEV.P(Table2[1Y Return vs Nifty])</f>
        <v>-0.61816138049829528</v>
      </c>
      <c r="I386">
        <v>-9.2540909378212692</v>
      </c>
      <c r="J386">
        <f>(Table2[[#This Row],[1M Return vs Nifty]]-AVERAGE(Table2[1M Return vs Nifty]))/_xlfn.STDEV.P(Table2[1M Return vs Nifty])</f>
        <v>-0.90643357088766408</v>
      </c>
      <c r="K386">
        <v>16.835398499620698</v>
      </c>
      <c r="L386">
        <f>(Table2[[#This Row],[6M Return vs Nifty]]-AVERAGE(Table2[6M Return vs Nifty]))/_xlfn.STDEV.P(Table2[6M Return vs Nifty])</f>
        <v>5.4713083622205026E-2</v>
      </c>
      <c r="M386">
        <v>1.96409406310458</v>
      </c>
      <c r="N386">
        <f>(Table2[[#This Row],[1W Return vs Nifty]]-AVERAGE(Table2[1W Return vs Nifty]))/_xlfn.STDEV.P(Table2[1W Return vs Nifty])</f>
        <v>0.34166553721562309</v>
      </c>
      <c r="O386">
        <v>462.23</v>
      </c>
      <c r="P386">
        <v>474.06402170326697</v>
      </c>
      <c r="Q386">
        <v>436.12959716868698</v>
      </c>
      <c r="R386">
        <v>46.125191799661501</v>
      </c>
      <c r="S386" s="1">
        <f>(Table2[[#This Row],[Close Price]]-Table2[[#This Row],[20D EMA]])/Table2[[#This Row],[20D EMA]]</f>
        <v>-2.7648573221123747E-2</v>
      </c>
      <c r="T386" s="1">
        <f>(Table2[[#This Row],[Close Price]]-Table2[[#This Row],[50D EMA]])/Table2[[#This Row],[50D EMA]]</f>
        <v>-5.1921302981042826E-2</v>
      </c>
      <c r="U386" s="1">
        <f>(Table2[[#This Row],[Close Price]]-Table2[[#This Row],[200D EMA]])/Table2[[#This Row],[200D EMA]]</f>
        <v>3.0542304209087913E-2</v>
      </c>
      <c r="V386">
        <v>0.39728984796745997</v>
      </c>
      <c r="W386">
        <v>444.1</v>
      </c>
      <c r="X386">
        <v>460.45</v>
      </c>
      <c r="Y386">
        <v>444.1</v>
      </c>
      <c r="Z386">
        <v>474</v>
      </c>
      <c r="AA386">
        <v>429.1</v>
      </c>
      <c r="AB386">
        <v>478.45</v>
      </c>
      <c r="AC386" s="1">
        <f>(Table2[[#This Row],[Close Price]]/Table2[[#This Row],[Day Low]])-1</f>
        <v>1.204683629813097E-2</v>
      </c>
      <c r="AD386" s="1">
        <f>(Table2[[#This Row],[Day High]]/Table2[[#This Row],[Close Price]])-1</f>
        <v>2.4474357548114334E-2</v>
      </c>
      <c r="AE386" s="1">
        <f>(Table2[[#This Row],[Close Price]]/Table2[[#This Row],[Current Week Low]])-1</f>
        <v>1.204683629813097E-2</v>
      </c>
      <c r="AF386" s="1">
        <f>(Table2[[#This Row],[Current Week High]]/Table2[[#This Row],[Close Price]])-1</f>
        <v>5.4622316164200768E-2</v>
      </c>
      <c r="AG386" s="1">
        <f>(Table2[[#This Row],[Close Price]]/Table2[[#This Row],[Current Month Low]])-1</f>
        <v>4.7424842694010705E-2</v>
      </c>
      <c r="AH386" s="1">
        <f>(Table2[[#This Row],[Current Month High]]/Table2[[#This Row],[Close Price]])-1</f>
        <v>6.4523306263210678E-2</v>
      </c>
      <c r="AI386">
        <v>42.118144398709497</v>
      </c>
      <c r="AJ386">
        <v>40.849263553744898</v>
      </c>
      <c r="AK386" t="str">
        <f>IF(AND(Table2[[#This Row],[20D EMA]]&gt;Table2[[#This Row],[50D EMA]],Table2[[#This Row],[50D EMA]]&gt;Table2[[#This Row],[200D EMA]]),"Uptrend","Downtrend/NoTrend")</f>
        <v>Downtrend/NoTrend</v>
      </c>
      <c r="AL386">
        <v>-0.37</v>
      </c>
      <c r="AM386" t="s">
        <v>3216</v>
      </c>
      <c r="AN386">
        <v>-4.68</v>
      </c>
      <c r="AO386" t="s">
        <v>3216</v>
      </c>
      <c r="AP386">
        <v>7.1509904037630995E-2</v>
      </c>
      <c r="AQ386">
        <f>(Table2[[#This Row],[Sharpe Ratio]]-AVERAGE(Table2[Sharpe Ratio]))/_xlfn.STDEV.P(Table2[Sharpe Ratio])</f>
        <v>8.2515829579495506E-2</v>
      </c>
      <c r="AR3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6">
        <f>_xlfn.RANK.AVG(Table2[[#This Row],[1Y Return vs Nifty Z-Score]],Table2[1Y Return vs Nifty Z-Score])</f>
        <v>543</v>
      </c>
      <c r="AT386">
        <f>_xlfn.RANK.AVG(Table2[[#This Row],[6M Return vs Nifty Z-Score]],Table2[6M Return vs Nifty Z-Score])</f>
        <v>293</v>
      </c>
      <c r="AU386">
        <f>_xlfn.RANK.AVG(Table2[[#This Row],[Sharpe Ratio Z-Score]],Table2[Sharpe Ratio Z-Score])</f>
        <v>329</v>
      </c>
      <c r="AV386">
        <f>(Table2[[#This Row],[Rank 1Y]]+Table2[[#This Row],[Rank 6M]]+Table2[[#This Row],[Rank Sharpe]])/3</f>
        <v>388.33333333333331</v>
      </c>
    </row>
    <row r="387" spans="1:48" x14ac:dyDescent="0.3">
      <c r="A387" t="s">
        <v>1069</v>
      </c>
      <c r="B387" t="s">
        <v>1070</v>
      </c>
      <c r="C387" t="s">
        <v>3182</v>
      </c>
      <c r="D387" t="s">
        <v>804</v>
      </c>
      <c r="E387">
        <v>12688.262092749999</v>
      </c>
      <c r="F387">
        <v>2708.5</v>
      </c>
      <c r="G387">
        <v>19.4668226463744</v>
      </c>
      <c r="H387">
        <f>(Table2[[#This Row],[1Y Return vs Nifty]]-AVERAGE(Table2[1Y Return vs Nifty]))/_xlfn.STDEV.P(Table2[1Y Return vs Nifty])</f>
        <v>-0.10435802256913169</v>
      </c>
      <c r="I387">
        <v>5.6989351306395504</v>
      </c>
      <c r="J387">
        <f>(Table2[[#This Row],[1M Return vs Nifty]]-AVERAGE(Table2[1M Return vs Nifty]))/_xlfn.STDEV.P(Table2[1M Return vs Nifty])</f>
        <v>0.45201633548286752</v>
      </c>
      <c r="K387">
        <v>-0.43265732621271902</v>
      </c>
      <c r="L387">
        <f>(Table2[[#This Row],[6M Return vs Nifty]]-AVERAGE(Table2[6M Return vs Nifty]))/_xlfn.STDEV.P(Table2[6M Return vs Nifty])</f>
        <v>-0.46091449819889407</v>
      </c>
      <c r="M387">
        <v>-4.9190120604927001</v>
      </c>
      <c r="N387">
        <f>(Table2[[#This Row],[1W Return vs Nifty]]-AVERAGE(Table2[1W Return vs Nifty]))/_xlfn.STDEV.P(Table2[1W Return vs Nifty])</f>
        <v>-1.153264243635012</v>
      </c>
      <c r="O387">
        <v>2749.71</v>
      </c>
      <c r="P387">
        <v>2651.2496414668299</v>
      </c>
      <c r="Q387">
        <v>2422.03910624728</v>
      </c>
      <c r="R387">
        <v>36.084379999520102</v>
      </c>
      <c r="S387" s="1">
        <f>(Table2[[#This Row],[Close Price]]-Table2[[#This Row],[20D EMA]])/Table2[[#This Row],[20D EMA]]</f>
        <v>-1.4987034996417818E-2</v>
      </c>
      <c r="T387" s="1">
        <f>(Table2[[#This Row],[Close Price]]-Table2[[#This Row],[50D EMA]])/Table2[[#This Row],[50D EMA]]</f>
        <v>2.159372608212624E-2</v>
      </c>
      <c r="U387" s="1">
        <f>(Table2[[#This Row],[Close Price]]-Table2[[#This Row],[200D EMA]])/Table2[[#This Row],[200D EMA]]</f>
        <v>0.11827261294577693</v>
      </c>
      <c r="V387">
        <v>0.85765475610262798</v>
      </c>
      <c r="W387">
        <v>2685.7</v>
      </c>
      <c r="X387">
        <v>2749</v>
      </c>
      <c r="Y387">
        <v>2650</v>
      </c>
      <c r="Z387">
        <v>2860</v>
      </c>
      <c r="AA387">
        <v>2650</v>
      </c>
      <c r="AB387">
        <v>2995</v>
      </c>
      <c r="AC387" s="1">
        <f>(Table2[[#This Row],[Close Price]]/Table2[[#This Row],[Day Low]])-1</f>
        <v>8.489406858547266E-3</v>
      </c>
      <c r="AD387" s="1">
        <f>(Table2[[#This Row],[Day High]]/Table2[[#This Row],[Close Price]])-1</f>
        <v>1.4952925973786169E-2</v>
      </c>
      <c r="AE387" s="1">
        <f>(Table2[[#This Row],[Close Price]]/Table2[[#This Row],[Current Week Low]])-1</f>
        <v>2.2075471698113303E-2</v>
      </c>
      <c r="AF387" s="1">
        <f>(Table2[[#This Row],[Current Week High]]/Table2[[#This Row],[Close Price]])-1</f>
        <v>5.5935019383422491E-2</v>
      </c>
      <c r="AG387" s="1">
        <f>(Table2[[#This Row],[Close Price]]/Table2[[#This Row],[Current Month Low]])-1</f>
        <v>2.2075471698113303E-2</v>
      </c>
      <c r="AH387" s="1">
        <f>(Table2[[#This Row],[Current Month High]]/Table2[[#This Row],[Close Price]])-1</f>
        <v>0.10577810596271009</v>
      </c>
      <c r="AI387">
        <v>10.577810596271</v>
      </c>
      <c r="AJ387">
        <v>54.414070294461297</v>
      </c>
      <c r="AK387" t="str">
        <f>IF(AND(Table2[[#This Row],[20D EMA]]&gt;Table2[[#This Row],[50D EMA]],Table2[[#This Row],[50D EMA]]&gt;Table2[[#This Row],[200D EMA]]),"Uptrend","Downtrend/NoTrend")</f>
        <v>Uptrend</v>
      </c>
      <c r="AL387">
        <v>-0.02</v>
      </c>
      <c r="AM387" t="s">
        <v>3216</v>
      </c>
      <c r="AN387">
        <v>-6.59</v>
      </c>
      <c r="AO387" t="s">
        <v>3216</v>
      </c>
      <c r="AP387">
        <v>5.8191571429326003E-2</v>
      </c>
      <c r="AQ387">
        <f>(Table2[[#This Row],[Sharpe Ratio]]-AVERAGE(Table2[Sharpe Ratio]))/_xlfn.STDEV.P(Table2[Sharpe Ratio])</f>
        <v>-7.2164318176448944E-2</v>
      </c>
      <c r="AR3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-1.3386847470966192</v>
      </c>
      <c r="AS387">
        <f>_xlfn.RANK.AVG(Table2[[#This Row],[1Y Return vs Nifty Z-Score]],Table2[1Y Return vs Nifty Z-Score])</f>
        <v>325</v>
      </c>
      <c r="AT387">
        <f>_xlfn.RANK.AVG(Table2[[#This Row],[6M Return vs Nifty Z-Score]],Table2[6M Return vs Nifty Z-Score])</f>
        <v>476</v>
      </c>
      <c r="AU387">
        <f>_xlfn.RANK.AVG(Table2[[#This Row],[Sharpe Ratio Z-Score]],Table2[Sharpe Ratio Z-Score])</f>
        <v>365</v>
      </c>
      <c r="AV387">
        <f>(Table2[[#This Row],[Rank 1Y]]+Table2[[#This Row],[Rank 6M]]+Table2[[#This Row],[Rank Sharpe]])/3</f>
        <v>388.66666666666669</v>
      </c>
    </row>
    <row r="388" spans="1:48" x14ac:dyDescent="0.3">
      <c r="A388" t="s">
        <v>741</v>
      </c>
      <c r="B388" t="s">
        <v>742</v>
      </c>
      <c r="C388" t="s">
        <v>3175</v>
      </c>
      <c r="D388" t="s">
        <v>54</v>
      </c>
      <c r="E388">
        <v>23377.252337319998</v>
      </c>
      <c r="F388">
        <v>1145.55</v>
      </c>
      <c r="G388">
        <v>21.318244198034101</v>
      </c>
      <c r="H388">
        <f>(Table2[[#This Row],[1Y Return vs Nifty]]-AVERAGE(Table2[1Y Return vs Nifty]))/_xlfn.STDEV.P(Table2[1Y Return vs Nifty])</f>
        <v>-7.3007099583027035E-2</v>
      </c>
      <c r="I388">
        <v>5.7439423645586301</v>
      </c>
      <c r="J388">
        <f>(Table2[[#This Row],[1M Return vs Nifty]]-AVERAGE(Table2[1M Return vs Nifty]))/_xlfn.STDEV.P(Table2[1M Return vs Nifty])</f>
        <v>0.45610514482643766</v>
      </c>
      <c r="K388">
        <v>6.1569022312223698</v>
      </c>
      <c r="L388">
        <f>(Table2[[#This Row],[6M Return vs Nifty]]-AVERAGE(Table2[6M Return vs Nifty]))/_xlfn.STDEV.P(Table2[6M Return vs Nifty])</f>
        <v>-0.26414893905683706</v>
      </c>
      <c r="M388">
        <v>-4.14048743853738</v>
      </c>
      <c r="N388">
        <f>(Table2[[#This Row],[1W Return vs Nifty]]-AVERAGE(Table2[1W Return vs Nifty]))/_xlfn.STDEV.P(Table2[1W Return vs Nifty])</f>
        <v>-0.98417784258469088</v>
      </c>
      <c r="O388">
        <v>1157.5899999999999</v>
      </c>
      <c r="P388">
        <v>1113.97855800913</v>
      </c>
      <c r="Q388">
        <v>981.36515150381604</v>
      </c>
      <c r="R388">
        <v>55.548535708004898</v>
      </c>
      <c r="S388" s="1">
        <f>(Table2[[#This Row],[Close Price]]-Table2[[#This Row],[20D EMA]])/Table2[[#This Row],[20D EMA]]</f>
        <v>-1.0400919150994708E-2</v>
      </c>
      <c r="T388" s="1">
        <f>(Table2[[#This Row],[Close Price]]-Table2[[#This Row],[50D EMA]])/Table2[[#This Row],[50D EMA]]</f>
        <v>2.8341157703514089E-2</v>
      </c>
      <c r="U388" s="1">
        <f>(Table2[[#This Row],[Close Price]]-Table2[[#This Row],[200D EMA]])/Table2[[#This Row],[200D EMA]]</f>
        <v>0.16730250533615518</v>
      </c>
      <c r="V388">
        <v>1.3122172759405</v>
      </c>
      <c r="W388">
        <v>1132.55</v>
      </c>
      <c r="X388">
        <v>1195.5999999999999</v>
      </c>
      <c r="Y388">
        <v>1132.55</v>
      </c>
      <c r="Z388">
        <v>1225</v>
      </c>
      <c r="AA388">
        <v>1040</v>
      </c>
      <c r="AB388">
        <v>1278</v>
      </c>
      <c r="AC388" s="1">
        <f>(Table2[[#This Row],[Close Price]]/Table2[[#This Row],[Day Low]])-1</f>
        <v>1.1478521919562112E-2</v>
      </c>
      <c r="AD388" s="1">
        <f>(Table2[[#This Row],[Day High]]/Table2[[#This Row],[Close Price]])-1</f>
        <v>4.3690803544149004E-2</v>
      </c>
      <c r="AE388" s="1">
        <f>(Table2[[#This Row],[Close Price]]/Table2[[#This Row],[Current Week Low]])-1</f>
        <v>1.1478521919562112E-2</v>
      </c>
      <c r="AF388" s="1">
        <f>(Table2[[#This Row],[Current Week High]]/Table2[[#This Row],[Close Price]])-1</f>
        <v>6.9355331500152717E-2</v>
      </c>
      <c r="AG388" s="1">
        <f>(Table2[[#This Row],[Close Price]]/Table2[[#This Row],[Current Month Low]])-1</f>
        <v>0.10149038461538451</v>
      </c>
      <c r="AH388" s="1">
        <f>(Table2[[#This Row],[Current Month High]]/Table2[[#This Row],[Close Price]])-1</f>
        <v>0.11562131727117975</v>
      </c>
      <c r="AI388">
        <v>12.168827200907799</v>
      </c>
      <c r="AJ388">
        <v>61.995333380470797</v>
      </c>
      <c r="AK388" t="str">
        <f>IF(AND(Table2[[#This Row],[20D EMA]]&gt;Table2[[#This Row],[50D EMA]],Table2[[#This Row],[50D EMA]]&gt;Table2[[#This Row],[200D EMA]]),"Uptrend","Downtrend/NoTrend")</f>
        <v>Uptrend</v>
      </c>
      <c r="AL388">
        <v>0.02</v>
      </c>
      <c r="AM388" t="s">
        <v>3217</v>
      </c>
      <c r="AN388">
        <v>7.38</v>
      </c>
      <c r="AO388" t="s">
        <v>3217</v>
      </c>
      <c r="AP388">
        <v>2.8763081176103E-2</v>
      </c>
      <c r="AQ388">
        <f>(Table2[[#This Row],[Sharpe Ratio]]-AVERAGE(Table2[Sharpe Ratio]))/_xlfn.STDEV.P(Table2[Sharpe Ratio])</f>
        <v>-0.41394908617093384</v>
      </c>
      <c r="AR3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-1.2791778225690511</v>
      </c>
      <c r="AS388">
        <f>_xlfn.RANK.AVG(Table2[[#This Row],[1Y Return vs Nifty Z-Score]],Table2[1Y Return vs Nifty Z-Score])</f>
        <v>315</v>
      </c>
      <c r="AT388">
        <f>_xlfn.RANK.AVG(Table2[[#This Row],[6M Return vs Nifty Z-Score]],Table2[6M Return vs Nifty Z-Score])</f>
        <v>403</v>
      </c>
      <c r="AU388">
        <f>_xlfn.RANK.AVG(Table2[[#This Row],[Sharpe Ratio Z-Score]],Table2[Sharpe Ratio Z-Score])</f>
        <v>449</v>
      </c>
      <c r="AV388">
        <f>(Table2[[#This Row],[Rank 1Y]]+Table2[[#This Row],[Rank 6M]]+Table2[[#This Row],[Rank Sharpe]])/3</f>
        <v>389</v>
      </c>
    </row>
    <row r="389" spans="1:48" x14ac:dyDescent="0.3">
      <c r="A389" t="s">
        <v>813</v>
      </c>
      <c r="B389" t="s">
        <v>814</v>
      </c>
      <c r="C389" t="s">
        <v>3182</v>
      </c>
      <c r="D389" t="s">
        <v>423</v>
      </c>
      <c r="E389">
        <v>20344.686530610001</v>
      </c>
      <c r="F389">
        <v>8249.35</v>
      </c>
      <c r="G389">
        <v>-4.9548681075147201</v>
      </c>
      <c r="H389">
        <f>(Table2[[#This Row],[1Y Return vs Nifty]]-AVERAGE(Table2[1Y Return vs Nifty]))/_xlfn.STDEV.P(Table2[1Y Return vs Nifty])</f>
        <v>-0.51790108915452604</v>
      </c>
      <c r="I389">
        <v>3.2847414419488401</v>
      </c>
      <c r="J389">
        <f>(Table2[[#This Row],[1M Return vs Nifty]]-AVERAGE(Table2[1M Return vs Nifty]))/_xlfn.STDEV.P(Table2[1M Return vs Nifty])</f>
        <v>0.23269208797957913</v>
      </c>
      <c r="K389">
        <v>33.469288540279798</v>
      </c>
      <c r="L389">
        <f>(Table2[[#This Row],[6M Return vs Nifty]]-AVERAGE(Table2[6M Return vs Nifty]))/_xlfn.STDEV.P(Table2[6M Return vs Nifty])</f>
        <v>0.55140434895341173</v>
      </c>
      <c r="M389">
        <v>4.6158514120413301</v>
      </c>
      <c r="N389">
        <f>(Table2[[#This Row],[1W Return vs Nifty]]-AVERAGE(Table2[1W Return vs Nifty]))/_xlfn.STDEV.P(Table2[1W Return vs Nifty])</f>
        <v>0.91759607806907317</v>
      </c>
      <c r="O389">
        <v>8279.77</v>
      </c>
      <c r="P389">
        <v>8104.6350710365696</v>
      </c>
      <c r="Q389">
        <v>7405.8510695723999</v>
      </c>
      <c r="R389">
        <v>56.925981327609897</v>
      </c>
      <c r="S389" s="1">
        <f>(Table2[[#This Row],[Close Price]]-Table2[[#This Row],[20D EMA]])/Table2[[#This Row],[20D EMA]]</f>
        <v>-3.6740150994532543E-3</v>
      </c>
      <c r="T389" s="1">
        <f>(Table2[[#This Row],[Close Price]]-Table2[[#This Row],[50D EMA]])/Table2[[#This Row],[50D EMA]]</f>
        <v>1.7855822957482278E-2</v>
      </c>
      <c r="U389" s="1">
        <f>(Table2[[#This Row],[Close Price]]-Table2[[#This Row],[200D EMA]])/Table2[[#This Row],[200D EMA]]</f>
        <v>0.11389628585608359</v>
      </c>
      <c r="V389">
        <v>3.5781723146334601</v>
      </c>
      <c r="W389">
        <v>8175.05</v>
      </c>
      <c r="X389">
        <v>8590</v>
      </c>
      <c r="Y389">
        <v>8115</v>
      </c>
      <c r="Z389">
        <v>9488.7000000000007</v>
      </c>
      <c r="AA389">
        <v>7958.1</v>
      </c>
      <c r="AB389">
        <v>9488.7000000000007</v>
      </c>
      <c r="AC389" s="1">
        <f>(Table2[[#This Row],[Close Price]]/Table2[[#This Row],[Day Low]])-1</f>
        <v>9.088629427342898E-3</v>
      </c>
      <c r="AD389" s="1">
        <f>(Table2[[#This Row],[Day High]]/Table2[[#This Row],[Close Price]])-1</f>
        <v>4.1294162570384207E-2</v>
      </c>
      <c r="AE389" s="1">
        <f>(Table2[[#This Row],[Close Price]]/Table2[[#This Row],[Current Week Low]])-1</f>
        <v>1.6555760936537212E-2</v>
      </c>
      <c r="AF389" s="1">
        <f>(Table2[[#This Row],[Current Week High]]/Table2[[#This Row],[Close Price]])-1</f>
        <v>0.15023607920624049</v>
      </c>
      <c r="AG389" s="1">
        <f>(Table2[[#This Row],[Close Price]]/Table2[[#This Row],[Current Month Low]])-1</f>
        <v>3.6597931667106565E-2</v>
      </c>
      <c r="AH389" s="1">
        <f>(Table2[[#This Row],[Current Month High]]/Table2[[#This Row],[Close Price]])-1</f>
        <v>0.15023607920624049</v>
      </c>
      <c r="AI389">
        <v>15.023607920624</v>
      </c>
      <c r="AJ389">
        <v>50.354500054678603</v>
      </c>
      <c r="AK389" t="str">
        <f>IF(AND(Table2[[#This Row],[20D EMA]]&gt;Table2[[#This Row],[50D EMA]],Table2[[#This Row],[50D EMA]]&gt;Table2[[#This Row],[200D EMA]]),"Uptrend","Downtrend/NoTrend")</f>
        <v>Uptrend</v>
      </c>
      <c r="AL389">
        <v>-0.02</v>
      </c>
      <c r="AM389" t="s">
        <v>3216</v>
      </c>
      <c r="AN389">
        <v>-0.55000000000000004</v>
      </c>
      <c r="AO389" t="s">
        <v>3216</v>
      </c>
      <c r="AP389">
        <v>8.2972181133840004E-3</v>
      </c>
      <c r="AQ389">
        <f>(Table2[[#This Row],[Sharpe Ratio]]-AVERAGE(Table2[Sharpe Ratio]))/_xlfn.STDEV.P(Table2[Sharpe Ratio])</f>
        <v>-0.65164120691886218</v>
      </c>
      <c r="AR3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0.53215021892867564</v>
      </c>
      <c r="AS389">
        <f>_xlfn.RANK.AVG(Table2[[#This Row],[1Y Return vs Nifty Z-Score]],Table2[1Y Return vs Nifty Z-Score])</f>
        <v>488</v>
      </c>
      <c r="AT389">
        <f>_xlfn.RANK.AVG(Table2[[#This Row],[6M Return vs Nifty Z-Score]],Table2[6M Return vs Nifty Z-Score])</f>
        <v>174</v>
      </c>
      <c r="AU389">
        <f>_xlfn.RANK.AVG(Table2[[#This Row],[Sharpe Ratio Z-Score]],Table2[Sharpe Ratio Z-Score])</f>
        <v>506</v>
      </c>
      <c r="AV389">
        <f>(Table2[[#This Row],[Rank 1Y]]+Table2[[#This Row],[Rank 6M]]+Table2[[#This Row],[Rank Sharpe]])/3</f>
        <v>389.33333333333331</v>
      </c>
    </row>
    <row r="390" spans="1:48" x14ac:dyDescent="0.3">
      <c r="A390" t="s">
        <v>690</v>
      </c>
      <c r="B390" t="s">
        <v>691</v>
      </c>
      <c r="C390" t="s">
        <v>3175</v>
      </c>
      <c r="D390" t="s">
        <v>271</v>
      </c>
      <c r="E390">
        <v>26934.904218750002</v>
      </c>
      <c r="F390">
        <v>3274.8</v>
      </c>
      <c r="G390">
        <v>9.3424019314514606</v>
      </c>
      <c r="H390">
        <f>(Table2[[#This Row],[1Y Return vs Nifty]]-AVERAGE(Table2[1Y Return vs Nifty]))/_xlfn.STDEV.P(Table2[1Y Return vs Nifty])</f>
        <v>-0.27579922342796931</v>
      </c>
      <c r="I390">
        <v>-5.6829754916442301</v>
      </c>
      <c r="J390">
        <f>(Table2[[#This Row],[1M Return vs Nifty]]-AVERAGE(Table2[1M Return vs Nifty]))/_xlfn.STDEV.P(Table2[1M Return vs Nifty])</f>
        <v>-0.58200549717957684</v>
      </c>
      <c r="K390">
        <v>46.347316599759097</v>
      </c>
      <c r="L390">
        <f>(Table2[[#This Row],[6M Return vs Nifty]]-AVERAGE(Table2[6M Return vs Nifty]))/_xlfn.STDEV.P(Table2[6M Return vs Nifty])</f>
        <v>0.93594482843226401</v>
      </c>
      <c r="M390">
        <v>-5.2402075443728302</v>
      </c>
      <c r="N390">
        <f>(Table2[[#This Row],[1W Return vs Nifty]]-AVERAGE(Table2[1W Return vs Nifty]))/_xlfn.STDEV.P(Table2[1W Return vs Nifty])</f>
        <v>-1.2230241290275956</v>
      </c>
      <c r="O390">
        <v>3324.52</v>
      </c>
      <c r="P390">
        <v>3200.8136989230902</v>
      </c>
      <c r="Q390">
        <v>2775.0121950899802</v>
      </c>
      <c r="R390">
        <v>23.914788882909001</v>
      </c>
      <c r="S390" s="1">
        <f>(Table2[[#This Row],[Close Price]]-Table2[[#This Row],[20D EMA]])/Table2[[#This Row],[20D EMA]]</f>
        <v>-1.4955542454248974E-2</v>
      </c>
      <c r="T390" s="1">
        <f>(Table2[[#This Row],[Close Price]]-Table2[[#This Row],[50D EMA]])/Table2[[#This Row],[50D EMA]]</f>
        <v>2.3114841423542573E-2</v>
      </c>
      <c r="U390" s="1">
        <f>(Table2[[#This Row],[Close Price]]-Table2[[#This Row],[200D EMA]])/Table2[[#This Row],[200D EMA]]</f>
        <v>0.18010292199592093</v>
      </c>
      <c r="V390">
        <v>0.53711075131872799</v>
      </c>
      <c r="W390">
        <v>3240</v>
      </c>
      <c r="X390">
        <v>3295.95</v>
      </c>
      <c r="Y390">
        <v>3210</v>
      </c>
      <c r="Z390">
        <v>3406.2</v>
      </c>
      <c r="AA390">
        <v>3210</v>
      </c>
      <c r="AB390">
        <v>3452.9</v>
      </c>
      <c r="AC390" s="1">
        <f>(Table2[[#This Row],[Close Price]]/Table2[[#This Row],[Day Low]])-1</f>
        <v>1.0740740740740717E-2</v>
      </c>
      <c r="AD390" s="1">
        <f>(Table2[[#This Row],[Day High]]/Table2[[#This Row],[Close Price]])-1</f>
        <v>6.4584096738731223E-3</v>
      </c>
      <c r="AE390" s="1">
        <f>(Table2[[#This Row],[Close Price]]/Table2[[#This Row],[Current Week Low]])-1</f>
        <v>2.0186915887850487E-2</v>
      </c>
      <c r="AF390" s="1">
        <f>(Table2[[#This Row],[Current Week High]]/Table2[[#This Row],[Close Price]])-1</f>
        <v>4.0124587761084518E-2</v>
      </c>
      <c r="AG390" s="1">
        <f>(Table2[[#This Row],[Close Price]]/Table2[[#This Row],[Current Month Low]])-1</f>
        <v>2.0186915887850487E-2</v>
      </c>
      <c r="AH390" s="1">
        <f>(Table2[[#This Row],[Current Month High]]/Table2[[#This Row],[Close Price]])-1</f>
        <v>5.4385000610724266E-2</v>
      </c>
      <c r="AI390">
        <v>5.6369854647612101</v>
      </c>
      <c r="AJ390">
        <v>68.482790554097804</v>
      </c>
      <c r="AK390" t="str">
        <f>IF(AND(Table2[[#This Row],[20D EMA]]&gt;Table2[[#This Row],[50D EMA]],Table2[[#This Row],[50D EMA]]&gt;Table2[[#This Row],[200D EMA]]),"Uptrend","Downtrend/NoTrend")</f>
        <v>Uptrend</v>
      </c>
      <c r="AL390">
        <v>0.02</v>
      </c>
      <c r="AM390" t="s">
        <v>3217</v>
      </c>
      <c r="AN390">
        <v>-2.93</v>
      </c>
      <c r="AO390" t="s">
        <v>3216</v>
      </c>
      <c r="AP390">
        <v>-4.7767071678763998E-2</v>
      </c>
      <c r="AQ390">
        <f>(Table2[[#This Row],[Sharpe Ratio]]-AVERAGE(Table2[Sharpe Ratio]))/_xlfn.STDEV.P(Table2[Sharpe Ratio])</f>
        <v>-1.3027762163774688</v>
      </c>
      <c r="AR3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-2.4476602375803465</v>
      </c>
      <c r="AS390">
        <f>_xlfn.RANK.AVG(Table2[[#This Row],[1Y Return vs Nifty Z-Score]],Table2[1Y Return vs Nifty Z-Score])</f>
        <v>390</v>
      </c>
      <c r="AT390">
        <f>_xlfn.RANK.AVG(Table2[[#This Row],[6M Return vs Nifty Z-Score]],Table2[6M Return vs Nifty Z-Score])</f>
        <v>110</v>
      </c>
      <c r="AU390">
        <f>_xlfn.RANK.AVG(Table2[[#This Row],[Sharpe Ratio Z-Score]],Table2[Sharpe Ratio Z-Score])</f>
        <v>671</v>
      </c>
      <c r="AV390">
        <f>(Table2[[#This Row],[Rank 1Y]]+Table2[[#This Row],[Rank 6M]]+Table2[[#This Row],[Rank Sharpe]])/3</f>
        <v>390.33333333333331</v>
      </c>
    </row>
    <row r="391" spans="1:48" x14ac:dyDescent="0.3">
      <c r="A391" t="s">
        <v>924</v>
      </c>
      <c r="B391" t="s">
        <v>925</v>
      </c>
      <c r="C391" t="s">
        <v>3170</v>
      </c>
      <c r="D391" t="s">
        <v>21</v>
      </c>
      <c r="E391">
        <v>16888.305064560001</v>
      </c>
      <c r="F391">
        <v>724.6</v>
      </c>
      <c r="G391">
        <v>15.7261488025967</v>
      </c>
      <c r="H391">
        <f>(Table2[[#This Row],[1Y Return vs Nifty]]-AVERAGE(Table2[1Y Return vs Nifty]))/_xlfn.STDEV.P(Table2[1Y Return vs Nifty])</f>
        <v>-0.16770047285403908</v>
      </c>
      <c r="I391">
        <v>-10.4956572482771</v>
      </c>
      <c r="J391">
        <f>(Table2[[#This Row],[1M Return vs Nifty]]-AVERAGE(Table2[1M Return vs Nifty]))/_xlfn.STDEV.P(Table2[1M Return vs Nifty])</f>
        <v>-1.0192271706894425</v>
      </c>
      <c r="K391">
        <v>8.8052973833721708</v>
      </c>
      <c r="L391">
        <f>(Table2[[#This Row],[6M Return vs Nifty]]-AVERAGE(Table2[6M Return vs Nifty]))/_xlfn.STDEV.P(Table2[6M Return vs Nifty])</f>
        <v>-0.18506733301020989</v>
      </c>
      <c r="M391">
        <v>-4.2203037548665403</v>
      </c>
      <c r="N391">
        <f>(Table2[[#This Row],[1W Return vs Nifty]]-AVERAGE(Table2[1W Return vs Nifty]))/_xlfn.STDEV.P(Table2[1W Return vs Nifty])</f>
        <v>-1.0015130087343445</v>
      </c>
      <c r="O391">
        <v>769.38</v>
      </c>
      <c r="P391">
        <v>758.94449519245404</v>
      </c>
      <c r="Q391">
        <v>654.00083929472305</v>
      </c>
      <c r="R391">
        <v>35.133899878653899</v>
      </c>
      <c r="S391" s="1">
        <f>(Table2[[#This Row],[Close Price]]-Table2[[#This Row],[20D EMA]])/Table2[[#This Row],[20D EMA]]</f>
        <v>-5.8202708674517108E-2</v>
      </c>
      <c r="T391" s="1">
        <f>(Table2[[#This Row],[Close Price]]-Table2[[#This Row],[50D EMA]])/Table2[[#This Row],[50D EMA]]</f>
        <v>-4.5252973583720248E-2</v>
      </c>
      <c r="U391" s="1">
        <f>(Table2[[#This Row],[Close Price]]-Table2[[#This Row],[200D EMA]])/Table2[[#This Row],[200D EMA]]</f>
        <v>0.10794964847661567</v>
      </c>
      <c r="V391">
        <v>0.54686531685166795</v>
      </c>
      <c r="W391">
        <v>713.15</v>
      </c>
      <c r="X391">
        <v>761.2</v>
      </c>
      <c r="Y391">
        <v>713.15</v>
      </c>
      <c r="Z391">
        <v>797.7</v>
      </c>
      <c r="AA391">
        <v>713.15</v>
      </c>
      <c r="AB391">
        <v>814.8</v>
      </c>
      <c r="AC391" s="1">
        <f>(Table2[[#This Row],[Close Price]]/Table2[[#This Row],[Day Low]])-1</f>
        <v>1.6055528289981025E-2</v>
      </c>
      <c r="AD391" s="1">
        <f>(Table2[[#This Row],[Day High]]/Table2[[#This Row],[Close Price]])-1</f>
        <v>5.0510626552580762E-2</v>
      </c>
      <c r="AE391" s="1">
        <f>(Table2[[#This Row],[Close Price]]/Table2[[#This Row],[Current Week Low]])-1</f>
        <v>1.6055528289981025E-2</v>
      </c>
      <c r="AF391" s="1">
        <f>(Table2[[#This Row],[Current Week High]]/Table2[[#This Row],[Close Price]])-1</f>
        <v>0.10088324592878828</v>
      </c>
      <c r="AG391" s="1">
        <f>(Table2[[#This Row],[Close Price]]/Table2[[#This Row],[Current Month Low]])-1</f>
        <v>1.6055528289981025E-2</v>
      </c>
      <c r="AH391" s="1">
        <f>(Table2[[#This Row],[Current Month High]]/Table2[[#This Row],[Close Price]])-1</f>
        <v>0.1244824730886005</v>
      </c>
      <c r="AI391">
        <v>15.857024565277399</v>
      </c>
      <c r="AJ391">
        <v>58.799035722112599</v>
      </c>
      <c r="AK391" t="str">
        <f>IF(AND(Table2[[#This Row],[20D EMA]]&gt;Table2[[#This Row],[50D EMA]],Table2[[#This Row],[50D EMA]]&gt;Table2[[#This Row],[200D EMA]]),"Uptrend","Downtrend/NoTrend")</f>
        <v>Uptrend</v>
      </c>
      <c r="AL391">
        <v>-0.14000000000000001</v>
      </c>
      <c r="AM391" t="s">
        <v>3216</v>
      </c>
      <c r="AN391">
        <v>-8.82</v>
      </c>
      <c r="AO391" t="s">
        <v>3216</v>
      </c>
      <c r="AP391">
        <v>3.0443955184594002E-2</v>
      </c>
      <c r="AQ391">
        <f>(Table2[[#This Row],[Sharpe Ratio]]-AVERAGE(Table2[Sharpe Ratio]))/_xlfn.STDEV.P(Table2[Sharpe Ratio])</f>
        <v>-0.39442728508373276</v>
      </c>
      <c r="AR3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-2.767935270371769</v>
      </c>
      <c r="AS391">
        <f>_xlfn.RANK.AVG(Table2[[#This Row],[1Y Return vs Nifty Z-Score]],Table2[1Y Return vs Nifty Z-Score])</f>
        <v>350</v>
      </c>
      <c r="AT391">
        <f>_xlfn.RANK.AVG(Table2[[#This Row],[6M Return vs Nifty Z-Score]],Table2[6M Return vs Nifty Z-Score])</f>
        <v>379</v>
      </c>
      <c r="AU391">
        <f>_xlfn.RANK.AVG(Table2[[#This Row],[Sharpe Ratio Z-Score]],Table2[Sharpe Ratio Z-Score])</f>
        <v>442</v>
      </c>
      <c r="AV391">
        <f>(Table2[[#This Row],[Rank 1Y]]+Table2[[#This Row],[Rank 6M]]+Table2[[#This Row],[Rank Sharpe]])/3</f>
        <v>390.33333333333331</v>
      </c>
    </row>
    <row r="392" spans="1:48" x14ac:dyDescent="0.3">
      <c r="A392" t="s">
        <v>1199</v>
      </c>
      <c r="B392" t="s">
        <v>1200</v>
      </c>
      <c r="C392" t="s">
        <v>3180</v>
      </c>
      <c r="D392" t="s">
        <v>80</v>
      </c>
      <c r="E392">
        <v>10255.386960919999</v>
      </c>
      <c r="F392">
        <v>195.43</v>
      </c>
      <c r="G392">
        <v>25.552665040900401</v>
      </c>
      <c r="H392">
        <f>(Table2[[#This Row],[1Y Return vs Nifty]]-AVERAGE(Table2[1Y Return vs Nifty]))/_xlfn.STDEV.P(Table2[1Y Return vs Nifty])</f>
        <v>-1.3038175204132065E-3</v>
      </c>
      <c r="I392">
        <v>26.199082724857899</v>
      </c>
      <c r="J392">
        <f>(Table2[[#This Row],[1M Return vs Nifty]]-AVERAGE(Table2[1M Return vs Nifty]))/_xlfn.STDEV.P(Table2[1M Return vs Nifty])</f>
        <v>2.3144101715162555</v>
      </c>
      <c r="K392">
        <v>-2.0391107609616101</v>
      </c>
      <c r="L392">
        <f>(Table2[[#This Row],[6M Return vs Nifty]]-AVERAGE(Table2[6M Return vs Nifty]))/_xlfn.STDEV.P(Table2[6M Return vs Nifty])</f>
        <v>-0.50888351730691461</v>
      </c>
      <c r="M392">
        <v>-9.9315692341419393</v>
      </c>
      <c r="N392">
        <f>(Table2[[#This Row],[1W Return vs Nifty]]-AVERAGE(Table2[1W Return vs Nifty]))/_xlfn.STDEV.P(Table2[1W Return vs Nifty])</f>
        <v>-2.241932769522637</v>
      </c>
      <c r="O392">
        <v>191.81</v>
      </c>
      <c r="P392">
        <v>178.28597200914399</v>
      </c>
      <c r="Q392">
        <v>165.171837853623</v>
      </c>
      <c r="R392">
        <v>56.270070781164101</v>
      </c>
      <c r="S392" s="1">
        <f>(Table2[[#This Row],[Close Price]]-Table2[[#This Row],[20D EMA]])/Table2[[#This Row],[20D EMA]]</f>
        <v>1.8872842917470437E-2</v>
      </c>
      <c r="T392" s="1">
        <f>(Table2[[#This Row],[Close Price]]-Table2[[#This Row],[50D EMA]])/Table2[[#This Row],[50D EMA]]</f>
        <v>9.6160274404408719E-2</v>
      </c>
      <c r="U392" s="1">
        <f>(Table2[[#This Row],[Close Price]]-Table2[[#This Row],[200D EMA]])/Table2[[#This Row],[200D EMA]]</f>
        <v>0.18319201711124689</v>
      </c>
      <c r="V392">
        <v>4.6181028977796803</v>
      </c>
      <c r="W392">
        <v>186.55</v>
      </c>
      <c r="X392">
        <v>207.79</v>
      </c>
      <c r="Y392">
        <v>186.55</v>
      </c>
      <c r="Z392">
        <v>219.65</v>
      </c>
      <c r="AA392">
        <v>163.15</v>
      </c>
      <c r="AB392">
        <v>246</v>
      </c>
      <c r="AC392" s="1">
        <f>(Table2[[#This Row],[Close Price]]/Table2[[#This Row],[Day Low]])-1</f>
        <v>4.7601179308496278E-2</v>
      </c>
      <c r="AD392" s="1">
        <f>(Table2[[#This Row],[Day High]]/Table2[[#This Row],[Close Price]])-1</f>
        <v>6.3245151716727177E-2</v>
      </c>
      <c r="AE392" s="1">
        <f>(Table2[[#This Row],[Close Price]]/Table2[[#This Row],[Current Week Low]])-1</f>
        <v>4.7601179308496278E-2</v>
      </c>
      <c r="AF392" s="1">
        <f>(Table2[[#This Row],[Current Week High]]/Table2[[#This Row],[Close Price]])-1</f>
        <v>0.12393184260348966</v>
      </c>
      <c r="AG392" s="1">
        <f>(Table2[[#This Row],[Close Price]]/Table2[[#This Row],[Current Month Low]])-1</f>
        <v>0.19785473490652783</v>
      </c>
      <c r="AH392" s="1">
        <f>(Table2[[#This Row],[Current Month High]]/Table2[[#This Row],[Close Price]])-1</f>
        <v>0.25876272834262903</v>
      </c>
      <c r="AI392">
        <v>25.876272834262899</v>
      </c>
      <c r="AJ392">
        <v>62.858333333333299</v>
      </c>
      <c r="AK392" t="str">
        <f>IF(AND(Table2[[#This Row],[20D EMA]]&gt;Table2[[#This Row],[50D EMA]],Table2[[#This Row],[50D EMA]]&gt;Table2[[#This Row],[200D EMA]]),"Uptrend","Downtrend/NoTrend")</f>
        <v>Uptrend</v>
      </c>
      <c r="AL392">
        <v>0.13</v>
      </c>
      <c r="AM392" t="s">
        <v>3217</v>
      </c>
      <c r="AN392">
        <v>11.23</v>
      </c>
      <c r="AO392" t="s">
        <v>3217</v>
      </c>
      <c r="AP392">
        <v>4.9220436578887999E-2</v>
      </c>
      <c r="AQ392">
        <f>(Table2[[#This Row],[Sharpe Ratio]]-AVERAGE(Table2[Sharpe Ratio]))/_xlfn.STDEV.P(Table2[Sharpe Ratio])</f>
        <v>-0.17635577404525218</v>
      </c>
      <c r="AR3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-0.61406570687896167</v>
      </c>
      <c r="AS392">
        <f>_xlfn.RANK.AVG(Table2[[#This Row],[1Y Return vs Nifty Z-Score]],Table2[1Y Return vs Nifty Z-Score])</f>
        <v>294</v>
      </c>
      <c r="AT392">
        <f>_xlfn.RANK.AVG(Table2[[#This Row],[6M Return vs Nifty Z-Score]],Table2[6M Return vs Nifty Z-Score])</f>
        <v>492</v>
      </c>
      <c r="AU392">
        <f>_xlfn.RANK.AVG(Table2[[#This Row],[Sharpe Ratio Z-Score]],Table2[Sharpe Ratio Z-Score])</f>
        <v>387</v>
      </c>
      <c r="AV392">
        <f>(Table2[[#This Row],[Rank 1Y]]+Table2[[#This Row],[Rank 6M]]+Table2[[#This Row],[Rank Sharpe]])/3</f>
        <v>391</v>
      </c>
    </row>
    <row r="393" spans="1:48" x14ac:dyDescent="0.3">
      <c r="A393" t="s">
        <v>78</v>
      </c>
      <c r="B393" t="s">
        <v>79</v>
      </c>
      <c r="C393" t="s">
        <v>3180</v>
      </c>
      <c r="D393" t="s">
        <v>80</v>
      </c>
      <c r="E393">
        <v>335202.07043781999</v>
      </c>
      <c r="F393">
        <v>11627.5</v>
      </c>
      <c r="G393">
        <v>11.2333337404582</v>
      </c>
      <c r="H393">
        <f>(Table2[[#This Row],[1Y Return vs Nifty]]-AVERAGE(Table2[1Y Return vs Nifty]))/_xlfn.STDEV.P(Table2[1Y Return vs Nifty])</f>
        <v>-0.24377925614228974</v>
      </c>
      <c r="I393">
        <v>-1.71764775977048</v>
      </c>
      <c r="J393">
        <f>(Table2[[#This Row],[1M Return vs Nifty]]-AVERAGE(Table2[1M Return vs Nifty]))/_xlfn.STDEV.P(Table2[1M Return vs Nifty])</f>
        <v>-0.22176409444076348</v>
      </c>
      <c r="K393">
        <v>6.5070357435348196</v>
      </c>
      <c r="L393">
        <f>(Table2[[#This Row],[6M Return vs Nifty]]-AVERAGE(Table2[6M Return vs Nifty]))/_xlfn.STDEV.P(Table2[6M Return vs Nifty])</f>
        <v>-0.2536938827326557</v>
      </c>
      <c r="M393">
        <v>1.03142960048683</v>
      </c>
      <c r="N393">
        <f>(Table2[[#This Row],[1W Return vs Nifty]]-AVERAGE(Table2[1W Return vs Nifty]))/_xlfn.STDEV.P(Table2[1W Return vs Nifty])</f>
        <v>0.13910177375302377</v>
      </c>
      <c r="O393">
        <v>11530.09</v>
      </c>
      <c r="P393">
        <v>11383.9253872509</v>
      </c>
      <c r="Q393">
        <v>10403.179665293699</v>
      </c>
      <c r="R393">
        <v>59.528109012686798</v>
      </c>
      <c r="S393" s="1">
        <f>(Table2[[#This Row],[Close Price]]-Table2[[#This Row],[20D EMA]])/Table2[[#This Row],[20D EMA]]</f>
        <v>8.4483295446956489E-3</v>
      </c>
      <c r="T393" s="1">
        <f>(Table2[[#This Row],[Close Price]]-Table2[[#This Row],[50D EMA]])/Table2[[#This Row],[50D EMA]]</f>
        <v>2.1396364124266362E-2</v>
      </c>
      <c r="U393" s="1">
        <f>(Table2[[#This Row],[Close Price]]-Table2[[#This Row],[200D EMA]])/Table2[[#This Row],[200D EMA]]</f>
        <v>0.11768712779139878</v>
      </c>
      <c r="V393">
        <v>0.66577678915516003</v>
      </c>
      <c r="W393">
        <v>11540</v>
      </c>
      <c r="X393">
        <v>11740.15</v>
      </c>
      <c r="Y393">
        <v>11535.85</v>
      </c>
      <c r="Z393">
        <v>11797.95</v>
      </c>
      <c r="AA393">
        <v>11308</v>
      </c>
      <c r="AB393">
        <v>11822.75</v>
      </c>
      <c r="AC393" s="1">
        <f>(Table2[[#This Row],[Close Price]]/Table2[[#This Row],[Day Low]])-1</f>
        <v>7.5823223570190557E-3</v>
      </c>
      <c r="AD393" s="1">
        <f>(Table2[[#This Row],[Day High]]/Table2[[#This Row],[Close Price]])-1</f>
        <v>9.6882390883681335E-3</v>
      </c>
      <c r="AE393" s="1">
        <f>(Table2[[#This Row],[Close Price]]/Table2[[#This Row],[Current Week Low]])-1</f>
        <v>7.9447981726530337E-3</v>
      </c>
      <c r="AF393" s="1">
        <f>(Table2[[#This Row],[Current Week High]]/Table2[[#This Row],[Close Price]])-1</f>
        <v>1.4659213072457655E-2</v>
      </c>
      <c r="AG393" s="1">
        <f>(Table2[[#This Row],[Close Price]]/Table2[[#This Row],[Current Month Low]])-1</f>
        <v>2.8254333215422811E-2</v>
      </c>
      <c r="AH393" s="1">
        <f>(Table2[[#This Row],[Current Month High]]/Table2[[#This Row],[Close Price]])-1</f>
        <v>1.6792087723070281E-2</v>
      </c>
      <c r="AI393">
        <v>3.8744356052461799</v>
      </c>
      <c r="AJ393">
        <v>44.529866191011799</v>
      </c>
      <c r="AK393" t="str">
        <f>IF(AND(Table2[[#This Row],[20D EMA]]&gt;Table2[[#This Row],[50D EMA]],Table2[[#This Row],[50D EMA]]&gt;Table2[[#This Row],[200D EMA]]),"Uptrend","Downtrend/NoTrend")</f>
        <v>Uptrend</v>
      </c>
      <c r="AL393">
        <v>-0.04</v>
      </c>
      <c r="AM393" t="s">
        <v>3216</v>
      </c>
      <c r="AN393">
        <v>1.45</v>
      </c>
      <c r="AO393" t="s">
        <v>3217</v>
      </c>
      <c r="AP393">
        <v>4.2363235430313E-2</v>
      </c>
      <c r="AQ393">
        <f>(Table2[[#This Row],[Sharpe Ratio]]-AVERAGE(Table2[Sharpe Ratio]))/_xlfn.STDEV.P(Table2[Sharpe Ratio])</f>
        <v>-0.25599583996404468</v>
      </c>
      <c r="AR3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-0.83613129952672982</v>
      </c>
      <c r="AS393">
        <f>_xlfn.RANK.AVG(Table2[[#This Row],[1Y Return vs Nifty Z-Score]],Table2[1Y Return vs Nifty Z-Score])</f>
        <v>378</v>
      </c>
      <c r="AT393">
        <f>_xlfn.RANK.AVG(Table2[[#This Row],[6M Return vs Nifty Z-Score]],Table2[6M Return vs Nifty Z-Score])</f>
        <v>400</v>
      </c>
      <c r="AU393">
        <f>_xlfn.RANK.AVG(Table2[[#This Row],[Sharpe Ratio Z-Score]],Table2[Sharpe Ratio Z-Score])</f>
        <v>405</v>
      </c>
      <c r="AV393">
        <f>(Table2[[#This Row],[Rank 1Y]]+Table2[[#This Row],[Rank 6M]]+Table2[[#This Row],[Rank Sharpe]])/3</f>
        <v>394.33333333333331</v>
      </c>
    </row>
    <row r="394" spans="1:48" x14ac:dyDescent="0.3">
      <c r="A394" t="s">
        <v>951</v>
      </c>
      <c r="B394" t="s">
        <v>952</v>
      </c>
      <c r="C394" t="s">
        <v>3174</v>
      </c>
      <c r="D394" t="s">
        <v>513</v>
      </c>
      <c r="E394">
        <v>16346.535863175</v>
      </c>
      <c r="F394">
        <v>341.72500000000002</v>
      </c>
      <c r="G394">
        <v>9.0320422597145598</v>
      </c>
      <c r="H394">
        <f>(Table2[[#This Row],[1Y Return vs Nifty]]-AVERAGE(Table2[1Y Return vs Nifty]))/_xlfn.STDEV.P(Table2[1Y Return vs Nifty])</f>
        <v>-0.28105467816646146</v>
      </c>
      <c r="I394">
        <v>-1.60616446123599</v>
      </c>
      <c r="J394">
        <f>(Table2[[#This Row],[1M Return vs Nifty]]-AVERAGE(Table2[1M Return vs Nifty]))/_xlfn.STDEV.P(Table2[1M Return vs Nifty])</f>
        <v>-0.2116360791639437</v>
      </c>
      <c r="K394">
        <v>-7.7845447027145802</v>
      </c>
      <c r="L394">
        <f>(Table2[[#This Row],[6M Return vs Nifty]]-AVERAGE(Table2[6M Return vs Nifty]))/_xlfn.STDEV.P(Table2[6M Return vs Nifty])</f>
        <v>-0.68044331765612209</v>
      </c>
      <c r="M394">
        <v>-0.31037614008266801</v>
      </c>
      <c r="N394">
        <f>(Table2[[#This Row],[1W Return vs Nifty]]-AVERAGE(Table2[1W Return vs Nifty]))/_xlfn.STDEV.P(Table2[1W Return vs Nifty])</f>
        <v>-0.15232266830473551</v>
      </c>
      <c r="O394">
        <v>679.35</v>
      </c>
      <c r="P394">
        <v>341.45925861629001</v>
      </c>
      <c r="Q394">
        <v>322.89896785904301</v>
      </c>
      <c r="R394">
        <v>49.129247430666197</v>
      </c>
      <c r="S394" s="1">
        <f>(Table2[[#This Row],[Close Price]]-Table2[[#This Row],[20D EMA]])/Table2[[#This Row],[20D EMA]]</f>
        <v>-0.49698240965628909</v>
      </c>
      <c r="T394" s="1">
        <f>(Table2[[#This Row],[Close Price]]-Table2[[#This Row],[50D EMA]])/Table2[[#This Row],[50D EMA]]</f>
        <v>7.7825209598030292E-4</v>
      </c>
      <c r="U394" s="1">
        <f>(Table2[[#This Row],[Close Price]]-Table2[[#This Row],[200D EMA]])/Table2[[#This Row],[200D EMA]]</f>
        <v>5.830316605154108E-2</v>
      </c>
      <c r="V394">
        <v>0.77702536311238701</v>
      </c>
      <c r="W394">
        <v>660</v>
      </c>
      <c r="X394">
        <v>720</v>
      </c>
      <c r="Y394">
        <v>591</v>
      </c>
      <c r="Z394">
        <v>723.65</v>
      </c>
      <c r="AA394">
        <v>591</v>
      </c>
      <c r="AB394">
        <v>723.65</v>
      </c>
      <c r="AC394" s="1">
        <f>(Table2[[#This Row],[Close Price]]/Table2[[#This Row],[Day Low]])-1</f>
        <v>-0.48223484848484843</v>
      </c>
      <c r="AD394" s="1">
        <f>(Table2[[#This Row],[Day High]]/Table2[[#This Row],[Close Price]])-1</f>
        <v>1.1069573487453361</v>
      </c>
      <c r="AE394" s="1">
        <f>(Table2[[#This Row],[Close Price]]/Table2[[#This Row],[Current Week Low]])-1</f>
        <v>-0.4217851099830795</v>
      </c>
      <c r="AF394" s="1">
        <f>(Table2[[#This Row],[Current Week High]]/Table2[[#This Row],[Close Price]])-1</f>
        <v>1.1176384519716143</v>
      </c>
      <c r="AG394" s="1">
        <f>(Table2[[#This Row],[Close Price]]/Table2[[#This Row],[Current Month Low]])-1</f>
        <v>-0.4217851099830795</v>
      </c>
      <c r="AH394" s="1">
        <f>(Table2[[#This Row],[Current Month High]]/Table2[[#This Row],[Close Price]])-1</f>
        <v>1.1176384519716143</v>
      </c>
      <c r="AI394">
        <v>20.850098763625699</v>
      </c>
      <c r="AJ394">
        <v>58.096229470275198</v>
      </c>
      <c r="AK394" t="str">
        <f>IF(AND(Table2[[#This Row],[20D EMA]]&gt;Table2[[#This Row],[50D EMA]],Table2[[#This Row],[50D EMA]]&gt;Table2[[#This Row],[200D EMA]]),"Uptrend","Downtrend/NoTrend")</f>
        <v>Uptrend</v>
      </c>
      <c r="AL394">
        <v>-0.04</v>
      </c>
      <c r="AM394" t="s">
        <v>3216</v>
      </c>
      <c r="AN394">
        <v>4.59</v>
      </c>
      <c r="AO394" t="s">
        <v>3217</v>
      </c>
      <c r="AP394">
        <v>9.6536169466493002E-2</v>
      </c>
      <c r="AQ394">
        <f>(Table2[[#This Row],[Sharpe Ratio]]-AVERAGE(Table2[Sharpe Ratio]))/_xlfn.STDEV.P(Table2[Sharpe Ratio])</f>
        <v>0.37317281706920241</v>
      </c>
      <c r="AR3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-0.95228392622206037</v>
      </c>
      <c r="AS394">
        <f>_xlfn.RANK.AVG(Table2[[#This Row],[1Y Return vs Nifty Z-Score]],Table2[1Y Return vs Nifty Z-Score])</f>
        <v>392</v>
      </c>
      <c r="AT394">
        <f>_xlfn.RANK.AVG(Table2[[#This Row],[6M Return vs Nifty Z-Score]],Table2[6M Return vs Nifty Z-Score])</f>
        <v>550</v>
      </c>
      <c r="AU394">
        <f>_xlfn.RANK.AVG(Table2[[#This Row],[Sharpe Ratio Z-Score]],Table2[Sharpe Ratio Z-Score])</f>
        <v>243</v>
      </c>
      <c r="AV394">
        <f>(Table2[[#This Row],[Rank 1Y]]+Table2[[#This Row],[Rank 6M]]+Table2[[#This Row],[Rank Sharpe]])/3</f>
        <v>395</v>
      </c>
    </row>
    <row r="395" spans="1:48" x14ac:dyDescent="0.3">
      <c r="A395" t="s">
        <v>1703</v>
      </c>
      <c r="B395" t="s">
        <v>1704</v>
      </c>
      <c r="C395" t="s">
        <v>3182</v>
      </c>
      <c r="D395" t="s">
        <v>75</v>
      </c>
      <c r="E395">
        <v>5018.4639999999999</v>
      </c>
      <c r="F395">
        <v>722.85</v>
      </c>
      <c r="G395">
        <v>49.659684887171899</v>
      </c>
      <c r="H395">
        <f>(Table2[[#This Row],[1Y Return vs Nifty]]-AVERAGE(Table2[1Y Return vs Nifty]))/_xlfn.STDEV.P(Table2[1Y Return vs Nifty])</f>
        <v>0.40691079030212185</v>
      </c>
      <c r="I395">
        <v>-17.244577514353601</v>
      </c>
      <c r="J395">
        <f>(Table2[[#This Row],[1M Return vs Nifty]]-AVERAGE(Table2[1M Return vs Nifty]))/_xlfn.STDEV.P(Table2[1M Return vs Nifty])</f>
        <v>-1.6323519028726665</v>
      </c>
      <c r="K395">
        <v>-28.763152726791098</v>
      </c>
      <c r="L395">
        <f>(Table2[[#This Row],[6M Return vs Nifty]]-AVERAGE(Table2[6M Return vs Nifty]))/_xlfn.STDEV.P(Table2[6M Return vs Nifty])</f>
        <v>-1.3068687261983258</v>
      </c>
      <c r="M395">
        <v>-5.0402720109606198</v>
      </c>
      <c r="N395">
        <f>(Table2[[#This Row],[1W Return vs Nifty]]-AVERAGE(Table2[1W Return vs Nifty]))/_xlfn.STDEV.P(Table2[1W Return vs Nifty])</f>
        <v>-1.1796004802008702</v>
      </c>
      <c r="O395">
        <v>760.44</v>
      </c>
      <c r="P395">
        <v>808.08814579255898</v>
      </c>
      <c r="Q395">
        <v>782.64644146958301</v>
      </c>
      <c r="R395">
        <v>18.628668450072901</v>
      </c>
      <c r="S395" s="1">
        <f>(Table2[[#This Row],[Close Price]]-Table2[[#This Row],[20D EMA]])/Table2[[#This Row],[20D EMA]]</f>
        <v>-4.9431907842827874E-2</v>
      </c>
      <c r="T395" s="1">
        <f>(Table2[[#This Row],[Close Price]]-Table2[[#This Row],[50D EMA]])/Table2[[#This Row],[50D EMA]]</f>
        <v>-0.10548124760444152</v>
      </c>
      <c r="U395" s="1">
        <f>(Table2[[#This Row],[Close Price]]-Table2[[#This Row],[200D EMA]])/Table2[[#This Row],[200D EMA]]</f>
        <v>-7.6402879130584966E-2</v>
      </c>
      <c r="V395">
        <v>0.46026209454428302</v>
      </c>
      <c r="W395">
        <v>694.1</v>
      </c>
      <c r="X395">
        <v>730</v>
      </c>
      <c r="Y395">
        <v>694.1</v>
      </c>
      <c r="Z395">
        <v>741.4</v>
      </c>
      <c r="AA395">
        <v>694.1</v>
      </c>
      <c r="AB395">
        <v>822.8</v>
      </c>
      <c r="AC395" s="1">
        <f>(Table2[[#This Row],[Close Price]]/Table2[[#This Row],[Day Low]])-1</f>
        <v>4.1420544590116792E-2</v>
      </c>
      <c r="AD395" s="1">
        <f>(Table2[[#This Row],[Day High]]/Table2[[#This Row],[Close Price]])-1</f>
        <v>9.8914020889533383E-3</v>
      </c>
      <c r="AE395" s="1">
        <f>(Table2[[#This Row],[Close Price]]/Table2[[#This Row],[Current Week Low]])-1</f>
        <v>4.1420544590116792E-2</v>
      </c>
      <c r="AF395" s="1">
        <f>(Table2[[#This Row],[Current Week High]]/Table2[[#This Row],[Close Price]])-1</f>
        <v>2.5662308916095888E-2</v>
      </c>
      <c r="AG395" s="1">
        <f>(Table2[[#This Row],[Close Price]]/Table2[[#This Row],[Current Month Low]])-1</f>
        <v>4.1420544590116792E-2</v>
      </c>
      <c r="AH395" s="1">
        <f>(Table2[[#This Row],[Current Month High]]/Table2[[#This Row],[Close Price]])-1</f>
        <v>0.13827211731341205</v>
      </c>
      <c r="AI395">
        <v>61.167600470360298</v>
      </c>
      <c r="AJ395">
        <v>82.307692307692307</v>
      </c>
      <c r="AK395" t="str">
        <f>IF(AND(Table2[[#This Row],[20D EMA]]&gt;Table2[[#This Row],[50D EMA]],Table2[[#This Row],[50D EMA]]&gt;Table2[[#This Row],[200D EMA]]),"Uptrend","Downtrend/NoTrend")</f>
        <v>Downtrend/NoTrend</v>
      </c>
      <c r="AL395">
        <v>-0.25</v>
      </c>
      <c r="AM395" t="s">
        <v>3216</v>
      </c>
      <c r="AN395">
        <v>-5.09</v>
      </c>
      <c r="AO395" t="s">
        <v>3216</v>
      </c>
      <c r="AP395">
        <v>8.3553819061551002E-2</v>
      </c>
      <c r="AQ395">
        <f>(Table2[[#This Row],[Sharpe Ratio]]-AVERAGE(Table2[Sharpe Ratio]))/_xlfn.STDEV.P(Table2[Sharpe Ratio])</f>
        <v>0.222394792678697</v>
      </c>
      <c r="AR3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5">
        <f>_xlfn.RANK.AVG(Table2[[#This Row],[1Y Return vs Nifty Z-Score]],Table2[1Y Return vs Nifty Z-Score])</f>
        <v>183</v>
      </c>
      <c r="AT395">
        <f>_xlfn.RANK.AVG(Table2[[#This Row],[6M Return vs Nifty Z-Score]],Table2[6M Return vs Nifty Z-Score])</f>
        <v>716</v>
      </c>
      <c r="AU395">
        <f>_xlfn.RANK.AVG(Table2[[#This Row],[Sharpe Ratio Z-Score]],Table2[Sharpe Ratio Z-Score])</f>
        <v>287</v>
      </c>
      <c r="AV395">
        <f>(Table2[[#This Row],[Rank 1Y]]+Table2[[#This Row],[Rank 6M]]+Table2[[#This Row],[Rank Sharpe]])/3</f>
        <v>395.33333333333331</v>
      </c>
    </row>
    <row r="396" spans="1:48" x14ac:dyDescent="0.3">
      <c r="A396" t="s">
        <v>152</v>
      </c>
      <c r="B396" t="s">
        <v>153</v>
      </c>
      <c r="C396" t="s">
        <v>3171</v>
      </c>
      <c r="D396" t="s">
        <v>40</v>
      </c>
      <c r="E396">
        <v>184599.47890473</v>
      </c>
      <c r="F396">
        <v>1840.95</v>
      </c>
      <c r="G396">
        <v>10.615629800173901</v>
      </c>
      <c r="H396">
        <f>(Table2[[#This Row],[1Y Return vs Nifty]]-AVERAGE(Table2[1Y Return vs Nifty]))/_xlfn.STDEV.P(Table2[1Y Return vs Nifty])</f>
        <v>-0.25423910449109294</v>
      </c>
      <c r="I396">
        <v>5.3962712499973096</v>
      </c>
      <c r="J396">
        <f>(Table2[[#This Row],[1M Return vs Nifty]]-AVERAGE(Table2[1M Return vs Nifty]))/_xlfn.STDEV.P(Table2[1M Return vs Nifty])</f>
        <v>0.42451998000018654</v>
      </c>
      <c r="K396">
        <v>9.4829904109576297</v>
      </c>
      <c r="L396">
        <f>(Table2[[#This Row],[6M Return vs Nifty]]-AVERAGE(Table2[6M Return vs Nifty]))/_xlfn.STDEV.P(Table2[6M Return vs Nifty])</f>
        <v>-0.16483128440373368</v>
      </c>
      <c r="M396">
        <v>-0.99088376258991895</v>
      </c>
      <c r="N396">
        <f>(Table2[[#This Row],[1W Return vs Nifty]]-AVERAGE(Table2[1W Return vs Nifty]))/_xlfn.STDEV.P(Table2[1W Return vs Nifty])</f>
        <v>-0.30012092867069357</v>
      </c>
      <c r="O396">
        <v>1835.74</v>
      </c>
      <c r="P396">
        <v>1755.1000167587999</v>
      </c>
      <c r="Q396">
        <v>1556.2615172112601</v>
      </c>
      <c r="R396">
        <v>48.229899363601902</v>
      </c>
      <c r="S396" s="1">
        <f>(Table2[[#This Row],[Close Price]]-Table2[[#This Row],[20D EMA]])/Table2[[#This Row],[20D EMA]]</f>
        <v>2.8380925403379761E-3</v>
      </c>
      <c r="T396" s="1">
        <f>(Table2[[#This Row],[Close Price]]-Table2[[#This Row],[50D EMA]])/Table2[[#This Row],[50D EMA]]</f>
        <v>4.8914581745456334E-2</v>
      </c>
      <c r="U396" s="1">
        <f>(Table2[[#This Row],[Close Price]]-Table2[[#This Row],[200D EMA]])/Table2[[#This Row],[200D EMA]]</f>
        <v>0.182931004616041</v>
      </c>
      <c r="V396">
        <v>0.80796007630436995</v>
      </c>
      <c r="W396">
        <v>1828.2</v>
      </c>
      <c r="X396">
        <v>1860</v>
      </c>
      <c r="Y396">
        <v>1808.45</v>
      </c>
      <c r="Z396">
        <v>1864.8</v>
      </c>
      <c r="AA396">
        <v>1808.45</v>
      </c>
      <c r="AB396">
        <v>1936</v>
      </c>
      <c r="AC396" s="1">
        <f>(Table2[[#This Row],[Close Price]]/Table2[[#This Row],[Day Low]])-1</f>
        <v>6.9740728585494516E-3</v>
      </c>
      <c r="AD396" s="1">
        <f>(Table2[[#This Row],[Day High]]/Table2[[#This Row],[Close Price]])-1</f>
        <v>1.0347918194410388E-2</v>
      </c>
      <c r="AE396" s="1">
        <f>(Table2[[#This Row],[Close Price]]/Table2[[#This Row],[Current Week Low]])-1</f>
        <v>1.7971190798750314E-2</v>
      </c>
      <c r="AF396" s="1">
        <f>(Table2[[#This Row],[Current Week High]]/Table2[[#This Row],[Close Price]])-1</f>
        <v>1.2955267660718528E-2</v>
      </c>
      <c r="AG396" s="1">
        <f>(Table2[[#This Row],[Close Price]]/Table2[[#This Row],[Current Month Low]])-1</f>
        <v>1.7971190798750314E-2</v>
      </c>
      <c r="AH396" s="1">
        <f>(Table2[[#This Row],[Current Month High]]/Table2[[#This Row],[Close Price]])-1</f>
        <v>5.1630951410956305E-2</v>
      </c>
      <c r="AI396">
        <v>5.1630951410956296</v>
      </c>
      <c r="AJ396">
        <v>45.604460790129302</v>
      </c>
      <c r="AK396" t="str">
        <f>IF(AND(Table2[[#This Row],[20D EMA]]&gt;Table2[[#This Row],[50D EMA]],Table2[[#This Row],[50D EMA]]&gt;Table2[[#This Row],[200D EMA]]),"Uptrend","Downtrend/NoTrend")</f>
        <v>Uptrend</v>
      </c>
      <c r="AL396">
        <v>0.19</v>
      </c>
      <c r="AM396" t="s">
        <v>3217</v>
      </c>
      <c r="AN396">
        <v>-4.55</v>
      </c>
      <c r="AO396" t="s">
        <v>3216</v>
      </c>
      <c r="AP396">
        <v>3.1981631869078E-2</v>
      </c>
      <c r="AQ396">
        <f>(Table2[[#This Row],[Sharpe Ratio]]-AVERAGE(Table2[Sharpe Ratio]))/_xlfn.STDEV.P(Table2[Sharpe Ratio])</f>
        <v>-0.37656858882257016</v>
      </c>
      <c r="AR3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-0.67123992638790375</v>
      </c>
      <c r="AS396">
        <f>_xlfn.RANK.AVG(Table2[[#This Row],[1Y Return vs Nifty Z-Score]],Table2[1Y Return vs Nifty Z-Score])</f>
        <v>382</v>
      </c>
      <c r="AT396">
        <f>_xlfn.RANK.AVG(Table2[[#This Row],[6M Return vs Nifty Z-Score]],Table2[6M Return vs Nifty Z-Score])</f>
        <v>372</v>
      </c>
      <c r="AU396">
        <f>_xlfn.RANK.AVG(Table2[[#This Row],[Sharpe Ratio Z-Score]],Table2[Sharpe Ratio Z-Score])</f>
        <v>435</v>
      </c>
      <c r="AV396">
        <f>(Table2[[#This Row],[Rank 1Y]]+Table2[[#This Row],[Rank 6M]]+Table2[[#This Row],[Rank Sharpe]])/3</f>
        <v>396.33333333333331</v>
      </c>
    </row>
    <row r="397" spans="1:48" x14ac:dyDescent="0.3">
      <c r="A397" t="s">
        <v>385</v>
      </c>
      <c r="B397" t="s">
        <v>386</v>
      </c>
      <c r="C397" t="s">
        <v>3179</v>
      </c>
      <c r="D397" t="s">
        <v>387</v>
      </c>
      <c r="E397">
        <v>62164.011290199996</v>
      </c>
      <c r="F397">
        <v>212.38</v>
      </c>
      <c r="G397">
        <v>17.213910421790501</v>
      </c>
      <c r="H397">
        <f>(Table2[[#This Row],[1Y Return vs Nifty]]-AVERAGE(Table2[1Y Return vs Nifty]))/_xlfn.STDEV.P(Table2[1Y Return vs Nifty])</f>
        <v>-0.14250756100572745</v>
      </c>
      <c r="I397">
        <v>-7.01745448061369</v>
      </c>
      <c r="J397">
        <f>(Table2[[#This Row],[1M Return vs Nifty]]-AVERAGE(Table2[1M Return vs Nifty]))/_xlfn.STDEV.P(Table2[1M Return vs Nifty])</f>
        <v>-0.70324001180686302</v>
      </c>
      <c r="K397">
        <v>-10.462037132750901</v>
      </c>
      <c r="L397">
        <f>(Table2[[#This Row],[6M Return vs Nifty]]-AVERAGE(Table2[6M Return vs Nifty]))/_xlfn.STDEV.P(Table2[6M Return vs Nifty])</f>
        <v>-0.76039377420830279</v>
      </c>
      <c r="M397">
        <v>1.31893104000308</v>
      </c>
      <c r="N397">
        <f>(Table2[[#This Row],[1W Return vs Nifty]]-AVERAGE(Table2[1W Return vs Nifty]))/_xlfn.STDEV.P(Table2[1W Return vs Nifty])</f>
        <v>0.20154370857904802</v>
      </c>
      <c r="O397">
        <v>216.79</v>
      </c>
      <c r="P397">
        <v>225.378572406557</v>
      </c>
      <c r="Q397">
        <v>220.14378976090299</v>
      </c>
      <c r="R397">
        <v>42.759785241098399</v>
      </c>
      <c r="S397" s="1">
        <f>(Table2[[#This Row],[Close Price]]-Table2[[#This Row],[20D EMA]])/Table2[[#This Row],[20D EMA]]</f>
        <v>-2.0342266709719069E-2</v>
      </c>
      <c r="T397" s="1">
        <f>(Table2[[#This Row],[Close Price]]-Table2[[#This Row],[50D EMA]])/Table2[[#This Row],[50D EMA]]</f>
        <v>-5.7674393212097705E-2</v>
      </c>
      <c r="U397" s="1">
        <f>(Table2[[#This Row],[Close Price]]-Table2[[#This Row],[200D EMA]])/Table2[[#This Row],[200D EMA]]</f>
        <v>-3.5266903369544085E-2</v>
      </c>
      <c r="V397">
        <v>0.84511704700523205</v>
      </c>
      <c r="W397">
        <v>205.68</v>
      </c>
      <c r="X397">
        <v>215.02</v>
      </c>
      <c r="Y397">
        <v>205.68</v>
      </c>
      <c r="Z397">
        <v>223.5</v>
      </c>
      <c r="AA397">
        <v>204.9</v>
      </c>
      <c r="AB397">
        <v>223.5</v>
      </c>
      <c r="AC397" s="1">
        <f>(Table2[[#This Row],[Close Price]]/Table2[[#This Row],[Day Low]])-1</f>
        <v>3.257487359004263E-2</v>
      </c>
      <c r="AD397" s="1">
        <f>(Table2[[#This Row],[Day High]]/Table2[[#This Row],[Close Price]])-1</f>
        <v>1.2430549015914893E-2</v>
      </c>
      <c r="AE397" s="1">
        <f>(Table2[[#This Row],[Close Price]]/Table2[[#This Row],[Current Week Low]])-1</f>
        <v>3.257487359004263E-2</v>
      </c>
      <c r="AF397" s="1">
        <f>(Table2[[#This Row],[Current Week High]]/Table2[[#This Row],[Close Price]])-1</f>
        <v>5.2358979188247501E-2</v>
      </c>
      <c r="AG397" s="1">
        <f>(Table2[[#This Row],[Close Price]]/Table2[[#This Row],[Current Month Low]])-1</f>
        <v>3.6505612493899386E-2</v>
      </c>
      <c r="AH397" s="1">
        <f>(Table2[[#This Row],[Current Month High]]/Table2[[#This Row],[Close Price]])-1</f>
        <v>5.2358979188247501E-2</v>
      </c>
      <c r="AI397">
        <v>34.829079951031197</v>
      </c>
      <c r="AJ397">
        <v>50.9989335229292</v>
      </c>
      <c r="AK397" t="str">
        <f>IF(AND(Table2[[#This Row],[20D EMA]]&gt;Table2[[#This Row],[50D EMA]],Table2[[#This Row],[50D EMA]]&gt;Table2[[#This Row],[200D EMA]]),"Uptrend","Downtrend/NoTrend")</f>
        <v>Downtrend/NoTrend</v>
      </c>
      <c r="AL397">
        <v>-0.08</v>
      </c>
      <c r="AM397" t="s">
        <v>3216</v>
      </c>
      <c r="AN397">
        <v>-1.21</v>
      </c>
      <c r="AO397" t="s">
        <v>3216</v>
      </c>
      <c r="AP397">
        <v>8.7460463119543003E-2</v>
      </c>
      <c r="AQ397">
        <f>(Table2[[#This Row],[Sharpe Ratio]]-AVERAGE(Table2[Sharpe Ratio]))/_xlfn.STDEV.P(Table2[Sharpe Ratio])</f>
        <v>0.26776685973033909</v>
      </c>
      <c r="AR3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7">
        <f>_xlfn.RANK.AVG(Table2[[#This Row],[1Y Return vs Nifty Z-Score]],Table2[1Y Return vs Nifty Z-Score])</f>
        <v>343</v>
      </c>
      <c r="AT397">
        <f>_xlfn.RANK.AVG(Table2[[#This Row],[6M Return vs Nifty Z-Score]],Table2[6M Return vs Nifty Z-Score])</f>
        <v>574</v>
      </c>
      <c r="AU397">
        <f>_xlfn.RANK.AVG(Table2[[#This Row],[Sharpe Ratio Z-Score]],Table2[Sharpe Ratio Z-Score])</f>
        <v>274</v>
      </c>
      <c r="AV397">
        <f>(Table2[[#This Row],[Rank 1Y]]+Table2[[#This Row],[Rank 6M]]+Table2[[#This Row],[Rank Sharpe]])/3</f>
        <v>397</v>
      </c>
    </row>
    <row r="398" spans="1:48" x14ac:dyDescent="0.3">
      <c r="A398" t="s">
        <v>176</v>
      </c>
      <c r="B398" t="s">
        <v>177</v>
      </c>
      <c r="C398" t="s">
        <v>3173</v>
      </c>
      <c r="D398" t="s">
        <v>116</v>
      </c>
      <c r="E398">
        <v>147489.67934820001</v>
      </c>
      <c r="F398">
        <v>6134.5</v>
      </c>
      <c r="G398">
        <v>9.2595686367404202</v>
      </c>
      <c r="H398">
        <f>(Table2[[#This Row],[1Y Return vs Nifty]]-AVERAGE(Table2[1Y Return vs Nifty]))/_xlfn.STDEV.P(Table2[1Y Return vs Nifty])</f>
        <v>-0.277201875482464</v>
      </c>
      <c r="I398">
        <v>3.10266406162259</v>
      </c>
      <c r="J398">
        <f>(Table2[[#This Row],[1M Return vs Nifty]]-AVERAGE(Table2[1M Return vs Nifty]))/_xlfn.STDEV.P(Table2[1M Return vs Nifty])</f>
        <v>0.21615075386272861</v>
      </c>
      <c r="K398">
        <v>10.8593795734004</v>
      </c>
      <c r="L398">
        <f>(Table2[[#This Row],[6M Return vs Nifty]]-AVERAGE(Table2[6M Return vs Nifty]))/_xlfn.STDEV.P(Table2[6M Return vs Nifty])</f>
        <v>-0.12373203022982726</v>
      </c>
      <c r="M398">
        <v>1.74366686889153</v>
      </c>
      <c r="N398">
        <f>(Table2[[#This Row],[1W Return vs Nifty]]-AVERAGE(Table2[1W Return vs Nifty]))/_xlfn.STDEV.P(Table2[1W Return vs Nifty])</f>
        <v>0.29379134041823035</v>
      </c>
      <c r="O398">
        <v>5973.62</v>
      </c>
      <c r="P398">
        <v>5818.8091801184</v>
      </c>
      <c r="Q398">
        <v>5336.4747261579496</v>
      </c>
      <c r="R398">
        <v>71.198729905408698</v>
      </c>
      <c r="S398" s="1">
        <f>(Table2[[#This Row],[Close Price]]-Table2[[#This Row],[20D EMA]])/Table2[[#This Row],[20D EMA]]</f>
        <v>2.6931743231072634E-2</v>
      </c>
      <c r="T398" s="1">
        <f>(Table2[[#This Row],[Close Price]]-Table2[[#This Row],[50D EMA]])/Table2[[#This Row],[50D EMA]]</f>
        <v>5.4253509628782212E-2</v>
      </c>
      <c r="U398" s="1">
        <f>(Table2[[#This Row],[Close Price]]-Table2[[#This Row],[200D EMA]])/Table2[[#This Row],[200D EMA]]</f>
        <v>0.14954165714124856</v>
      </c>
      <c r="V398">
        <v>1.1569244928006699</v>
      </c>
      <c r="W398">
        <v>6113.65</v>
      </c>
      <c r="X398">
        <v>6225</v>
      </c>
      <c r="Y398">
        <v>5936.8</v>
      </c>
      <c r="Z398">
        <v>6225</v>
      </c>
      <c r="AA398">
        <v>5827.1</v>
      </c>
      <c r="AB398">
        <v>6225</v>
      </c>
      <c r="AC398" s="1">
        <f>(Table2[[#This Row],[Close Price]]/Table2[[#This Row],[Day Low]])-1</f>
        <v>3.4104013150899615E-3</v>
      </c>
      <c r="AD398" s="1">
        <f>(Table2[[#This Row],[Day High]]/Table2[[#This Row],[Close Price]])-1</f>
        <v>1.4752628576086169E-2</v>
      </c>
      <c r="AE398" s="1">
        <f>(Table2[[#This Row],[Close Price]]/Table2[[#This Row],[Current Week Low]])-1</f>
        <v>3.3300768090553712E-2</v>
      </c>
      <c r="AF398" s="1">
        <f>(Table2[[#This Row],[Current Week High]]/Table2[[#This Row],[Close Price]])-1</f>
        <v>1.4752628576086169E-2</v>
      </c>
      <c r="AG398" s="1">
        <f>(Table2[[#This Row],[Close Price]]/Table2[[#This Row],[Current Month Low]])-1</f>
        <v>5.2753513754697723E-2</v>
      </c>
      <c r="AH398" s="1">
        <f>(Table2[[#This Row],[Current Month High]]/Table2[[#This Row],[Close Price]])-1</f>
        <v>1.4752628576086169E-2</v>
      </c>
      <c r="AI398">
        <v>1.47526285760861</v>
      </c>
      <c r="AJ398">
        <v>41.097591830162997</v>
      </c>
      <c r="AK398" t="str">
        <f>IF(AND(Table2[[#This Row],[20D EMA]]&gt;Table2[[#This Row],[50D EMA]],Table2[[#This Row],[50D EMA]]&gt;Table2[[#This Row],[200D EMA]]),"Uptrend","Downtrend/NoTrend")</f>
        <v>Uptrend</v>
      </c>
      <c r="AL398">
        <v>-0.01</v>
      </c>
      <c r="AM398" t="s">
        <v>3216</v>
      </c>
      <c r="AN398">
        <v>3.69</v>
      </c>
      <c r="AO398" t="s">
        <v>3217</v>
      </c>
      <c r="AP398">
        <v>2.9932335865371001E-2</v>
      </c>
      <c r="AQ398">
        <f>(Table2[[#This Row],[Sharpe Ratio]]-AVERAGE(Table2[Sharpe Ratio]))/_xlfn.STDEV.P(Table2[Sharpe Ratio])</f>
        <v>-0.40036927153351259</v>
      </c>
      <c r="AR3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-0.29136108296484492</v>
      </c>
      <c r="AS398">
        <f>_xlfn.RANK.AVG(Table2[[#This Row],[1Y Return vs Nifty Z-Score]],Table2[1Y Return vs Nifty Z-Score])</f>
        <v>391</v>
      </c>
      <c r="AT398">
        <f>_xlfn.RANK.AVG(Table2[[#This Row],[6M Return vs Nifty Z-Score]],Table2[6M Return vs Nifty Z-Score])</f>
        <v>356</v>
      </c>
      <c r="AU398">
        <f>_xlfn.RANK.AVG(Table2[[#This Row],[Sharpe Ratio Z-Score]],Table2[Sharpe Ratio Z-Score])</f>
        <v>445</v>
      </c>
      <c r="AV398">
        <f>(Table2[[#This Row],[Rank 1Y]]+Table2[[#This Row],[Rank 6M]]+Table2[[#This Row],[Rank Sharpe]])/3</f>
        <v>397.33333333333331</v>
      </c>
    </row>
    <row r="399" spans="1:48" x14ac:dyDescent="0.3">
      <c r="A399" t="s">
        <v>669</v>
      </c>
      <c r="B399" t="s">
        <v>670</v>
      </c>
      <c r="C399" t="s">
        <v>3175</v>
      </c>
      <c r="D399" t="s">
        <v>54</v>
      </c>
      <c r="E399">
        <v>28841.885565600001</v>
      </c>
      <c r="F399">
        <v>1886.5</v>
      </c>
      <c r="G399">
        <v>1.34496600816296</v>
      </c>
      <c r="H399">
        <f>(Table2[[#This Row],[1Y Return vs Nifty]]-AVERAGE(Table2[1Y Return vs Nifty]))/_xlfn.STDEV.P(Table2[1Y Return vs Nifty])</f>
        <v>-0.41122326961159572</v>
      </c>
      <c r="I399">
        <v>-9.8466144339268595</v>
      </c>
      <c r="J399">
        <f>(Table2[[#This Row],[1M Return vs Nifty]]-AVERAGE(Table2[1M Return vs Nifty]))/_xlfn.STDEV.P(Table2[1M Return vs Nifty])</f>
        <v>-0.96026304220148173</v>
      </c>
      <c r="K399">
        <v>2.5366010699550898</v>
      </c>
      <c r="L399">
        <f>(Table2[[#This Row],[6M Return vs Nifty]]-AVERAGE(Table2[6M Return vs Nifty]))/_xlfn.STDEV.P(Table2[6M Return vs Nifty])</f>
        <v>-0.3722518518616299</v>
      </c>
      <c r="M399">
        <v>-1.18992656523241</v>
      </c>
      <c r="N399">
        <f>(Table2[[#This Row],[1W Return vs Nifty]]-AVERAGE(Table2[1W Return vs Nifty]))/_xlfn.STDEV.P(Table2[1W Return vs Nifty])</f>
        <v>-0.34335068686287523</v>
      </c>
      <c r="O399">
        <v>1906.54</v>
      </c>
      <c r="P399">
        <v>1889.8589952827899</v>
      </c>
      <c r="Q399">
        <v>1729.6027146767999</v>
      </c>
      <c r="R399">
        <v>33.619165347812903</v>
      </c>
      <c r="S399" s="1">
        <f>(Table2[[#This Row],[Close Price]]-Table2[[#This Row],[20D EMA]])/Table2[[#This Row],[20D EMA]]</f>
        <v>-1.0511187806182909E-2</v>
      </c>
      <c r="T399" s="1">
        <f>(Table2[[#This Row],[Close Price]]-Table2[[#This Row],[50D EMA]])/Table2[[#This Row],[50D EMA]]</f>
        <v>-1.7773787839062008E-3</v>
      </c>
      <c r="U399" s="1">
        <f>(Table2[[#This Row],[Close Price]]-Table2[[#This Row],[200D EMA]])/Table2[[#This Row],[200D EMA]]</f>
        <v>9.0712904178413309E-2</v>
      </c>
      <c r="V399">
        <v>0.83010362023335904</v>
      </c>
      <c r="W399">
        <v>1847</v>
      </c>
      <c r="X399">
        <v>1900</v>
      </c>
      <c r="Y399">
        <v>1847</v>
      </c>
      <c r="Z399">
        <v>1957.6</v>
      </c>
      <c r="AA399">
        <v>1847</v>
      </c>
      <c r="AB399">
        <v>1991.35</v>
      </c>
      <c r="AC399" s="1">
        <f>(Table2[[#This Row],[Close Price]]/Table2[[#This Row],[Day Low]])-1</f>
        <v>2.1386031402274019E-2</v>
      </c>
      <c r="AD399" s="1">
        <f>(Table2[[#This Row],[Day High]]/Table2[[#This Row],[Close Price]])-1</f>
        <v>7.156109196925442E-3</v>
      </c>
      <c r="AE399" s="1">
        <f>(Table2[[#This Row],[Close Price]]/Table2[[#This Row],[Current Week Low]])-1</f>
        <v>2.1386031402274019E-2</v>
      </c>
      <c r="AF399" s="1">
        <f>(Table2[[#This Row],[Current Week High]]/Table2[[#This Row],[Close Price]])-1</f>
        <v>3.7688841770474379E-2</v>
      </c>
      <c r="AG399" s="1">
        <f>(Table2[[#This Row],[Close Price]]/Table2[[#This Row],[Current Month Low]])-1</f>
        <v>2.1386031402274019E-2</v>
      </c>
      <c r="AH399" s="1">
        <f>(Table2[[#This Row],[Current Month High]]/Table2[[#This Row],[Close Price]])-1</f>
        <v>5.5579114762788207E-2</v>
      </c>
      <c r="AI399">
        <v>7.6066790352504698</v>
      </c>
      <c r="AJ399">
        <v>51.5930732452087</v>
      </c>
      <c r="AK399" t="str">
        <f>IF(AND(Table2[[#This Row],[20D EMA]]&gt;Table2[[#This Row],[50D EMA]],Table2[[#This Row],[50D EMA]]&gt;Table2[[#This Row],[200D EMA]]),"Uptrend","Downtrend/NoTrend")</f>
        <v>Uptrend</v>
      </c>
      <c r="AL399">
        <v>-0.09</v>
      </c>
      <c r="AM399" t="s">
        <v>3216</v>
      </c>
      <c r="AN399">
        <v>-1.98</v>
      </c>
      <c r="AO399" t="s">
        <v>3216</v>
      </c>
      <c r="AP399">
        <v>7.6130068087559996E-2</v>
      </c>
      <c r="AQ399">
        <f>(Table2[[#This Row],[Sharpe Ratio]]-AVERAGE(Table2[Sharpe Ratio]))/_xlfn.STDEV.P(Table2[Sharpe Ratio])</f>
        <v>0.13617477315131196</v>
      </c>
      <c r="AR3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-1.9509140773862705</v>
      </c>
      <c r="AS399">
        <f>_xlfn.RANK.AVG(Table2[[#This Row],[1Y Return vs Nifty Z-Score]],Table2[1Y Return vs Nifty Z-Score])</f>
        <v>444</v>
      </c>
      <c r="AT399">
        <f>_xlfn.RANK.AVG(Table2[[#This Row],[6M Return vs Nifty Z-Score]],Table2[6M Return vs Nifty Z-Score])</f>
        <v>437</v>
      </c>
      <c r="AU399">
        <f>_xlfn.RANK.AVG(Table2[[#This Row],[Sharpe Ratio Z-Score]],Table2[Sharpe Ratio Z-Score])</f>
        <v>313</v>
      </c>
      <c r="AV399">
        <f>(Table2[[#This Row],[Rank 1Y]]+Table2[[#This Row],[Rank 6M]]+Table2[[#This Row],[Rank Sharpe]])/3</f>
        <v>398</v>
      </c>
    </row>
    <row r="400" spans="1:48" x14ac:dyDescent="0.3">
      <c r="A400" t="s">
        <v>1569</v>
      </c>
      <c r="B400" t="s">
        <v>1570</v>
      </c>
      <c r="C400" t="s">
        <v>3185</v>
      </c>
      <c r="D400" t="s">
        <v>285</v>
      </c>
      <c r="E400">
        <v>6418.92207951</v>
      </c>
      <c r="F400">
        <v>643.9</v>
      </c>
      <c r="G400">
        <v>-22.733366455924401</v>
      </c>
      <c r="H400">
        <f>(Table2[[#This Row],[1Y Return vs Nifty]]-AVERAGE(Table2[1Y Return vs Nifty]))/_xlfn.STDEV.P(Table2[1Y Return vs Nifty])</f>
        <v>-0.81895210156708342</v>
      </c>
      <c r="I400">
        <v>2.08582469219954</v>
      </c>
      <c r="J400">
        <f>(Table2[[#This Row],[1M Return vs Nifty]]-AVERAGE(Table2[1M Return vs Nifty]))/_xlfn.STDEV.P(Table2[1M Return vs Nifty])</f>
        <v>0.12377310803623413</v>
      </c>
      <c r="K400">
        <v>27.588459286415301</v>
      </c>
      <c r="L400">
        <f>(Table2[[#This Row],[6M Return vs Nifty]]-AVERAGE(Table2[6M Return vs Nifty]))/_xlfn.STDEV.P(Table2[6M Return vs Nifty])</f>
        <v>0.37580161765250225</v>
      </c>
      <c r="M400">
        <v>-1.48881315967093</v>
      </c>
      <c r="N400">
        <f>(Table2[[#This Row],[1W Return vs Nifty]]-AVERAGE(Table2[1W Return vs Nifty]))/_xlfn.STDEV.P(Table2[1W Return vs Nifty])</f>
        <v>-0.40826534357452465</v>
      </c>
      <c r="O400">
        <v>667.2</v>
      </c>
      <c r="P400">
        <v>633.70932194335501</v>
      </c>
      <c r="Q400">
        <v>569.19104581045497</v>
      </c>
      <c r="R400">
        <v>46.411037129789001</v>
      </c>
      <c r="S400" s="1">
        <f>(Table2[[#This Row],[Close Price]]-Table2[[#This Row],[20D EMA]])/Table2[[#This Row],[20D EMA]]</f>
        <v>-3.4922062350120006E-2</v>
      </c>
      <c r="T400" s="1">
        <f>(Table2[[#This Row],[Close Price]]-Table2[[#This Row],[50D EMA]])/Table2[[#This Row],[50D EMA]]</f>
        <v>1.608099755483142E-2</v>
      </c>
      <c r="U400" s="1">
        <f>(Table2[[#This Row],[Close Price]]-Table2[[#This Row],[200D EMA]])/Table2[[#This Row],[200D EMA]]</f>
        <v>0.13125461958588799</v>
      </c>
      <c r="V400">
        <v>0.36559482770224999</v>
      </c>
      <c r="W400">
        <v>637.1</v>
      </c>
      <c r="X400">
        <v>675</v>
      </c>
      <c r="Y400">
        <v>637.1</v>
      </c>
      <c r="Z400">
        <v>704.9</v>
      </c>
      <c r="AA400">
        <v>637.1</v>
      </c>
      <c r="AB400">
        <v>704.9</v>
      </c>
      <c r="AC400" s="1">
        <f>(Table2[[#This Row],[Close Price]]/Table2[[#This Row],[Day Low]])-1</f>
        <v>1.0673363679171155E-2</v>
      </c>
      <c r="AD400" s="1">
        <f>(Table2[[#This Row],[Day High]]/Table2[[#This Row],[Close Price]])-1</f>
        <v>4.829942537661136E-2</v>
      </c>
      <c r="AE400" s="1">
        <f>(Table2[[#This Row],[Close Price]]/Table2[[#This Row],[Current Week Low]])-1</f>
        <v>1.0673363679171155E-2</v>
      </c>
      <c r="AF400" s="1">
        <f>(Table2[[#This Row],[Current Week High]]/Table2[[#This Row],[Close Price]])-1</f>
        <v>9.4735207330330695E-2</v>
      </c>
      <c r="AG400" s="1">
        <f>(Table2[[#This Row],[Close Price]]/Table2[[#This Row],[Current Month Low]])-1</f>
        <v>1.0673363679171155E-2</v>
      </c>
      <c r="AH400" s="1">
        <f>(Table2[[#This Row],[Current Month High]]/Table2[[#This Row],[Close Price]])-1</f>
        <v>9.4735207330330695E-2</v>
      </c>
      <c r="AI400">
        <v>12.8746699798105</v>
      </c>
      <c r="AJ400">
        <v>48.040004598229601</v>
      </c>
      <c r="AK400" t="str">
        <f>IF(AND(Table2[[#This Row],[20D EMA]]&gt;Table2[[#This Row],[50D EMA]],Table2[[#This Row],[50D EMA]]&gt;Table2[[#This Row],[200D EMA]]),"Uptrend","Downtrend/NoTrend")</f>
        <v>Uptrend</v>
      </c>
      <c r="AL400">
        <v>0.14000000000000001</v>
      </c>
      <c r="AM400" t="s">
        <v>3217</v>
      </c>
      <c r="AN400">
        <v>-4.26</v>
      </c>
      <c r="AO400" t="s">
        <v>3216</v>
      </c>
      <c r="AP400">
        <v>5.2433773389882997E-2</v>
      </c>
      <c r="AQ400">
        <f>(Table2[[#This Row],[Sharpe Ratio]]-AVERAGE(Table2[Sharpe Ratio]))/_xlfn.STDEV.P(Table2[Sharpe Ratio])</f>
        <v>-0.1390358311265433</v>
      </c>
      <c r="AR4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-0.86667855057941501</v>
      </c>
      <c r="AS400">
        <f>_xlfn.RANK.AVG(Table2[[#This Row],[1Y Return vs Nifty Z-Score]],Table2[1Y Return vs Nifty Z-Score])</f>
        <v>612</v>
      </c>
      <c r="AT400">
        <f>_xlfn.RANK.AVG(Table2[[#This Row],[6M Return vs Nifty Z-Score]],Table2[6M Return vs Nifty Z-Score])</f>
        <v>206</v>
      </c>
      <c r="AU400">
        <f>_xlfn.RANK.AVG(Table2[[#This Row],[Sharpe Ratio Z-Score]],Table2[Sharpe Ratio Z-Score])</f>
        <v>378</v>
      </c>
      <c r="AV400">
        <f>(Table2[[#This Row],[Rank 1Y]]+Table2[[#This Row],[Rank 6M]]+Table2[[#This Row],[Rank Sharpe]])/3</f>
        <v>398.66666666666669</v>
      </c>
    </row>
    <row r="401" spans="1:48" x14ac:dyDescent="0.3">
      <c r="A401" t="s">
        <v>1764</v>
      </c>
      <c r="B401" t="s">
        <v>1765</v>
      </c>
      <c r="C401" t="s">
        <v>3175</v>
      </c>
      <c r="D401" t="s">
        <v>271</v>
      </c>
      <c r="E401">
        <v>4641.0635959800002</v>
      </c>
      <c r="F401">
        <v>534.79999999999995</v>
      </c>
      <c r="G401">
        <v>19.8902288943207</v>
      </c>
      <c r="H401">
        <f>(Table2[[#This Row],[1Y Return vs Nifty]]-AVERAGE(Table2[1Y Return vs Nifty]))/_xlfn.STDEV.P(Table2[1Y Return vs Nifty])</f>
        <v>-9.7188301195141866E-2</v>
      </c>
      <c r="I401">
        <v>12.6769935693109</v>
      </c>
      <c r="J401">
        <f>(Table2[[#This Row],[1M Return vs Nifty]]-AVERAGE(Table2[1M Return vs Nifty]))/_xlfn.STDEV.P(Table2[1M Return vs Nifty])</f>
        <v>1.0859577724375711</v>
      </c>
      <c r="K401">
        <v>14.714075048339501</v>
      </c>
      <c r="L401">
        <f>(Table2[[#This Row],[6M Return vs Nifty]]-AVERAGE(Table2[6M Return vs Nifty]))/_xlfn.STDEV.P(Table2[6M Return vs Nifty])</f>
        <v>-8.6300565944337319E-3</v>
      </c>
      <c r="M401">
        <v>0.92189344897992498</v>
      </c>
      <c r="N401">
        <f>(Table2[[#This Row],[1W Return vs Nifty]]-AVERAGE(Table2[1W Return vs Nifty]))/_xlfn.STDEV.P(Table2[1W Return vs Nifty])</f>
        <v>0.11531180857929775</v>
      </c>
      <c r="O401">
        <v>527.34</v>
      </c>
      <c r="P401">
        <v>494.79171503794203</v>
      </c>
      <c r="Q401">
        <v>438.286788206766</v>
      </c>
      <c r="R401">
        <v>52.934628039454601</v>
      </c>
      <c r="S401" s="1">
        <f>(Table2[[#This Row],[Close Price]]-Table2[[#This Row],[20D EMA]])/Table2[[#This Row],[20D EMA]]</f>
        <v>1.4146470967497103E-2</v>
      </c>
      <c r="T401" s="1">
        <f>(Table2[[#This Row],[Close Price]]-Table2[[#This Row],[50D EMA]])/Table2[[#This Row],[50D EMA]]</f>
        <v>8.0858841702695E-2</v>
      </c>
      <c r="U401" s="1">
        <f>(Table2[[#This Row],[Close Price]]-Table2[[#This Row],[200D EMA]])/Table2[[#This Row],[200D EMA]]</f>
        <v>0.22020561511359751</v>
      </c>
      <c r="V401">
        <v>1.6090233817934301</v>
      </c>
      <c r="W401">
        <v>531.20000000000005</v>
      </c>
      <c r="X401">
        <v>550.65</v>
      </c>
      <c r="Y401">
        <v>531.20000000000005</v>
      </c>
      <c r="Z401">
        <v>582.1</v>
      </c>
      <c r="AA401">
        <v>508.1</v>
      </c>
      <c r="AB401">
        <v>597</v>
      </c>
      <c r="AC401" s="1">
        <f>(Table2[[#This Row],[Close Price]]/Table2[[#This Row],[Day Low]])-1</f>
        <v>6.777108433734691E-3</v>
      </c>
      <c r="AD401" s="1">
        <f>(Table2[[#This Row],[Day High]]/Table2[[#This Row],[Close Price]])-1</f>
        <v>2.9637247569184844E-2</v>
      </c>
      <c r="AE401" s="1">
        <f>(Table2[[#This Row],[Close Price]]/Table2[[#This Row],[Current Week Low]])-1</f>
        <v>6.777108433734691E-3</v>
      </c>
      <c r="AF401" s="1">
        <f>(Table2[[#This Row],[Current Week High]]/Table2[[#This Row],[Close Price]])-1</f>
        <v>8.8444278234854234E-2</v>
      </c>
      <c r="AG401" s="1">
        <f>(Table2[[#This Row],[Close Price]]/Table2[[#This Row],[Current Month Low]])-1</f>
        <v>5.254871088368418E-2</v>
      </c>
      <c r="AH401" s="1">
        <f>(Table2[[#This Row],[Current Month High]]/Table2[[#This Row],[Close Price]])-1</f>
        <v>0.11630516080777875</v>
      </c>
      <c r="AI401">
        <v>11.630516080777801</v>
      </c>
      <c r="AJ401">
        <v>55.419936065097303</v>
      </c>
      <c r="AK401" t="str">
        <f>IF(AND(Table2[[#This Row],[20D EMA]]&gt;Table2[[#This Row],[50D EMA]],Table2[[#This Row],[50D EMA]]&gt;Table2[[#This Row],[200D EMA]]),"Uptrend","Downtrend/NoTrend")</f>
        <v>Uptrend</v>
      </c>
      <c r="AL401">
        <v>0.11</v>
      </c>
      <c r="AM401" t="s">
        <v>3217</v>
      </c>
      <c r="AN401">
        <v>3.68</v>
      </c>
      <c r="AO401" t="s">
        <v>3217</v>
      </c>
      <c r="AQ401">
        <f>(Table2[[#This Row],[Sharpe Ratio]]-AVERAGE(Table2[Sharpe Ratio]))/_xlfn.STDEV.P(Table2[Sharpe Ratio])</f>
        <v>-0.74800574154095356</v>
      </c>
      <c r="AR4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0.34744548168633965</v>
      </c>
      <c r="AS401">
        <f>_xlfn.RANK.AVG(Table2[[#This Row],[1Y Return vs Nifty Z-Score]],Table2[1Y Return vs Nifty Z-Score])</f>
        <v>323</v>
      </c>
      <c r="AT401">
        <f>_xlfn.RANK.AVG(Table2[[#This Row],[6M Return vs Nifty Z-Score]],Table2[6M Return vs Nifty Z-Score])</f>
        <v>319</v>
      </c>
      <c r="AU401">
        <f>_xlfn.RANK.AVG(Table2[[#This Row],[Sharpe Ratio Z-Score]],Table2[Sharpe Ratio Z-Score])</f>
        <v>557</v>
      </c>
      <c r="AV401">
        <f>(Table2[[#This Row],[Rank 1Y]]+Table2[[#This Row],[Rank 6M]]+Table2[[#This Row],[Rank Sharpe]])/3</f>
        <v>399.66666666666669</v>
      </c>
    </row>
    <row r="402" spans="1:48" x14ac:dyDescent="0.3">
      <c r="A402" t="s">
        <v>1020</v>
      </c>
      <c r="B402" t="s">
        <v>1021</v>
      </c>
      <c r="C402" t="s">
        <v>3177</v>
      </c>
      <c r="D402" t="s">
        <v>215</v>
      </c>
      <c r="E402">
        <v>13869.592534575</v>
      </c>
      <c r="F402">
        <v>1661.3</v>
      </c>
      <c r="G402">
        <v>9.5782665191176903</v>
      </c>
      <c r="H402">
        <f>(Table2[[#This Row],[1Y Return vs Nifty]]-AVERAGE(Table2[1Y Return vs Nifty]))/_xlfn.STDEV.P(Table2[1Y Return vs Nifty])</f>
        <v>-0.27180522621191422</v>
      </c>
      <c r="I402">
        <v>0.620595033603628</v>
      </c>
      <c r="J402">
        <f>(Table2[[#This Row],[1M Return vs Nifty]]-AVERAGE(Table2[1M Return vs Nifty]))/_xlfn.STDEV.P(Table2[1M Return vs Nifty])</f>
        <v>-9.33982063906693E-3</v>
      </c>
      <c r="K402">
        <v>-19.321054926067902</v>
      </c>
      <c r="L402">
        <f>(Table2[[#This Row],[6M Return vs Nifty]]-AVERAGE(Table2[6M Return vs Nifty]))/_xlfn.STDEV.P(Table2[6M Return vs Nifty])</f>
        <v>-1.0249258077012897</v>
      </c>
      <c r="M402">
        <v>1.3988238216617701</v>
      </c>
      <c r="N402">
        <f>(Table2[[#This Row],[1W Return vs Nifty]]-AVERAGE(Table2[1W Return vs Nifty]))/_xlfn.STDEV.P(Table2[1W Return vs Nifty])</f>
        <v>0.21889548209988893</v>
      </c>
      <c r="O402">
        <v>1613.53</v>
      </c>
      <c r="P402">
        <v>1640.96021750469</v>
      </c>
      <c r="Q402">
        <v>1603.35626433791</v>
      </c>
      <c r="R402">
        <v>74.373720552478503</v>
      </c>
      <c r="S402" s="1">
        <f>(Table2[[#This Row],[Close Price]]-Table2[[#This Row],[20D EMA]])/Table2[[#This Row],[20D EMA]]</f>
        <v>2.960589514914503E-2</v>
      </c>
      <c r="T402" s="1">
        <f>(Table2[[#This Row],[Close Price]]-Table2[[#This Row],[50D EMA]])/Table2[[#This Row],[50D EMA]]</f>
        <v>1.2395049117180555E-2</v>
      </c>
      <c r="U402" s="1">
        <f>(Table2[[#This Row],[Close Price]]-Table2[[#This Row],[200D EMA]])/Table2[[#This Row],[200D EMA]]</f>
        <v>3.6139027208664201E-2</v>
      </c>
      <c r="V402">
        <v>1.1592719139441201</v>
      </c>
      <c r="W402">
        <v>1631.45</v>
      </c>
      <c r="X402">
        <v>1706.9</v>
      </c>
      <c r="Y402">
        <v>1584.8</v>
      </c>
      <c r="Z402">
        <v>1722</v>
      </c>
      <c r="AA402">
        <v>1521</v>
      </c>
      <c r="AB402">
        <v>1722</v>
      </c>
      <c r="AC402" s="1">
        <f>(Table2[[#This Row],[Close Price]]/Table2[[#This Row],[Day Low]])-1</f>
        <v>1.8296607312513258E-2</v>
      </c>
      <c r="AD402" s="1">
        <f>(Table2[[#This Row],[Day High]]/Table2[[#This Row],[Close Price]])-1</f>
        <v>2.7448383795822595E-2</v>
      </c>
      <c r="AE402" s="1">
        <f>(Table2[[#This Row],[Close Price]]/Table2[[#This Row],[Current Week Low]])-1</f>
        <v>4.8271075214538106E-2</v>
      </c>
      <c r="AF402" s="1">
        <f>(Table2[[#This Row],[Current Week High]]/Table2[[#This Row],[Close Price]])-1</f>
        <v>3.6537651236983049E-2</v>
      </c>
      <c r="AG402" s="1">
        <f>(Table2[[#This Row],[Close Price]]/Table2[[#This Row],[Current Month Low]])-1</f>
        <v>9.224194608809988E-2</v>
      </c>
      <c r="AH402" s="1">
        <f>(Table2[[#This Row],[Current Month High]]/Table2[[#This Row],[Close Price]])-1</f>
        <v>3.6537651236983049E-2</v>
      </c>
      <c r="AI402">
        <v>33.747667489315504</v>
      </c>
      <c r="AJ402">
        <v>63.192534381139403</v>
      </c>
      <c r="AK402" t="str">
        <f>IF(AND(Table2[[#This Row],[20D EMA]]&gt;Table2[[#This Row],[50D EMA]],Table2[[#This Row],[50D EMA]]&gt;Table2[[#This Row],[200D EMA]]),"Uptrend","Downtrend/NoTrend")</f>
        <v>Downtrend/NoTrend</v>
      </c>
      <c r="AL402">
        <v>-0.11</v>
      </c>
      <c r="AM402" t="s">
        <v>3216</v>
      </c>
      <c r="AN402">
        <v>5.56</v>
      </c>
      <c r="AO402" t="s">
        <v>3217</v>
      </c>
      <c r="AP402">
        <v>0.13345451900771299</v>
      </c>
      <c r="AQ402">
        <f>(Table2[[#This Row],[Sharpe Ratio]]-AVERAGE(Table2[Sharpe Ratio]))/_xlfn.STDEV.P(Table2[Sharpe Ratio])</f>
        <v>0.80194539167666934</v>
      </c>
      <c r="AR4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2">
        <f>_xlfn.RANK.AVG(Table2[[#This Row],[1Y Return vs Nifty Z-Score]],Table2[1Y Return vs Nifty Z-Score])</f>
        <v>387</v>
      </c>
      <c r="AT402">
        <f>_xlfn.RANK.AVG(Table2[[#This Row],[6M Return vs Nifty Z-Score]],Table2[6M Return vs Nifty Z-Score])</f>
        <v>668</v>
      </c>
      <c r="AU402">
        <f>_xlfn.RANK.AVG(Table2[[#This Row],[Sharpe Ratio Z-Score]],Table2[Sharpe Ratio Z-Score])</f>
        <v>145</v>
      </c>
      <c r="AV402">
        <f>(Table2[[#This Row],[Rank 1Y]]+Table2[[#This Row],[Rank 6M]]+Table2[[#This Row],[Rank Sharpe]])/3</f>
        <v>400</v>
      </c>
    </row>
    <row r="403" spans="1:48" x14ac:dyDescent="0.3">
      <c r="A403" t="s">
        <v>563</v>
      </c>
      <c r="B403" t="s">
        <v>564</v>
      </c>
      <c r="C403" t="s">
        <v>3171</v>
      </c>
      <c r="D403" t="s">
        <v>565</v>
      </c>
      <c r="E403">
        <v>37107.249980000001</v>
      </c>
      <c r="F403">
        <v>663.65</v>
      </c>
      <c r="G403">
        <v>19.0606770081022</v>
      </c>
      <c r="H403">
        <f>(Table2[[#This Row],[1Y Return vs Nifty]]-AVERAGE(Table2[1Y Return vs Nifty]))/_xlfn.STDEV.P(Table2[1Y Return vs Nifty])</f>
        <v>-0.11123546256392897</v>
      </c>
      <c r="I403">
        <v>-1.53562663488144</v>
      </c>
      <c r="J403">
        <f>(Table2[[#This Row],[1M Return vs Nifty]]-AVERAGE(Table2[1M Return vs Nifty]))/_xlfn.STDEV.P(Table2[1M Return vs Nifty])</f>
        <v>-0.20522787100806889</v>
      </c>
      <c r="K403">
        <v>-0.21616196827469999</v>
      </c>
      <c r="L403">
        <f>(Table2[[#This Row],[6M Return vs Nifty]]-AVERAGE(Table2[6M Return vs Nifty]))/_xlfn.STDEV.P(Table2[6M Return vs Nifty])</f>
        <v>-0.45444990374686128</v>
      </c>
      <c r="M403">
        <v>-1.59543779489622</v>
      </c>
      <c r="N403">
        <f>(Table2[[#This Row],[1W Return vs Nifty]]-AVERAGE(Table2[1W Return vs Nifty]))/_xlfn.STDEV.P(Table2[1W Return vs Nifty])</f>
        <v>-0.43142296161911137</v>
      </c>
      <c r="O403">
        <v>685.87</v>
      </c>
      <c r="P403">
        <v>696.05621087927796</v>
      </c>
      <c r="Q403">
        <v>643.10581232504103</v>
      </c>
      <c r="R403">
        <v>42.764288217024102</v>
      </c>
      <c r="S403" s="1">
        <f>(Table2[[#This Row],[Close Price]]-Table2[[#This Row],[20D EMA]])/Table2[[#This Row],[20D EMA]]</f>
        <v>-3.2396809891087272E-2</v>
      </c>
      <c r="T403" s="1">
        <f>(Table2[[#This Row],[Close Price]]-Table2[[#This Row],[50D EMA]])/Table2[[#This Row],[50D EMA]]</f>
        <v>-4.6556887752415184E-2</v>
      </c>
      <c r="U403" s="1">
        <f>(Table2[[#This Row],[Close Price]]-Table2[[#This Row],[200D EMA]])/Table2[[#This Row],[200D EMA]]</f>
        <v>3.1945268229943202E-2</v>
      </c>
      <c r="V403">
        <v>1.37144938109105</v>
      </c>
      <c r="W403">
        <v>644</v>
      </c>
      <c r="X403">
        <v>682.25</v>
      </c>
      <c r="Y403">
        <v>644</v>
      </c>
      <c r="Z403">
        <v>735.55</v>
      </c>
      <c r="AA403">
        <v>644</v>
      </c>
      <c r="AB403">
        <v>735.55</v>
      </c>
      <c r="AC403" s="1">
        <f>(Table2[[#This Row],[Close Price]]/Table2[[#This Row],[Day Low]])-1</f>
        <v>3.0512422360248426E-2</v>
      </c>
      <c r="AD403" s="1">
        <f>(Table2[[#This Row],[Day High]]/Table2[[#This Row],[Close Price]])-1</f>
        <v>2.8026821366684329E-2</v>
      </c>
      <c r="AE403" s="1">
        <f>(Table2[[#This Row],[Close Price]]/Table2[[#This Row],[Current Week Low]])-1</f>
        <v>3.0512422360248426E-2</v>
      </c>
      <c r="AF403" s="1">
        <f>(Table2[[#This Row],[Current Week High]]/Table2[[#This Row],[Close Price]])-1</f>
        <v>0.1083402395841182</v>
      </c>
      <c r="AG403" s="1">
        <f>(Table2[[#This Row],[Close Price]]/Table2[[#This Row],[Current Month Low]])-1</f>
        <v>3.0512422360248426E-2</v>
      </c>
      <c r="AH403" s="1">
        <f>(Table2[[#This Row],[Current Month High]]/Table2[[#This Row],[Close Price]])-1</f>
        <v>0.1083402395841182</v>
      </c>
      <c r="AI403">
        <v>24.5762073382053</v>
      </c>
      <c r="AJ403">
        <v>53.622685185185098</v>
      </c>
      <c r="AK403" t="str">
        <f>IF(AND(Table2[[#This Row],[20D EMA]]&gt;Table2[[#This Row],[50D EMA]],Table2[[#This Row],[50D EMA]]&gt;Table2[[#This Row],[200D EMA]]),"Uptrend","Downtrend/NoTrend")</f>
        <v>Downtrend/NoTrend</v>
      </c>
      <c r="AL403">
        <v>-0.2</v>
      </c>
      <c r="AM403" t="s">
        <v>3216</v>
      </c>
      <c r="AN403">
        <v>-4.38</v>
      </c>
      <c r="AO403" t="s">
        <v>3216</v>
      </c>
      <c r="AP403">
        <v>4.4081429630454E-2</v>
      </c>
      <c r="AQ403">
        <f>(Table2[[#This Row],[Sharpe Ratio]]-AVERAGE(Table2[Sharpe Ratio]))/_xlfn.STDEV.P(Table2[Sharpe Ratio])</f>
        <v>-0.23604059927682167</v>
      </c>
      <c r="AR4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3">
        <f>_xlfn.RANK.AVG(Table2[[#This Row],[1Y Return vs Nifty Z-Score]],Table2[1Y Return vs Nifty Z-Score])</f>
        <v>329</v>
      </c>
      <c r="AT403">
        <f>_xlfn.RANK.AVG(Table2[[#This Row],[6M Return vs Nifty Z-Score]],Table2[6M Return vs Nifty Z-Score])</f>
        <v>474</v>
      </c>
      <c r="AU403">
        <f>_xlfn.RANK.AVG(Table2[[#This Row],[Sharpe Ratio Z-Score]],Table2[Sharpe Ratio Z-Score])</f>
        <v>402</v>
      </c>
      <c r="AV403">
        <f>(Table2[[#This Row],[Rank 1Y]]+Table2[[#This Row],[Rank 6M]]+Table2[[#This Row],[Rank Sharpe]])/3</f>
        <v>401.66666666666669</v>
      </c>
    </row>
    <row r="404" spans="1:48" x14ac:dyDescent="0.3">
      <c r="A404" t="s">
        <v>1147</v>
      </c>
      <c r="B404" t="s">
        <v>1148</v>
      </c>
      <c r="C404" t="s">
        <v>3178</v>
      </c>
      <c r="D404" t="s">
        <v>819</v>
      </c>
      <c r="E404">
        <v>11276.328174263999</v>
      </c>
      <c r="F404">
        <v>78.8</v>
      </c>
      <c r="G404">
        <v>11.6451384331827</v>
      </c>
      <c r="H404">
        <f>(Table2[[#This Row],[1Y Return vs Nifty]]-AVERAGE(Table2[1Y Return vs Nifty]))/_xlfn.STDEV.P(Table2[1Y Return vs Nifty])</f>
        <v>-0.23680598892751159</v>
      </c>
      <c r="I404">
        <v>-1.8514553709711801</v>
      </c>
      <c r="J404">
        <f>(Table2[[#This Row],[1M Return vs Nifty]]-AVERAGE(Table2[1M Return vs Nifty]))/_xlfn.STDEV.P(Table2[1M Return vs Nifty])</f>
        <v>-0.2339202249841757</v>
      </c>
      <c r="K404">
        <v>-0.43997155659383202</v>
      </c>
      <c r="L404">
        <f>(Table2[[#This Row],[6M Return vs Nifty]]-AVERAGE(Table2[6M Return vs Nifty]))/_xlfn.STDEV.P(Table2[6M Return vs Nifty])</f>
        <v>-0.46113290257297845</v>
      </c>
      <c r="M404">
        <v>4.2385409029979</v>
      </c>
      <c r="N404">
        <f>(Table2[[#This Row],[1W Return vs Nifty]]-AVERAGE(Table2[1W Return vs Nifty]))/_xlfn.STDEV.P(Table2[1W Return vs Nifty])</f>
        <v>0.83564866850303432</v>
      </c>
      <c r="O404">
        <v>79.97</v>
      </c>
      <c r="P404">
        <v>79.292417162795701</v>
      </c>
      <c r="Q404">
        <v>74.619501389731198</v>
      </c>
      <c r="R404">
        <v>58.151323852929899</v>
      </c>
      <c r="S404" s="1">
        <f>(Table2[[#This Row],[Close Price]]-Table2[[#This Row],[20D EMA]])/Table2[[#This Row],[20D EMA]]</f>
        <v>-1.4630486432412175E-2</v>
      </c>
      <c r="T404" s="1">
        <f>(Table2[[#This Row],[Close Price]]-Table2[[#This Row],[50D EMA]])/Table2[[#This Row],[50D EMA]]</f>
        <v>-6.2101419078285794E-3</v>
      </c>
      <c r="U404" s="1">
        <f>(Table2[[#This Row],[Close Price]]-Table2[[#This Row],[200D EMA]])/Table2[[#This Row],[200D EMA]]</f>
        <v>5.6024209923816251E-2</v>
      </c>
      <c r="V404">
        <v>1.0576292665772</v>
      </c>
      <c r="W404">
        <v>78.28</v>
      </c>
      <c r="X404">
        <v>82.57</v>
      </c>
      <c r="Y404">
        <v>78.28</v>
      </c>
      <c r="Z404">
        <v>84.7</v>
      </c>
      <c r="AA404">
        <v>76.83</v>
      </c>
      <c r="AB404">
        <v>84.7</v>
      </c>
      <c r="AC404" s="1">
        <f>(Table2[[#This Row],[Close Price]]/Table2[[#This Row],[Day Low]])-1</f>
        <v>6.6428206438424731E-3</v>
      </c>
      <c r="AD404" s="1">
        <f>(Table2[[#This Row],[Day High]]/Table2[[#This Row],[Close Price]])-1</f>
        <v>4.7842639593908665E-2</v>
      </c>
      <c r="AE404" s="1">
        <f>(Table2[[#This Row],[Close Price]]/Table2[[#This Row],[Current Week Low]])-1</f>
        <v>6.6428206438424731E-3</v>
      </c>
      <c r="AF404" s="1">
        <f>(Table2[[#This Row],[Current Week High]]/Table2[[#This Row],[Close Price]])-1</f>
        <v>7.4873096446700593E-2</v>
      </c>
      <c r="AG404" s="1">
        <f>(Table2[[#This Row],[Close Price]]/Table2[[#This Row],[Current Month Low]])-1</f>
        <v>2.564102564102555E-2</v>
      </c>
      <c r="AH404" s="1">
        <f>(Table2[[#This Row],[Current Month High]]/Table2[[#This Row],[Close Price]])-1</f>
        <v>7.4873096446700593E-2</v>
      </c>
      <c r="AI404">
        <v>20.3680203045685</v>
      </c>
      <c r="AJ404">
        <v>63.146997929606599</v>
      </c>
      <c r="AK404" t="str">
        <f>IF(AND(Table2[[#This Row],[20D EMA]]&gt;Table2[[#This Row],[50D EMA]],Table2[[#This Row],[50D EMA]]&gt;Table2[[#This Row],[200D EMA]]),"Uptrend","Downtrend/NoTrend")</f>
        <v>Uptrend</v>
      </c>
      <c r="AL404">
        <v>0</v>
      </c>
      <c r="AM404">
        <v>0</v>
      </c>
      <c r="AN404">
        <v>-0.11</v>
      </c>
      <c r="AO404" t="s">
        <v>3216</v>
      </c>
      <c r="AP404">
        <v>6.4243125506941001E-2</v>
      </c>
      <c r="AQ404">
        <f>(Table2[[#This Row],[Sharpe Ratio]]-AVERAGE(Table2[Sharpe Ratio]))/_xlfn.STDEV.P(Table2[Sharpe Ratio])</f>
        <v>-1.8810998181032026E-3</v>
      </c>
      <c r="AR4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-9.8091547799734613E-2</v>
      </c>
      <c r="AS404">
        <f>_xlfn.RANK.AVG(Table2[[#This Row],[1Y Return vs Nifty Z-Score]],Table2[1Y Return vs Nifty Z-Score])</f>
        <v>375</v>
      </c>
      <c r="AT404">
        <f>_xlfn.RANK.AVG(Table2[[#This Row],[6M Return vs Nifty Z-Score]],Table2[6M Return vs Nifty Z-Score])</f>
        <v>477</v>
      </c>
      <c r="AU404">
        <f>_xlfn.RANK.AVG(Table2[[#This Row],[Sharpe Ratio Z-Score]],Table2[Sharpe Ratio Z-Score])</f>
        <v>356</v>
      </c>
      <c r="AV404">
        <f>(Table2[[#This Row],[Rank 1Y]]+Table2[[#This Row],[Rank 6M]]+Table2[[#This Row],[Rank Sharpe]])/3</f>
        <v>402.66666666666669</v>
      </c>
    </row>
    <row r="405" spans="1:48" x14ac:dyDescent="0.3">
      <c r="A405" t="s">
        <v>44</v>
      </c>
      <c r="B405" t="s">
        <v>45</v>
      </c>
      <c r="C405" t="s">
        <v>3174</v>
      </c>
      <c r="D405" t="s">
        <v>46</v>
      </c>
      <c r="E405">
        <v>512934.97247049998</v>
      </c>
      <c r="F405">
        <v>3683.7</v>
      </c>
      <c r="G405">
        <v>1.2260415988337301</v>
      </c>
      <c r="H405">
        <f>(Table2[[#This Row],[1Y Return vs Nifty]]-AVERAGE(Table2[1Y Return vs Nifty]))/_xlfn.STDEV.P(Table2[1Y Return vs Nifty])</f>
        <v>-0.4132370681410048</v>
      </c>
      <c r="I405">
        <v>0.48100241403997601</v>
      </c>
      <c r="J405">
        <f>(Table2[[#This Row],[1M Return vs Nifty]]-AVERAGE(Table2[1M Return vs Nifty]))/_xlfn.STDEV.P(Table2[1M Return vs Nifty])</f>
        <v>-2.2021506614070364E-2</v>
      </c>
      <c r="K405">
        <v>-11.295515190502201</v>
      </c>
      <c r="L405">
        <f>(Table2[[#This Row],[6M Return vs Nifty]]-AVERAGE(Table2[6M Return vs Nifty]))/_xlfn.STDEV.P(Table2[6M Return vs Nifty])</f>
        <v>-0.78528159480338744</v>
      </c>
      <c r="M405">
        <v>4.8603532835576102</v>
      </c>
      <c r="N405">
        <f>(Table2[[#This Row],[1W Return vs Nifty]]-AVERAGE(Table2[1W Return vs Nifty]))/_xlfn.STDEV.P(Table2[1W Return vs Nifty])</f>
        <v>0.9706990119248099</v>
      </c>
      <c r="O405">
        <v>3643.51</v>
      </c>
      <c r="P405">
        <v>3628.5671529607598</v>
      </c>
      <c r="Q405">
        <v>3458.3141500390798</v>
      </c>
      <c r="R405">
        <v>68.944331895879898</v>
      </c>
      <c r="S405" s="1">
        <f>(Table2[[#This Row],[Close Price]]-Table2[[#This Row],[20D EMA]])/Table2[[#This Row],[20D EMA]]</f>
        <v>1.1030572168046636E-2</v>
      </c>
      <c r="T405" s="1">
        <f>(Table2[[#This Row],[Close Price]]-Table2[[#This Row],[50D EMA]])/Table2[[#This Row],[50D EMA]]</f>
        <v>1.5194109607218897E-2</v>
      </c>
      <c r="U405" s="1">
        <f>(Table2[[#This Row],[Close Price]]-Table2[[#This Row],[200D EMA]])/Table2[[#This Row],[200D EMA]]</f>
        <v>6.517217354541753E-2</v>
      </c>
      <c r="V405">
        <v>0.84171159166433096</v>
      </c>
      <c r="W405">
        <v>3674</v>
      </c>
      <c r="X405">
        <v>3750.4</v>
      </c>
      <c r="Y405">
        <v>3613</v>
      </c>
      <c r="Z405">
        <v>3757.95</v>
      </c>
      <c r="AA405">
        <v>3516.4</v>
      </c>
      <c r="AB405">
        <v>3757.95</v>
      </c>
      <c r="AC405" s="1">
        <f>(Table2[[#This Row],[Close Price]]/Table2[[#This Row],[Day Low]])-1</f>
        <v>2.6401741970603076E-3</v>
      </c>
      <c r="AD405" s="1">
        <f>(Table2[[#This Row],[Day High]]/Table2[[#This Row],[Close Price]])-1</f>
        <v>1.8106794798707915E-2</v>
      </c>
      <c r="AE405" s="1">
        <f>(Table2[[#This Row],[Close Price]]/Table2[[#This Row],[Current Week Low]])-1</f>
        <v>1.9568225851093191E-2</v>
      </c>
      <c r="AF405" s="1">
        <f>(Table2[[#This Row],[Current Week High]]/Table2[[#This Row],[Close Price]])-1</f>
        <v>2.0156364524798409E-2</v>
      </c>
      <c r="AG405" s="1">
        <f>(Table2[[#This Row],[Close Price]]/Table2[[#This Row],[Current Month Low]])-1</f>
        <v>4.7577067455351951E-2</v>
      </c>
      <c r="AH405" s="1">
        <f>(Table2[[#This Row],[Current Month High]]/Table2[[#This Row],[Close Price]])-1</f>
        <v>2.0156364524798409E-2</v>
      </c>
      <c r="AI405">
        <v>6.41203138149144</v>
      </c>
      <c r="AJ405">
        <v>29.432019816939199</v>
      </c>
      <c r="AK405" t="str">
        <f>IF(AND(Table2[[#This Row],[20D EMA]]&gt;Table2[[#This Row],[50D EMA]],Table2[[#This Row],[50D EMA]]&gt;Table2[[#This Row],[200D EMA]]),"Uptrend","Downtrend/NoTrend")</f>
        <v>Uptrend</v>
      </c>
      <c r="AL405">
        <v>0</v>
      </c>
      <c r="AM405" t="s">
        <v>3218</v>
      </c>
      <c r="AN405">
        <v>-0.17</v>
      </c>
      <c r="AO405" t="s">
        <v>3216</v>
      </c>
      <c r="AP405">
        <v>0.123186573353566</v>
      </c>
      <c r="AQ405">
        <f>(Table2[[#This Row],[Sharpe Ratio]]-AVERAGE(Table2[Sharpe Ratio]))/_xlfn.STDEV.P(Table2[Sharpe Ratio])</f>
        <v>0.68269267456528926</v>
      </c>
      <c r="AR4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0.43285151693163659</v>
      </c>
      <c r="AS405">
        <f>_xlfn.RANK.AVG(Table2[[#This Row],[1Y Return vs Nifty Z-Score]],Table2[1Y Return vs Nifty Z-Score])</f>
        <v>446</v>
      </c>
      <c r="AT405">
        <f>_xlfn.RANK.AVG(Table2[[#This Row],[6M Return vs Nifty Z-Score]],Table2[6M Return vs Nifty Z-Score])</f>
        <v>584</v>
      </c>
      <c r="AU405">
        <f>_xlfn.RANK.AVG(Table2[[#This Row],[Sharpe Ratio Z-Score]],Table2[Sharpe Ratio Z-Score])</f>
        <v>179</v>
      </c>
      <c r="AV405">
        <f>(Table2[[#This Row],[Rank 1Y]]+Table2[[#This Row],[Rank 6M]]+Table2[[#This Row],[Rank Sharpe]])/3</f>
        <v>403</v>
      </c>
    </row>
    <row r="406" spans="1:48" x14ac:dyDescent="0.3">
      <c r="A406" t="s">
        <v>338</v>
      </c>
      <c r="B406" t="s">
        <v>339</v>
      </c>
      <c r="C406" t="s">
        <v>3177</v>
      </c>
      <c r="D406" t="s">
        <v>340</v>
      </c>
      <c r="E406">
        <v>77812.5747348</v>
      </c>
      <c r="F406">
        <v>3979.4</v>
      </c>
      <c r="G406">
        <v>-6.5589113617977102</v>
      </c>
      <c r="H406">
        <f>(Table2[[#This Row],[1Y Return vs Nifty]]-AVERAGE(Table2[1Y Return vs Nifty]))/_xlfn.STDEV.P(Table2[1Y Return vs Nifty])</f>
        <v>-0.54506304829145302</v>
      </c>
      <c r="I406">
        <v>-3.76940553855398</v>
      </c>
      <c r="J406">
        <f>(Table2[[#This Row],[1M Return vs Nifty]]-AVERAGE(Table2[1M Return vs Nifty]))/_xlfn.STDEV.P(Table2[1M Return vs Nifty])</f>
        <v>-0.40816182756331099</v>
      </c>
      <c r="K406">
        <v>-2.8348163621702498</v>
      </c>
      <c r="L406">
        <f>(Table2[[#This Row],[6M Return vs Nifty]]-AVERAGE(Table2[6M Return vs Nifty]))/_xlfn.STDEV.P(Table2[6M Return vs Nifty])</f>
        <v>-0.53264344483615711</v>
      </c>
      <c r="M406">
        <v>1.79374423504439</v>
      </c>
      <c r="N406">
        <f>(Table2[[#This Row],[1W Return vs Nifty]]-AVERAGE(Table2[1W Return vs Nifty]))/_xlfn.STDEV.P(Table2[1W Return vs Nifty])</f>
        <v>0.30466755599070611</v>
      </c>
      <c r="O406">
        <v>4029.49</v>
      </c>
      <c r="P406">
        <v>4040.2249526625601</v>
      </c>
      <c r="Q406">
        <v>3798.5131470821598</v>
      </c>
      <c r="R406">
        <v>49.097781744213101</v>
      </c>
      <c r="S406" s="1">
        <f>(Table2[[#This Row],[Close Price]]-Table2[[#This Row],[20D EMA]])/Table2[[#This Row],[20D EMA]]</f>
        <v>-1.24308535323328E-2</v>
      </c>
      <c r="T406" s="1">
        <f>(Table2[[#This Row],[Close Price]]-Table2[[#This Row],[50D EMA]])/Table2[[#This Row],[50D EMA]]</f>
        <v>-1.5054843078100288E-2</v>
      </c>
      <c r="U406" s="1">
        <f>(Table2[[#This Row],[Close Price]]-Table2[[#This Row],[200D EMA]])/Table2[[#This Row],[200D EMA]]</f>
        <v>4.7620436184823825E-2</v>
      </c>
      <c r="V406">
        <v>1.22322958621383</v>
      </c>
      <c r="W406">
        <v>3939.6</v>
      </c>
      <c r="X406">
        <v>4049.15</v>
      </c>
      <c r="Y406">
        <v>3939.6</v>
      </c>
      <c r="Z406">
        <v>4166.8</v>
      </c>
      <c r="AA406">
        <v>3871.6</v>
      </c>
      <c r="AB406">
        <v>4168.8500000000004</v>
      </c>
      <c r="AC406" s="1">
        <f>(Table2[[#This Row],[Close Price]]/Table2[[#This Row],[Day Low]])-1</f>
        <v>1.0102548482079365E-2</v>
      </c>
      <c r="AD406" s="1">
        <f>(Table2[[#This Row],[Day High]]/Table2[[#This Row],[Close Price]])-1</f>
        <v>1.7527768005226818E-2</v>
      </c>
      <c r="AE406" s="1">
        <f>(Table2[[#This Row],[Close Price]]/Table2[[#This Row],[Current Week Low]])-1</f>
        <v>1.0102548482079365E-2</v>
      </c>
      <c r="AF406" s="1">
        <f>(Table2[[#This Row],[Current Week High]]/Table2[[#This Row],[Close Price]])-1</f>
        <v>4.7092526511534505E-2</v>
      </c>
      <c r="AG406" s="1">
        <f>(Table2[[#This Row],[Close Price]]/Table2[[#This Row],[Current Month Low]])-1</f>
        <v>2.7843785515032637E-2</v>
      </c>
      <c r="AH406" s="1">
        <f>(Table2[[#This Row],[Current Month High]]/Table2[[#This Row],[Close Price]])-1</f>
        <v>4.7607679549680926E-2</v>
      </c>
      <c r="AI406">
        <v>17.648389204402601</v>
      </c>
      <c r="AJ406">
        <v>38.2096031952765</v>
      </c>
      <c r="AK406" t="str">
        <f>IF(AND(Table2[[#This Row],[20D EMA]]&gt;Table2[[#This Row],[50D EMA]],Table2[[#This Row],[50D EMA]]&gt;Table2[[#This Row],[200D EMA]]),"Uptrend","Downtrend/NoTrend")</f>
        <v>Downtrend/NoTrend</v>
      </c>
      <c r="AL406">
        <v>-0.06</v>
      </c>
      <c r="AM406" t="s">
        <v>3216</v>
      </c>
      <c r="AN406">
        <v>-2.6</v>
      </c>
      <c r="AO406" t="s">
        <v>3216</v>
      </c>
      <c r="AP406">
        <v>0.112827810312484</v>
      </c>
      <c r="AQ406">
        <f>(Table2[[#This Row],[Sharpe Ratio]]-AVERAGE(Table2[Sharpe Ratio]))/_xlfn.STDEV.P(Table2[Sharpe Ratio])</f>
        <v>0.56238519727911396</v>
      </c>
      <c r="AR4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6">
        <f>_xlfn.RANK.AVG(Table2[[#This Row],[1Y Return vs Nifty Z-Score]],Table2[1Y Return vs Nifty Z-Score])</f>
        <v>502</v>
      </c>
      <c r="AT406">
        <f>_xlfn.RANK.AVG(Table2[[#This Row],[6M Return vs Nifty Z-Score]],Table2[6M Return vs Nifty Z-Score])</f>
        <v>503</v>
      </c>
      <c r="AU406">
        <f>_xlfn.RANK.AVG(Table2[[#This Row],[Sharpe Ratio Z-Score]],Table2[Sharpe Ratio Z-Score])</f>
        <v>204</v>
      </c>
      <c r="AV406">
        <f>(Table2[[#This Row],[Rank 1Y]]+Table2[[#This Row],[Rank 6M]]+Table2[[#This Row],[Rank Sharpe]])/3</f>
        <v>403</v>
      </c>
    </row>
    <row r="407" spans="1:48" x14ac:dyDescent="0.3">
      <c r="A407" t="s">
        <v>594</v>
      </c>
      <c r="B407" t="s">
        <v>595</v>
      </c>
      <c r="C407" t="s">
        <v>3181</v>
      </c>
      <c r="D407" t="s">
        <v>596</v>
      </c>
      <c r="E407">
        <v>33504.975100650001</v>
      </c>
      <c r="F407">
        <v>1234.5</v>
      </c>
      <c r="G407">
        <v>-13.7803272005112</v>
      </c>
      <c r="H407">
        <f>(Table2[[#This Row],[1Y Return vs Nifty]]-AVERAGE(Table2[1Y Return vs Nifty]))/_xlfn.STDEV.P(Table2[1Y Return vs Nifty])</f>
        <v>-0.66734641028817887</v>
      </c>
      <c r="I407">
        <v>-11.007863883000701</v>
      </c>
      <c r="J407">
        <f>(Table2[[#This Row],[1M Return vs Nifty]]-AVERAGE(Table2[1M Return vs Nifty]))/_xlfn.STDEV.P(Table2[1M Return vs Nifty])</f>
        <v>-1.0657600297774266</v>
      </c>
      <c r="K407">
        <v>3.1001311188677598</v>
      </c>
      <c r="L407">
        <f>(Table2[[#This Row],[6M Return vs Nifty]]-AVERAGE(Table2[6M Return vs Nifty]))/_xlfn.STDEV.P(Table2[6M Return vs Nifty])</f>
        <v>-0.3554247325069621</v>
      </c>
      <c r="M407">
        <v>-2.25042582176859</v>
      </c>
      <c r="N407">
        <f>(Table2[[#This Row],[1W Return vs Nifty]]-AVERAGE(Table2[1W Return vs Nifty]))/_xlfn.STDEV.P(Table2[1W Return vs Nifty])</f>
        <v>-0.5736786656413484</v>
      </c>
      <c r="O407">
        <v>1269.3699999999999</v>
      </c>
      <c r="P407">
        <v>1275.6763053177399</v>
      </c>
      <c r="Q407">
        <v>1199.4676672748001</v>
      </c>
      <c r="R407">
        <v>31.892425409106099</v>
      </c>
      <c r="S407" s="1">
        <f>(Table2[[#This Row],[Close Price]]-Table2[[#This Row],[20D EMA]])/Table2[[#This Row],[20D EMA]]</f>
        <v>-2.7470319922481147E-2</v>
      </c>
      <c r="T407" s="1">
        <f>(Table2[[#This Row],[Close Price]]-Table2[[#This Row],[50D EMA]])/Table2[[#This Row],[50D EMA]]</f>
        <v>-3.2278020016593377E-2</v>
      </c>
      <c r="U407" s="1">
        <f>(Table2[[#This Row],[Close Price]]-Table2[[#This Row],[200D EMA]])/Table2[[#This Row],[200D EMA]]</f>
        <v>2.9206566947147194E-2</v>
      </c>
      <c r="V407">
        <v>0.74114566804189097</v>
      </c>
      <c r="W407">
        <v>1227</v>
      </c>
      <c r="X407">
        <v>1257.4000000000001</v>
      </c>
      <c r="Y407">
        <v>1223.7</v>
      </c>
      <c r="Z407">
        <v>1288</v>
      </c>
      <c r="AA407">
        <v>1200</v>
      </c>
      <c r="AB407">
        <v>1318.4</v>
      </c>
      <c r="AC407" s="1">
        <f>(Table2[[#This Row],[Close Price]]/Table2[[#This Row],[Day Low]])-1</f>
        <v>6.1124694376528677E-3</v>
      </c>
      <c r="AD407" s="1">
        <f>(Table2[[#This Row],[Day High]]/Table2[[#This Row],[Close Price]])-1</f>
        <v>1.8550020251113963E-2</v>
      </c>
      <c r="AE407" s="1">
        <f>(Table2[[#This Row],[Close Price]]/Table2[[#This Row],[Current Week Low]])-1</f>
        <v>8.825692571708732E-3</v>
      </c>
      <c r="AF407" s="1">
        <f>(Table2[[#This Row],[Current Week High]]/Table2[[#This Row],[Close Price]])-1</f>
        <v>4.333738355609551E-2</v>
      </c>
      <c r="AG407" s="1">
        <f>(Table2[[#This Row],[Close Price]]/Table2[[#This Row],[Current Month Low]])-1</f>
        <v>2.8750000000000053E-2</v>
      </c>
      <c r="AH407" s="1">
        <f>(Table2[[#This Row],[Current Month High]]/Table2[[#This Row],[Close Price]])-1</f>
        <v>6.7962737950587382E-2</v>
      </c>
      <c r="AI407">
        <v>16.743620899149398</v>
      </c>
      <c r="AJ407">
        <v>24.6906721882733</v>
      </c>
      <c r="AK407" t="str">
        <f>IF(AND(Table2[[#This Row],[20D EMA]]&gt;Table2[[#This Row],[50D EMA]],Table2[[#This Row],[50D EMA]]&gt;Table2[[#This Row],[200D EMA]]),"Uptrend","Downtrend/NoTrend")</f>
        <v>Downtrend/NoTrend</v>
      </c>
      <c r="AL407">
        <v>-0.12</v>
      </c>
      <c r="AM407" t="s">
        <v>3216</v>
      </c>
      <c r="AN407">
        <v>-1.1200000000000001</v>
      </c>
      <c r="AO407" t="s">
        <v>3216</v>
      </c>
      <c r="AP407">
        <v>0.106505713509808</v>
      </c>
      <c r="AQ407">
        <f>(Table2[[#This Row],[Sharpe Ratio]]-AVERAGE(Table2[Sharpe Ratio]))/_xlfn.STDEV.P(Table2[Sharpe Ratio])</f>
        <v>0.48895987473119157</v>
      </c>
      <c r="AR4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7">
        <f>_xlfn.RANK.AVG(Table2[[#This Row],[1Y Return vs Nifty Z-Score]],Table2[1Y Return vs Nifty Z-Score])</f>
        <v>558</v>
      </c>
      <c r="AT407">
        <f>_xlfn.RANK.AVG(Table2[[#This Row],[6M Return vs Nifty Z-Score]],Table2[6M Return vs Nifty Z-Score])</f>
        <v>431</v>
      </c>
      <c r="AU407">
        <f>_xlfn.RANK.AVG(Table2[[#This Row],[Sharpe Ratio Z-Score]],Table2[Sharpe Ratio Z-Score])</f>
        <v>220</v>
      </c>
      <c r="AV407">
        <f>(Table2[[#This Row],[Rank 1Y]]+Table2[[#This Row],[Rank 6M]]+Table2[[#This Row],[Rank Sharpe]])/3</f>
        <v>403</v>
      </c>
    </row>
    <row r="408" spans="1:48" x14ac:dyDescent="0.3">
      <c r="A408" t="s">
        <v>888</v>
      </c>
      <c r="B408" t="s">
        <v>889</v>
      </c>
      <c r="C408" t="s">
        <v>3171</v>
      </c>
      <c r="D408" t="s">
        <v>51</v>
      </c>
      <c r="E408">
        <v>17791.211568850998</v>
      </c>
      <c r="F408">
        <v>206.83</v>
      </c>
      <c r="G408">
        <v>21.815344430160401</v>
      </c>
      <c r="H408">
        <f>(Table2[[#This Row],[1Y Return vs Nifty]]-AVERAGE(Table2[1Y Return vs Nifty]))/_xlfn.STDEV.P(Table2[1Y Return vs Nifty])</f>
        <v>-6.4589486058005866E-2</v>
      </c>
      <c r="I408">
        <v>0.30480379148294001</v>
      </c>
      <c r="J408">
        <f>(Table2[[#This Row],[1M Return vs Nifty]]-AVERAGE(Table2[1M Return vs Nifty]))/_xlfn.STDEV.P(Table2[1M Return vs Nifty])</f>
        <v>-3.8028768369607467E-2</v>
      </c>
      <c r="K408">
        <v>7.8412443441920496</v>
      </c>
      <c r="L408">
        <f>(Table2[[#This Row],[6M Return vs Nifty]]-AVERAGE(Table2[6M Return vs Nifty]))/_xlfn.STDEV.P(Table2[6M Return vs Nifty])</f>
        <v>-0.21385414852397869</v>
      </c>
      <c r="M408">
        <v>3.6915790506097101</v>
      </c>
      <c r="N408">
        <f>(Table2[[#This Row],[1W Return vs Nifty]]-AVERAGE(Table2[1W Return vs Nifty]))/_xlfn.STDEV.P(Table2[1W Return vs Nifty])</f>
        <v>0.71685498038581563</v>
      </c>
      <c r="O408">
        <v>209.23</v>
      </c>
      <c r="P408">
        <v>207.149413174106</v>
      </c>
      <c r="Q408">
        <v>187.35849527720501</v>
      </c>
      <c r="R408">
        <v>52.150490743263603</v>
      </c>
      <c r="S408" s="1">
        <f>(Table2[[#This Row],[Close Price]]-Table2[[#This Row],[20D EMA]])/Table2[[#This Row],[20D EMA]]</f>
        <v>-1.1470630406729328E-2</v>
      </c>
      <c r="T408" s="1">
        <f>(Table2[[#This Row],[Close Price]]-Table2[[#This Row],[50D EMA]])/Table2[[#This Row],[50D EMA]]</f>
        <v>-1.5419458313286512E-3</v>
      </c>
      <c r="U408" s="1">
        <f>(Table2[[#This Row],[Close Price]]-Table2[[#This Row],[200D EMA]])/Table2[[#This Row],[200D EMA]]</f>
        <v>0.10392645763932971</v>
      </c>
      <c r="V408">
        <v>0.567558512604591</v>
      </c>
      <c r="W408">
        <v>202.01</v>
      </c>
      <c r="X408">
        <v>213.25</v>
      </c>
      <c r="Y408">
        <v>202.01</v>
      </c>
      <c r="Z408">
        <v>215</v>
      </c>
      <c r="AA408">
        <v>200.53</v>
      </c>
      <c r="AB408">
        <v>218.35</v>
      </c>
      <c r="AC408" s="1">
        <f>(Table2[[#This Row],[Close Price]]/Table2[[#This Row],[Day Low]])-1</f>
        <v>2.3860204940349572E-2</v>
      </c>
      <c r="AD408" s="1">
        <f>(Table2[[#This Row],[Day High]]/Table2[[#This Row],[Close Price]])-1</f>
        <v>3.1039984528356657E-2</v>
      </c>
      <c r="AE408" s="1">
        <f>(Table2[[#This Row],[Close Price]]/Table2[[#This Row],[Current Week Low]])-1</f>
        <v>2.3860204940349572E-2</v>
      </c>
      <c r="AF408" s="1">
        <f>(Table2[[#This Row],[Current Week High]]/Table2[[#This Row],[Close Price]])-1</f>
        <v>3.9501039501039337E-2</v>
      </c>
      <c r="AG408" s="1">
        <f>(Table2[[#This Row],[Close Price]]/Table2[[#This Row],[Current Month Low]])-1</f>
        <v>3.1416745624096132E-2</v>
      </c>
      <c r="AH408" s="1">
        <f>(Table2[[#This Row],[Current Month High]]/Table2[[#This Row],[Close Price]])-1</f>
        <v>5.5697916163032435E-2</v>
      </c>
      <c r="AI408">
        <v>11.3958323260648</v>
      </c>
      <c r="AJ408">
        <v>65.001994415636204</v>
      </c>
      <c r="AK408" t="str">
        <f>IF(AND(Table2[[#This Row],[20D EMA]]&gt;Table2[[#This Row],[50D EMA]],Table2[[#This Row],[50D EMA]]&gt;Table2[[#This Row],[200D EMA]]),"Uptrend","Downtrend/NoTrend")</f>
        <v>Uptrend</v>
      </c>
      <c r="AL408">
        <v>-0.03</v>
      </c>
      <c r="AM408" t="s">
        <v>3216</v>
      </c>
      <c r="AN408">
        <v>-3.08</v>
      </c>
      <c r="AO408" t="s">
        <v>3216</v>
      </c>
      <c r="AP408">
        <v>7.3342469866529997E-3</v>
      </c>
      <c r="AQ408">
        <f>(Table2[[#This Row],[Sharpe Ratio]]-AVERAGE(Table2[Sharpe Ratio]))/_xlfn.STDEV.P(Table2[Sharpe Ratio])</f>
        <v>-0.66282522826358936</v>
      </c>
      <c r="AR4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-0.26244265082936569</v>
      </c>
      <c r="AS408">
        <f>_xlfn.RANK.AVG(Table2[[#This Row],[1Y Return vs Nifty Z-Score]],Table2[1Y Return vs Nifty Z-Score])</f>
        <v>311</v>
      </c>
      <c r="AT408">
        <f>_xlfn.RANK.AVG(Table2[[#This Row],[6M Return vs Nifty Z-Score]],Table2[6M Return vs Nifty Z-Score])</f>
        <v>387</v>
      </c>
      <c r="AU408">
        <f>_xlfn.RANK.AVG(Table2[[#This Row],[Sharpe Ratio Z-Score]],Table2[Sharpe Ratio Z-Score])</f>
        <v>512</v>
      </c>
      <c r="AV408">
        <f>(Table2[[#This Row],[Rank 1Y]]+Table2[[#This Row],[Rank 6M]]+Table2[[#This Row],[Rank Sharpe]])/3</f>
        <v>403.33333333333331</v>
      </c>
    </row>
    <row r="409" spans="1:48" x14ac:dyDescent="0.3">
      <c r="A409" t="s">
        <v>1447</v>
      </c>
      <c r="B409" t="s">
        <v>1448</v>
      </c>
      <c r="C409" t="s">
        <v>631</v>
      </c>
      <c r="D409" t="s">
        <v>631</v>
      </c>
      <c r="E409">
        <v>7579.9843947649997</v>
      </c>
      <c r="F409">
        <v>549.04999999999995</v>
      </c>
      <c r="G409">
        <v>-1.18353215450048</v>
      </c>
      <c r="H409">
        <f>(Table2[[#This Row],[1Y Return vs Nifty]]-AVERAGE(Table2[1Y Return vs Nifty]))/_xlfn.STDEV.P(Table2[1Y Return vs Nifty])</f>
        <v>-0.45403942409413733</v>
      </c>
      <c r="I409">
        <v>-7.3311737180297998</v>
      </c>
      <c r="J409">
        <f>(Table2[[#This Row],[1M Return vs Nifty]]-AVERAGE(Table2[1M Return vs Nifty]))/_xlfn.STDEV.P(Table2[1M Return vs Nifty])</f>
        <v>-0.7317407224150948</v>
      </c>
      <c r="K409">
        <v>1.2026148710225999</v>
      </c>
      <c r="L409">
        <f>(Table2[[#This Row],[6M Return vs Nifty]]-AVERAGE(Table2[6M Return vs Nifty]))/_xlfn.STDEV.P(Table2[6M Return vs Nifty])</f>
        <v>-0.41208494511056726</v>
      </c>
      <c r="M409">
        <v>-0.55789794898720002</v>
      </c>
      <c r="N409">
        <f>(Table2[[#This Row],[1W Return vs Nifty]]-AVERAGE(Table2[1W Return vs Nifty]))/_xlfn.STDEV.P(Table2[1W Return vs Nifty])</f>
        <v>-0.20608149708014006</v>
      </c>
      <c r="O409">
        <v>550.42999999999995</v>
      </c>
      <c r="P409">
        <v>545.94469855462705</v>
      </c>
      <c r="Q409">
        <v>511.57813223002699</v>
      </c>
      <c r="R409">
        <v>41.525971572714397</v>
      </c>
      <c r="S409" s="1">
        <f>(Table2[[#This Row],[Close Price]]-Table2[[#This Row],[20D EMA]])/Table2[[#This Row],[20D EMA]]</f>
        <v>-2.5071307886561337E-3</v>
      </c>
      <c r="T409" s="1">
        <f>(Table2[[#This Row],[Close Price]]-Table2[[#This Row],[50D EMA]])/Table2[[#This Row],[50D EMA]]</f>
        <v>5.6879413859940364E-3</v>
      </c>
      <c r="U409" s="1">
        <f>(Table2[[#This Row],[Close Price]]-Table2[[#This Row],[200D EMA]])/Table2[[#This Row],[200D EMA]]</f>
        <v>7.3247594862252699E-2</v>
      </c>
      <c r="V409">
        <v>0.63659745133022005</v>
      </c>
      <c r="W409">
        <v>526.54999999999995</v>
      </c>
      <c r="X409">
        <v>550.4</v>
      </c>
      <c r="Y409">
        <v>526.54999999999995</v>
      </c>
      <c r="Z409">
        <v>565</v>
      </c>
      <c r="AA409">
        <v>518.79999999999995</v>
      </c>
      <c r="AB409">
        <v>565</v>
      </c>
      <c r="AC409" s="1">
        <f>(Table2[[#This Row],[Close Price]]/Table2[[#This Row],[Day Low]])-1</f>
        <v>4.2730984711803144E-2</v>
      </c>
      <c r="AD409" s="1">
        <f>(Table2[[#This Row],[Day High]]/Table2[[#This Row],[Close Price]])-1</f>
        <v>2.4587924597032629E-3</v>
      </c>
      <c r="AE409" s="1">
        <f>(Table2[[#This Row],[Close Price]]/Table2[[#This Row],[Current Week Low]])-1</f>
        <v>4.2730984711803144E-2</v>
      </c>
      <c r="AF409" s="1">
        <f>(Table2[[#This Row],[Current Week High]]/Table2[[#This Row],[Close Price]])-1</f>
        <v>2.9050177579455605E-2</v>
      </c>
      <c r="AG409" s="1">
        <f>(Table2[[#This Row],[Close Price]]/Table2[[#This Row],[Current Month Low]])-1</f>
        <v>5.830763299922892E-2</v>
      </c>
      <c r="AH409" s="1">
        <f>(Table2[[#This Row],[Current Month High]]/Table2[[#This Row],[Close Price]])-1</f>
        <v>2.9050177579455605E-2</v>
      </c>
      <c r="AI409">
        <v>21.300428012020699</v>
      </c>
      <c r="AJ409">
        <v>39.1056498606536</v>
      </c>
      <c r="AK409" t="str">
        <f>IF(AND(Table2[[#This Row],[20D EMA]]&gt;Table2[[#This Row],[50D EMA]],Table2[[#This Row],[50D EMA]]&gt;Table2[[#This Row],[200D EMA]]),"Uptrend","Downtrend/NoTrend")</f>
        <v>Uptrend</v>
      </c>
      <c r="AL409">
        <v>-0.12</v>
      </c>
      <c r="AM409" t="s">
        <v>3216</v>
      </c>
      <c r="AN409">
        <v>0.97</v>
      </c>
      <c r="AO409" t="s">
        <v>3217</v>
      </c>
      <c r="AP409">
        <v>8.0498218691320997E-2</v>
      </c>
      <c r="AQ409">
        <f>(Table2[[#This Row],[Sharpe Ratio]]-AVERAGE(Table2[Sharpe Ratio]))/_xlfn.STDEV.P(Table2[Sharpe Ratio])</f>
        <v>0.18690681301556947</v>
      </c>
      <c r="AR4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-1.61703977568437</v>
      </c>
      <c r="AS409">
        <f>_xlfn.RANK.AVG(Table2[[#This Row],[1Y Return vs Nifty Z-Score]],Table2[1Y Return vs Nifty Z-Score])</f>
        <v>459</v>
      </c>
      <c r="AT409">
        <f>_xlfn.RANK.AVG(Table2[[#This Row],[6M Return vs Nifty Z-Score]],Table2[6M Return vs Nifty Z-Score])</f>
        <v>456</v>
      </c>
      <c r="AU409">
        <f>_xlfn.RANK.AVG(Table2[[#This Row],[Sharpe Ratio Z-Score]],Table2[Sharpe Ratio Z-Score])</f>
        <v>301</v>
      </c>
      <c r="AV409">
        <f>(Table2[[#This Row],[Rank 1Y]]+Table2[[#This Row],[Rank 6M]]+Table2[[#This Row],[Rank Sharpe]])/3</f>
        <v>405.33333333333331</v>
      </c>
    </row>
    <row r="410" spans="1:48" x14ac:dyDescent="0.3">
      <c r="A410" t="s">
        <v>358</v>
      </c>
      <c r="B410" t="s">
        <v>359</v>
      </c>
      <c r="C410" t="s">
        <v>3185</v>
      </c>
      <c r="D410" t="s">
        <v>166</v>
      </c>
      <c r="E410">
        <v>70615.277077459905</v>
      </c>
      <c r="F410">
        <v>4668.55</v>
      </c>
      <c r="G410">
        <v>7.0923752067239798</v>
      </c>
      <c r="H410">
        <f>(Table2[[#This Row],[1Y Return vs Nifty]]-AVERAGE(Table2[1Y Return vs Nifty]))/_xlfn.STDEV.P(Table2[1Y Return vs Nifty])</f>
        <v>-0.31389990044578459</v>
      </c>
      <c r="I410">
        <v>0.98903844000061603</v>
      </c>
      <c r="J410">
        <f>(Table2[[#This Row],[1M Return vs Nifty]]-AVERAGE(Table2[1M Return vs Nifty]))/_xlfn.STDEV.P(Table2[1M Return vs Nifty])</f>
        <v>2.4132461735837538E-2</v>
      </c>
      <c r="K410">
        <v>9.5988391423030599</v>
      </c>
      <c r="L410">
        <f>(Table2[[#This Row],[6M Return vs Nifty]]-AVERAGE(Table2[6M Return vs Nifty]))/_xlfn.STDEV.P(Table2[6M Return vs Nifty])</f>
        <v>-0.16137201824180006</v>
      </c>
      <c r="M410">
        <v>-3.9310943387048297E-2</v>
      </c>
      <c r="N410">
        <f>(Table2[[#This Row],[1W Return vs Nifty]]-AVERAGE(Table2[1W Return vs Nifty]))/_xlfn.STDEV.P(Table2[1W Return vs Nifty])</f>
        <v>-9.3450492310936162E-2</v>
      </c>
      <c r="O410">
        <v>4571.5600000000004</v>
      </c>
      <c r="P410">
        <v>4368.4002846564899</v>
      </c>
      <c r="Q410">
        <v>3917.0235911650898</v>
      </c>
      <c r="R410">
        <v>60.669541683032101</v>
      </c>
      <c r="S410" s="1">
        <f>(Table2[[#This Row],[Close Price]]-Table2[[#This Row],[20D EMA]])/Table2[[#This Row],[20D EMA]]</f>
        <v>2.1215952541364387E-2</v>
      </c>
      <c r="T410" s="1">
        <f>(Table2[[#This Row],[Close Price]]-Table2[[#This Row],[50D EMA]])/Table2[[#This Row],[50D EMA]]</f>
        <v>6.8709297634136704E-2</v>
      </c>
      <c r="U410" s="1">
        <f>(Table2[[#This Row],[Close Price]]-Table2[[#This Row],[200D EMA]])/Table2[[#This Row],[200D EMA]]</f>
        <v>0.19186159882467657</v>
      </c>
      <c r="V410">
        <v>0.74113543291671702</v>
      </c>
      <c r="W410">
        <v>4607.3999999999996</v>
      </c>
      <c r="X410">
        <v>4739.3500000000004</v>
      </c>
      <c r="Y410">
        <v>4598.2</v>
      </c>
      <c r="Z410">
        <v>4739.3500000000004</v>
      </c>
      <c r="AA410">
        <v>4476.6000000000004</v>
      </c>
      <c r="AB410">
        <v>4748.8999999999996</v>
      </c>
      <c r="AC410" s="1">
        <f>(Table2[[#This Row],[Close Price]]/Table2[[#This Row],[Day Low]])-1</f>
        <v>1.3272127447150339E-2</v>
      </c>
      <c r="AD410" s="1">
        <f>(Table2[[#This Row],[Day High]]/Table2[[#This Row],[Close Price]])-1</f>
        <v>1.5165308286298806E-2</v>
      </c>
      <c r="AE410" s="1">
        <f>(Table2[[#This Row],[Close Price]]/Table2[[#This Row],[Current Week Low]])-1</f>
        <v>1.5299465008046687E-2</v>
      </c>
      <c r="AF410" s="1">
        <f>(Table2[[#This Row],[Current Week High]]/Table2[[#This Row],[Close Price]])-1</f>
        <v>1.5165308286298806E-2</v>
      </c>
      <c r="AG410" s="1">
        <f>(Table2[[#This Row],[Close Price]]/Table2[[#This Row],[Current Month Low]])-1</f>
        <v>4.2878523879730013E-2</v>
      </c>
      <c r="AH410" s="1">
        <f>(Table2[[#This Row],[Current Month High]]/Table2[[#This Row],[Close Price]])-1</f>
        <v>1.7210911310792332E-2</v>
      </c>
      <c r="AI410">
        <v>1.7210911310792301</v>
      </c>
      <c r="AJ410">
        <v>44.986024844720497</v>
      </c>
      <c r="AK410" t="str">
        <f>IF(AND(Table2[[#This Row],[20D EMA]]&gt;Table2[[#This Row],[50D EMA]],Table2[[#This Row],[50D EMA]]&gt;Table2[[#This Row],[200D EMA]]),"Uptrend","Downtrend/NoTrend")</f>
        <v>Uptrend</v>
      </c>
      <c r="AL410">
        <v>0.24</v>
      </c>
      <c r="AM410" t="s">
        <v>3217</v>
      </c>
      <c r="AN410">
        <v>2.84</v>
      </c>
      <c r="AO410" t="s">
        <v>3217</v>
      </c>
      <c r="AP410">
        <v>2.6146347324221001E-2</v>
      </c>
      <c r="AQ410">
        <f>(Table2[[#This Row],[Sharpe Ratio]]-AVERAGE(Table2[Sharpe Ratio]))/_xlfn.STDEV.P(Table2[Sharpe Ratio])</f>
        <v>-0.44434003605565842</v>
      </c>
      <c r="AR4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-0.98892998531834164</v>
      </c>
      <c r="AS410">
        <f>_xlfn.RANK.AVG(Table2[[#This Row],[1Y Return vs Nifty Z-Score]],Table2[1Y Return vs Nifty Z-Score])</f>
        <v>398</v>
      </c>
      <c r="AT410">
        <f>_xlfn.RANK.AVG(Table2[[#This Row],[6M Return vs Nifty Z-Score]],Table2[6M Return vs Nifty Z-Score])</f>
        <v>369</v>
      </c>
      <c r="AU410">
        <f>_xlfn.RANK.AVG(Table2[[#This Row],[Sharpe Ratio Z-Score]],Table2[Sharpe Ratio Z-Score])</f>
        <v>460</v>
      </c>
      <c r="AV410">
        <f>(Table2[[#This Row],[Rank 1Y]]+Table2[[#This Row],[Rank 6M]]+Table2[[#This Row],[Rank Sharpe]])/3</f>
        <v>409</v>
      </c>
    </row>
    <row r="411" spans="1:48" x14ac:dyDescent="0.3">
      <c r="A411" t="s">
        <v>221</v>
      </c>
      <c r="B411" t="s">
        <v>222</v>
      </c>
      <c r="C411" t="s">
        <v>3171</v>
      </c>
      <c r="D411" t="s">
        <v>34</v>
      </c>
      <c r="E411">
        <v>119744.79419325</v>
      </c>
      <c r="F411">
        <v>107.25</v>
      </c>
      <c r="G411">
        <v>14.0501435629371</v>
      </c>
      <c r="H411">
        <f>(Table2[[#This Row],[1Y Return vs Nifty]]-AVERAGE(Table2[1Y Return vs Nifty]))/_xlfn.STDEV.P(Table2[1Y Return vs Nifty])</f>
        <v>-0.19608099545612981</v>
      </c>
      <c r="I411">
        <v>-8.2868968979889104</v>
      </c>
      <c r="J411">
        <f>(Table2[[#This Row],[1M Return vs Nifty]]-AVERAGE(Table2[1M Return vs Nifty]))/_xlfn.STDEV.P(Table2[1M Return vs Nifty])</f>
        <v>-0.81856609531202307</v>
      </c>
      <c r="K411">
        <v>-24.4723986818044</v>
      </c>
      <c r="L411">
        <f>(Table2[[#This Row],[6M Return vs Nifty]]-AVERAGE(Table2[6M Return vs Nifty]))/_xlfn.STDEV.P(Table2[6M Return vs Nifty])</f>
        <v>-1.1787459569230643</v>
      </c>
      <c r="M411">
        <v>-0.39019901696211001</v>
      </c>
      <c r="N411">
        <f>(Table2[[#This Row],[1W Return vs Nifty]]-AVERAGE(Table2[1W Return vs Nifty]))/_xlfn.STDEV.P(Table2[1W Return vs Nifty])</f>
        <v>-0.16965925932883075</v>
      </c>
      <c r="O411">
        <v>111.5</v>
      </c>
      <c r="P411">
        <v>115.195840608336</v>
      </c>
      <c r="Q411">
        <v>111.151629599068</v>
      </c>
      <c r="R411">
        <v>37.392506998319099</v>
      </c>
      <c r="S411" s="1">
        <f>(Table2[[#This Row],[Close Price]]-Table2[[#This Row],[20D EMA]])/Table2[[#This Row],[20D EMA]]</f>
        <v>-3.811659192825112E-2</v>
      </c>
      <c r="T411" s="1">
        <f>(Table2[[#This Row],[Close Price]]-Table2[[#This Row],[50D EMA]])/Table2[[#This Row],[50D EMA]]</f>
        <v>-6.8976801300940443E-2</v>
      </c>
      <c r="U411" s="1">
        <f>(Table2[[#This Row],[Close Price]]-Table2[[#This Row],[200D EMA]])/Table2[[#This Row],[200D EMA]]</f>
        <v>-3.510186592082782E-2</v>
      </c>
      <c r="V411">
        <v>0.69332545594382999</v>
      </c>
      <c r="W411">
        <v>105.6</v>
      </c>
      <c r="X411">
        <v>110.15</v>
      </c>
      <c r="Y411">
        <v>105.6</v>
      </c>
      <c r="Z411">
        <v>112.2</v>
      </c>
      <c r="AA411">
        <v>105.6</v>
      </c>
      <c r="AB411">
        <v>117.49</v>
      </c>
      <c r="AC411" s="1">
        <f>(Table2[[#This Row],[Close Price]]/Table2[[#This Row],[Day Low]])-1</f>
        <v>1.5625E-2</v>
      </c>
      <c r="AD411" s="1">
        <f>(Table2[[#This Row],[Day High]]/Table2[[#This Row],[Close Price]])-1</f>
        <v>2.7039627039627145E-2</v>
      </c>
      <c r="AE411" s="1">
        <f>(Table2[[#This Row],[Close Price]]/Table2[[#This Row],[Current Week Low]])-1</f>
        <v>1.5625E-2</v>
      </c>
      <c r="AF411" s="1">
        <f>(Table2[[#This Row],[Current Week High]]/Table2[[#This Row],[Close Price]])-1</f>
        <v>4.6153846153846212E-2</v>
      </c>
      <c r="AG411" s="1">
        <f>(Table2[[#This Row],[Close Price]]/Table2[[#This Row],[Current Month Low]])-1</f>
        <v>1.5625E-2</v>
      </c>
      <c r="AH411" s="1">
        <f>(Table2[[#This Row],[Current Month High]]/Table2[[#This Row],[Close Price]])-1</f>
        <v>9.5477855477855478E-2</v>
      </c>
      <c r="AI411">
        <v>33.240093240093202</v>
      </c>
      <c r="AJ411">
        <v>59.242761692650298</v>
      </c>
      <c r="AK411" t="str">
        <f>IF(AND(Table2[[#This Row],[20D EMA]]&gt;Table2[[#This Row],[50D EMA]],Table2[[#This Row],[50D EMA]]&gt;Table2[[#This Row],[200D EMA]]),"Uptrend","Downtrend/NoTrend")</f>
        <v>Downtrend/NoTrend</v>
      </c>
      <c r="AL411">
        <v>-0.13</v>
      </c>
      <c r="AM411" t="s">
        <v>3216</v>
      </c>
      <c r="AN411">
        <v>-7.22</v>
      </c>
      <c r="AO411" t="s">
        <v>3216</v>
      </c>
      <c r="AP411">
        <v>0.128194728440824</v>
      </c>
      <c r="AQ411">
        <f>(Table2[[#This Row],[Sharpe Ratio]]-AVERAGE(Table2[Sharpe Ratio]))/_xlfn.STDEV.P(Table2[Sharpe Ratio])</f>
        <v>0.74085777613353598</v>
      </c>
      <c r="AR4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1">
        <f>_xlfn.RANK.AVG(Table2[[#This Row],[1Y Return vs Nifty Z-Score]],Table2[1Y Return vs Nifty Z-Score])</f>
        <v>363</v>
      </c>
      <c r="AT411">
        <f>_xlfn.RANK.AVG(Table2[[#This Row],[6M Return vs Nifty Z-Score]],Table2[6M Return vs Nifty Z-Score])</f>
        <v>702</v>
      </c>
      <c r="AU411">
        <f>_xlfn.RANK.AVG(Table2[[#This Row],[Sharpe Ratio Z-Score]],Table2[Sharpe Ratio Z-Score])</f>
        <v>163</v>
      </c>
      <c r="AV411">
        <f>(Table2[[#This Row],[Rank 1Y]]+Table2[[#This Row],[Rank 6M]]+Table2[[#This Row],[Rank Sharpe]])/3</f>
        <v>409.33333333333331</v>
      </c>
    </row>
    <row r="412" spans="1:48" x14ac:dyDescent="0.3">
      <c r="A412" t="s">
        <v>1102</v>
      </c>
      <c r="B412" t="s">
        <v>1103</v>
      </c>
      <c r="C412" t="s">
        <v>3177</v>
      </c>
      <c r="D412" t="s">
        <v>407</v>
      </c>
      <c r="E412">
        <v>11897.99006088</v>
      </c>
      <c r="F412">
        <v>2815.65</v>
      </c>
      <c r="G412">
        <v>6.8491319854622299</v>
      </c>
      <c r="H412">
        <f>(Table2[[#This Row],[1Y Return vs Nifty]]-AVERAGE(Table2[1Y Return vs Nifty]))/_xlfn.STDEV.P(Table2[1Y Return vs Nifty])</f>
        <v>-0.31801884326020352</v>
      </c>
      <c r="I412">
        <v>6.6531414384585803</v>
      </c>
      <c r="J412">
        <f>(Table2[[#This Row],[1M Return vs Nifty]]-AVERAGE(Table2[1M Return vs Nifty]))/_xlfn.STDEV.P(Table2[1M Return vs Nifty])</f>
        <v>0.53870390384396238</v>
      </c>
      <c r="K412">
        <v>-6.1229542475338503</v>
      </c>
      <c r="L412">
        <f>(Table2[[#This Row],[6M Return vs Nifty]]-AVERAGE(Table2[6M Return vs Nifty]))/_xlfn.STDEV.P(Table2[6M Return vs Nifty])</f>
        <v>-0.63082789615046986</v>
      </c>
      <c r="M412">
        <v>2.2427729158738798</v>
      </c>
      <c r="N412">
        <f>(Table2[[#This Row],[1W Return vs Nifty]]-AVERAGE(Table2[1W Return vs Nifty]))/_xlfn.STDEV.P(Table2[1W Return vs Nifty])</f>
        <v>0.40219130985624418</v>
      </c>
      <c r="O412">
        <v>2863.3</v>
      </c>
      <c r="P412">
        <v>2772.6908685956701</v>
      </c>
      <c r="Q412">
        <v>2561.86808590894</v>
      </c>
      <c r="R412">
        <v>60.262670001814399</v>
      </c>
      <c r="S412" s="1">
        <f>(Table2[[#This Row],[Close Price]]-Table2[[#This Row],[20D EMA]])/Table2[[#This Row],[20D EMA]]</f>
        <v>-1.6641637271679562E-2</v>
      </c>
      <c r="T412" s="1">
        <f>(Table2[[#This Row],[Close Price]]-Table2[[#This Row],[50D EMA]])/Table2[[#This Row],[50D EMA]]</f>
        <v>1.5493660649623103E-2</v>
      </c>
      <c r="U412" s="1">
        <f>(Table2[[#This Row],[Close Price]]-Table2[[#This Row],[200D EMA]])/Table2[[#This Row],[200D EMA]]</f>
        <v>9.9061273094792998E-2</v>
      </c>
      <c r="V412">
        <v>0.79111174455916999</v>
      </c>
      <c r="W412">
        <v>2777</v>
      </c>
      <c r="X412">
        <v>2970</v>
      </c>
      <c r="Y412">
        <v>2777</v>
      </c>
      <c r="Z412">
        <v>3073</v>
      </c>
      <c r="AA412">
        <v>2757.05</v>
      </c>
      <c r="AB412">
        <v>3073</v>
      </c>
      <c r="AC412" s="1">
        <f>(Table2[[#This Row],[Close Price]]/Table2[[#This Row],[Day Low]])-1</f>
        <v>1.3917897011163083E-2</v>
      </c>
      <c r="AD412" s="1">
        <f>(Table2[[#This Row],[Day High]]/Table2[[#This Row],[Close Price]])-1</f>
        <v>5.4818603164455748E-2</v>
      </c>
      <c r="AE412" s="1">
        <f>(Table2[[#This Row],[Close Price]]/Table2[[#This Row],[Current Week Low]])-1</f>
        <v>1.3917897011163083E-2</v>
      </c>
      <c r="AF412" s="1">
        <f>(Table2[[#This Row],[Current Week High]]/Table2[[#This Row],[Close Price]])-1</f>
        <v>9.139985438531073E-2</v>
      </c>
      <c r="AG412" s="1">
        <f>(Table2[[#This Row],[Close Price]]/Table2[[#This Row],[Current Month Low]])-1</f>
        <v>2.1254601838921916E-2</v>
      </c>
      <c r="AH412" s="1">
        <f>(Table2[[#This Row],[Current Month High]]/Table2[[#This Row],[Close Price]])-1</f>
        <v>9.139985438531073E-2</v>
      </c>
      <c r="AI412">
        <v>9.1399854385310704</v>
      </c>
      <c r="AJ412">
        <v>36.924648041432597</v>
      </c>
      <c r="AK412" t="str">
        <f>IF(AND(Table2[[#This Row],[20D EMA]]&gt;Table2[[#This Row],[50D EMA]],Table2[[#This Row],[50D EMA]]&gt;Table2[[#This Row],[200D EMA]]),"Uptrend","Downtrend/NoTrend")</f>
        <v>Uptrend</v>
      </c>
      <c r="AL412">
        <v>-0.01</v>
      </c>
      <c r="AM412" t="s">
        <v>3216</v>
      </c>
      <c r="AN412">
        <v>-1.1499999999999999</v>
      </c>
      <c r="AO412" t="s">
        <v>3216</v>
      </c>
      <c r="AP412">
        <v>8.3419174528348003E-2</v>
      </c>
      <c r="AQ412">
        <f>(Table2[[#This Row],[Sharpe Ratio]]-AVERAGE(Table2[Sharpe Ratio]))/_xlfn.STDEV.P(Table2[Sharpe Ratio])</f>
        <v>0.22083102062832916</v>
      </c>
      <c r="AR4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0.21287949491786234</v>
      </c>
      <c r="AS412">
        <f>_xlfn.RANK.AVG(Table2[[#This Row],[1Y Return vs Nifty Z-Score]],Table2[1Y Return vs Nifty Z-Score])</f>
        <v>403</v>
      </c>
      <c r="AT412">
        <f>_xlfn.RANK.AVG(Table2[[#This Row],[6M Return vs Nifty Z-Score]],Table2[6M Return vs Nifty Z-Score])</f>
        <v>536</v>
      </c>
      <c r="AU412">
        <f>_xlfn.RANK.AVG(Table2[[#This Row],[Sharpe Ratio Z-Score]],Table2[Sharpe Ratio Z-Score])</f>
        <v>289</v>
      </c>
      <c r="AV412">
        <f>(Table2[[#This Row],[Rank 1Y]]+Table2[[#This Row],[Rank 6M]]+Table2[[#This Row],[Rank Sharpe]])/3</f>
        <v>409.33333333333331</v>
      </c>
    </row>
    <row r="413" spans="1:48" x14ac:dyDescent="0.3">
      <c r="A413" t="s">
        <v>1801</v>
      </c>
      <c r="B413" t="s">
        <v>1802</v>
      </c>
      <c r="C413" t="s">
        <v>3185</v>
      </c>
      <c r="D413" t="s">
        <v>468</v>
      </c>
      <c r="E413">
        <v>4442.2504736399997</v>
      </c>
      <c r="F413">
        <v>388.4</v>
      </c>
      <c r="G413">
        <v>-4.8815881021915697</v>
      </c>
      <c r="H413">
        <f>(Table2[[#This Row],[1Y Return vs Nifty]]-AVERAGE(Table2[1Y Return vs Nifty]))/_xlfn.STDEV.P(Table2[1Y Return vs Nifty])</f>
        <v>-0.51666020708677229</v>
      </c>
      <c r="I413">
        <v>4.29096836885273</v>
      </c>
      <c r="J413">
        <f>(Table2[[#This Row],[1M Return vs Nifty]]-AVERAGE(Table2[1M Return vs Nifty]))/_xlfn.STDEV.P(Table2[1M Return vs Nifty])</f>
        <v>0.32410561647754682</v>
      </c>
      <c r="K413">
        <v>-5.7588495762382399</v>
      </c>
      <c r="L413">
        <f>(Table2[[#This Row],[6M Return vs Nifty]]-AVERAGE(Table2[6M Return vs Nifty]))/_xlfn.STDEV.P(Table2[6M Return vs Nifty])</f>
        <v>-0.61995565823998922</v>
      </c>
      <c r="M413">
        <v>-6.4909850061044096</v>
      </c>
      <c r="N413">
        <f>(Table2[[#This Row],[1W Return vs Nifty]]-AVERAGE(Table2[1W Return vs Nifty]))/_xlfn.STDEV.P(Table2[1W Return vs Nifty])</f>
        <v>-1.4946782984074638</v>
      </c>
      <c r="O413">
        <v>383.91</v>
      </c>
      <c r="P413">
        <v>377.01359195570501</v>
      </c>
      <c r="Q413">
        <v>362.20960749432197</v>
      </c>
      <c r="R413">
        <v>50.400733181051798</v>
      </c>
      <c r="S413" s="1">
        <f>(Table2[[#This Row],[Close Price]]-Table2[[#This Row],[20D EMA]])/Table2[[#This Row],[20D EMA]]</f>
        <v>1.169544945429906E-2</v>
      </c>
      <c r="T413" s="1">
        <f>(Table2[[#This Row],[Close Price]]-Table2[[#This Row],[50D EMA]])/Table2[[#This Row],[50D EMA]]</f>
        <v>3.0201585001828651E-2</v>
      </c>
      <c r="U413" s="1">
        <f>(Table2[[#This Row],[Close Price]]-Table2[[#This Row],[200D EMA]])/Table2[[#This Row],[200D EMA]]</f>
        <v>7.2307282755023461E-2</v>
      </c>
      <c r="V413">
        <v>2.3268512361659202</v>
      </c>
      <c r="W413">
        <v>370</v>
      </c>
      <c r="X413">
        <v>394.8</v>
      </c>
      <c r="Y413">
        <v>370</v>
      </c>
      <c r="Z413">
        <v>420</v>
      </c>
      <c r="AA413">
        <v>357.05</v>
      </c>
      <c r="AB413">
        <v>423.65</v>
      </c>
      <c r="AC413" s="1">
        <f>(Table2[[#This Row],[Close Price]]/Table2[[#This Row],[Day Low]])-1</f>
        <v>4.9729729729729666E-2</v>
      </c>
      <c r="AD413" s="1">
        <f>(Table2[[#This Row],[Day High]]/Table2[[#This Row],[Close Price]])-1</f>
        <v>1.6477857878475888E-2</v>
      </c>
      <c r="AE413" s="1">
        <f>(Table2[[#This Row],[Close Price]]/Table2[[#This Row],[Current Week Low]])-1</f>
        <v>4.9729729729729666E-2</v>
      </c>
      <c r="AF413" s="1">
        <f>(Table2[[#This Row],[Current Week High]]/Table2[[#This Row],[Close Price]])-1</f>
        <v>8.1359423274974363E-2</v>
      </c>
      <c r="AG413" s="1">
        <f>(Table2[[#This Row],[Close Price]]/Table2[[#This Row],[Current Month Low]])-1</f>
        <v>8.7802828735471072E-2</v>
      </c>
      <c r="AH413" s="1">
        <f>(Table2[[#This Row],[Current Month High]]/Table2[[#This Row],[Close Price]])-1</f>
        <v>9.075695159629249E-2</v>
      </c>
      <c r="AI413">
        <v>18.138516992790901</v>
      </c>
      <c r="AJ413">
        <v>37.950630438643202</v>
      </c>
      <c r="AK413" t="str">
        <f>IF(AND(Table2[[#This Row],[20D EMA]]&gt;Table2[[#This Row],[50D EMA]],Table2[[#This Row],[50D EMA]]&gt;Table2[[#This Row],[200D EMA]]),"Uptrend","Downtrend/NoTrend")</f>
        <v>Uptrend</v>
      </c>
      <c r="AL413">
        <v>-0.01</v>
      </c>
      <c r="AM413" t="s">
        <v>3216</v>
      </c>
      <c r="AN413">
        <v>7.23</v>
      </c>
      <c r="AO413" t="s">
        <v>3217</v>
      </c>
      <c r="AP413">
        <v>0.112040077357266</v>
      </c>
      <c r="AQ413">
        <f>(Table2[[#This Row],[Sharpe Ratio]]-AVERAGE(Table2[Sharpe Ratio]))/_xlfn.STDEV.P(Table2[Sharpe Ratio])</f>
        <v>0.55323640564814303</v>
      </c>
      <c r="AR4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-1.7539521416085355</v>
      </c>
      <c r="AS413">
        <f>_xlfn.RANK.AVG(Table2[[#This Row],[1Y Return vs Nifty Z-Score]],Table2[1Y Return vs Nifty Z-Score])</f>
        <v>486</v>
      </c>
      <c r="AT413">
        <f>_xlfn.RANK.AVG(Table2[[#This Row],[6M Return vs Nifty Z-Score]],Table2[6M Return vs Nifty Z-Score])</f>
        <v>534</v>
      </c>
      <c r="AU413">
        <f>_xlfn.RANK.AVG(Table2[[#This Row],[Sharpe Ratio Z-Score]],Table2[Sharpe Ratio Z-Score])</f>
        <v>208</v>
      </c>
      <c r="AV413">
        <f>(Table2[[#This Row],[Rank 1Y]]+Table2[[#This Row],[Rank 6M]]+Table2[[#This Row],[Rank Sharpe]])/3</f>
        <v>409.33333333333331</v>
      </c>
    </row>
    <row r="414" spans="1:48" x14ac:dyDescent="0.3">
      <c r="A414" t="s">
        <v>661</v>
      </c>
      <c r="B414" t="s">
        <v>662</v>
      </c>
      <c r="C414" t="s">
        <v>3177</v>
      </c>
      <c r="D414" t="s">
        <v>197</v>
      </c>
      <c r="E414">
        <v>28925.22077235</v>
      </c>
      <c r="F414">
        <v>1413.8</v>
      </c>
      <c r="G414">
        <v>-10.076259036944901</v>
      </c>
      <c r="H414">
        <f>(Table2[[#This Row],[1Y Return vs Nifty]]-AVERAGE(Table2[1Y Return vs Nifty]))/_xlfn.STDEV.P(Table2[1Y Return vs Nifty])</f>
        <v>-0.60462381984023439</v>
      </c>
      <c r="I414">
        <v>-1.2716189875117601</v>
      </c>
      <c r="J414">
        <f>(Table2[[#This Row],[1M Return vs Nifty]]-AVERAGE(Table2[1M Return vs Nifty]))/_xlfn.STDEV.P(Table2[1M Return vs Nifty])</f>
        <v>-0.1812433502690261</v>
      </c>
      <c r="K414">
        <v>20.450054628870401</v>
      </c>
      <c r="L414">
        <f>(Table2[[#This Row],[6M Return vs Nifty]]-AVERAGE(Table2[6M Return vs Nifty]))/_xlfn.STDEV.P(Table2[6M Return vs Nifty])</f>
        <v>0.16264743464807588</v>
      </c>
      <c r="M414">
        <v>-0.97730168576584298</v>
      </c>
      <c r="N414">
        <f>(Table2[[#This Row],[1W Return vs Nifty]]-AVERAGE(Table2[1W Return vs Nifty]))/_xlfn.STDEV.P(Table2[1W Return vs Nifty])</f>
        <v>-0.29717106115949782</v>
      </c>
      <c r="O414">
        <v>1375.97</v>
      </c>
      <c r="P414">
        <v>1358.52085933492</v>
      </c>
      <c r="Q414">
        <v>1261.8702507723999</v>
      </c>
      <c r="R414">
        <v>51.567308682270799</v>
      </c>
      <c r="S414" s="1">
        <f>(Table2[[#This Row],[Close Price]]-Table2[[#This Row],[20D EMA]])/Table2[[#This Row],[20D EMA]]</f>
        <v>2.7493331976714556E-2</v>
      </c>
      <c r="T414" s="1">
        <f>(Table2[[#This Row],[Close Price]]-Table2[[#This Row],[50D EMA]])/Table2[[#This Row],[50D EMA]]</f>
        <v>4.0690682285248442E-2</v>
      </c>
      <c r="U414" s="1">
        <f>(Table2[[#This Row],[Close Price]]-Table2[[#This Row],[200D EMA]])/Table2[[#This Row],[200D EMA]]</f>
        <v>0.12040045253036336</v>
      </c>
      <c r="V414">
        <v>0.58396689996082396</v>
      </c>
      <c r="W414">
        <v>1371.5</v>
      </c>
      <c r="X414">
        <v>1430</v>
      </c>
      <c r="Y414">
        <v>1365.05</v>
      </c>
      <c r="Z414">
        <v>1430</v>
      </c>
      <c r="AA414">
        <v>1323</v>
      </c>
      <c r="AB414">
        <v>1430</v>
      </c>
      <c r="AC414" s="1">
        <f>(Table2[[#This Row],[Close Price]]/Table2[[#This Row],[Day Low]])-1</f>
        <v>3.0842143638352137E-2</v>
      </c>
      <c r="AD414" s="1">
        <f>(Table2[[#This Row],[Day High]]/Table2[[#This Row],[Close Price]])-1</f>
        <v>1.1458480690338169E-2</v>
      </c>
      <c r="AE414" s="1">
        <f>(Table2[[#This Row],[Close Price]]/Table2[[#This Row],[Current Week Low]])-1</f>
        <v>3.571297754661007E-2</v>
      </c>
      <c r="AF414" s="1">
        <f>(Table2[[#This Row],[Current Week High]]/Table2[[#This Row],[Close Price]])-1</f>
        <v>1.1458480690338169E-2</v>
      </c>
      <c r="AG414" s="1">
        <f>(Table2[[#This Row],[Close Price]]/Table2[[#This Row],[Current Month Low]])-1</f>
        <v>6.8631897203325742E-2</v>
      </c>
      <c r="AH414" s="1">
        <f>(Table2[[#This Row],[Current Month High]]/Table2[[#This Row],[Close Price]])-1</f>
        <v>1.1458480690338169E-2</v>
      </c>
      <c r="AI414">
        <v>6.5178950346583804</v>
      </c>
      <c r="AJ414">
        <v>40.950102188325602</v>
      </c>
      <c r="AK414" t="str">
        <f>IF(AND(Table2[[#This Row],[20D EMA]]&gt;Table2[[#This Row],[50D EMA]],Table2[[#This Row],[50D EMA]]&gt;Table2[[#This Row],[200D EMA]]),"Uptrend","Downtrend/NoTrend")</f>
        <v>Uptrend</v>
      </c>
      <c r="AL414">
        <v>-0.02</v>
      </c>
      <c r="AM414" t="s">
        <v>3216</v>
      </c>
      <c r="AN414">
        <v>5.25</v>
      </c>
      <c r="AO414" t="s">
        <v>3217</v>
      </c>
      <c r="AP414">
        <v>3.1529242539214998E-2</v>
      </c>
      <c r="AQ414">
        <f>(Table2[[#This Row],[Sharpe Ratio]]-AVERAGE(Table2[Sharpe Ratio]))/_xlfn.STDEV.P(Table2[Sharpe Ratio])</f>
        <v>-0.38182267358260891</v>
      </c>
      <c r="AR4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-1.3022134702032913</v>
      </c>
      <c r="AS414">
        <f>_xlfn.RANK.AVG(Table2[[#This Row],[1Y Return vs Nifty Z-Score]],Table2[1Y Return vs Nifty Z-Score])</f>
        <v>534</v>
      </c>
      <c r="AT414">
        <f>_xlfn.RANK.AVG(Table2[[#This Row],[6M Return vs Nifty Z-Score]],Table2[6M Return vs Nifty Z-Score])</f>
        <v>258</v>
      </c>
      <c r="AU414">
        <f>_xlfn.RANK.AVG(Table2[[#This Row],[Sharpe Ratio Z-Score]],Table2[Sharpe Ratio Z-Score])</f>
        <v>437</v>
      </c>
      <c r="AV414">
        <f>(Table2[[#This Row],[Rank 1Y]]+Table2[[#This Row],[Rank 6M]]+Table2[[#This Row],[Rank Sharpe]])/3</f>
        <v>409.66666666666669</v>
      </c>
    </row>
    <row r="415" spans="1:48" x14ac:dyDescent="0.3">
      <c r="A415" t="s">
        <v>1632</v>
      </c>
      <c r="B415" t="s">
        <v>1633</v>
      </c>
      <c r="C415" t="s">
        <v>3183</v>
      </c>
      <c r="D415" t="s">
        <v>1420</v>
      </c>
      <c r="E415">
        <v>5652.286691065</v>
      </c>
      <c r="F415">
        <v>881.15</v>
      </c>
      <c r="G415">
        <v>-25.1419401266966</v>
      </c>
      <c r="H415">
        <f>(Table2[[#This Row],[1Y Return vs Nifty]]-AVERAGE(Table2[1Y Return vs Nifty]))/_xlfn.STDEV.P(Table2[1Y Return vs Nifty])</f>
        <v>-0.8597375226890569</v>
      </c>
      <c r="I415">
        <v>-2.35530082508234</v>
      </c>
      <c r="J415">
        <f>(Table2[[#This Row],[1M Return vs Nifty]]-AVERAGE(Table2[1M Return vs Nifty]))/_xlfn.STDEV.P(Table2[1M Return vs Nifty])</f>
        <v>-0.27969348899300228</v>
      </c>
      <c r="K415">
        <v>4.2621141352080096</v>
      </c>
      <c r="L415">
        <f>(Table2[[#This Row],[6M Return vs Nifty]]-AVERAGE(Table2[6M Return vs Nifty]))/_xlfn.STDEV.P(Table2[6M Return vs Nifty])</f>
        <v>-0.32072768850410643</v>
      </c>
      <c r="M415">
        <v>-6.7922001446959603</v>
      </c>
      <c r="N415">
        <f>(Table2[[#This Row],[1W Return vs Nifty]]-AVERAGE(Table2[1W Return vs Nifty]))/_xlfn.STDEV.P(Table2[1W Return vs Nifty])</f>
        <v>-1.5600986875512279</v>
      </c>
      <c r="O415">
        <v>895.84</v>
      </c>
      <c r="P415">
        <v>861.16474680293902</v>
      </c>
      <c r="Q415">
        <v>795.006597318167</v>
      </c>
      <c r="R415">
        <v>33.878525715686301</v>
      </c>
      <c r="S415" s="1">
        <f>(Table2[[#This Row],[Close Price]]-Table2[[#This Row],[20D EMA]])/Table2[[#This Row],[20D EMA]]</f>
        <v>-1.6398017503125618E-2</v>
      </c>
      <c r="T415" s="1">
        <f>(Table2[[#This Row],[Close Price]]-Table2[[#This Row],[50D EMA]])/Table2[[#This Row],[50D EMA]]</f>
        <v>2.3207235632038938E-2</v>
      </c>
      <c r="U415" s="1">
        <f>(Table2[[#This Row],[Close Price]]-Table2[[#This Row],[200D EMA]])/Table2[[#This Row],[200D EMA]]</f>
        <v>0.10835558217054368</v>
      </c>
      <c r="V415">
        <v>0.70880536943174</v>
      </c>
      <c r="W415">
        <v>863.35</v>
      </c>
      <c r="X415">
        <v>902.25</v>
      </c>
      <c r="Y415">
        <v>862.8</v>
      </c>
      <c r="Z415">
        <v>934</v>
      </c>
      <c r="AA415">
        <v>862.8</v>
      </c>
      <c r="AB415">
        <v>969.3</v>
      </c>
      <c r="AC415" s="1">
        <f>(Table2[[#This Row],[Close Price]]/Table2[[#This Row],[Day Low]])-1</f>
        <v>2.0617362599177458E-2</v>
      </c>
      <c r="AD415" s="1">
        <f>(Table2[[#This Row],[Day High]]/Table2[[#This Row],[Close Price]])-1</f>
        <v>2.3945979685638052E-2</v>
      </c>
      <c r="AE415" s="1">
        <f>(Table2[[#This Row],[Close Price]]/Table2[[#This Row],[Current Week Low]])-1</f>
        <v>2.1267964765878666E-2</v>
      </c>
      <c r="AF415" s="1">
        <f>(Table2[[#This Row],[Current Week High]]/Table2[[#This Row],[Close Price]])-1</f>
        <v>5.997843726947738E-2</v>
      </c>
      <c r="AG415" s="1">
        <f>(Table2[[#This Row],[Close Price]]/Table2[[#This Row],[Current Month Low]])-1</f>
        <v>2.1267964765878666E-2</v>
      </c>
      <c r="AH415" s="1">
        <f>(Table2[[#This Row],[Current Month High]]/Table2[[#This Row],[Close Price]])-1</f>
        <v>0.10003972081938373</v>
      </c>
      <c r="AI415">
        <v>23.588492311184201</v>
      </c>
      <c r="AJ415">
        <v>44.356159895150697</v>
      </c>
      <c r="AK415" t="str">
        <f>IF(AND(Table2[[#This Row],[20D EMA]]&gt;Table2[[#This Row],[50D EMA]],Table2[[#This Row],[50D EMA]]&gt;Table2[[#This Row],[200D EMA]]),"Uptrend","Downtrend/NoTrend")</f>
        <v>Uptrend</v>
      </c>
      <c r="AL415">
        <v>-0.01</v>
      </c>
      <c r="AM415" t="s">
        <v>3216</v>
      </c>
      <c r="AN415">
        <v>-3.86</v>
      </c>
      <c r="AO415" t="s">
        <v>3216</v>
      </c>
      <c r="AP415">
        <v>0.12028642845375501</v>
      </c>
      <c r="AQ415">
        <f>(Table2[[#This Row],[Sharpe Ratio]]-AVERAGE(Table2[Sharpe Ratio]))/_xlfn.STDEV.P(Table2[Sharpe Ratio])</f>
        <v>0.64901016679125456</v>
      </c>
      <c r="AR4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-2.371247220946139</v>
      </c>
      <c r="AS415">
        <f>_xlfn.RANK.AVG(Table2[[#This Row],[1Y Return vs Nifty Z-Score]],Table2[1Y Return vs Nifty Z-Score])</f>
        <v>626</v>
      </c>
      <c r="AT415">
        <f>_xlfn.RANK.AVG(Table2[[#This Row],[6M Return vs Nifty Z-Score]],Table2[6M Return vs Nifty Z-Score])</f>
        <v>416</v>
      </c>
      <c r="AU415">
        <f>_xlfn.RANK.AVG(Table2[[#This Row],[Sharpe Ratio Z-Score]],Table2[Sharpe Ratio Z-Score])</f>
        <v>187</v>
      </c>
      <c r="AV415">
        <f>(Table2[[#This Row],[Rank 1Y]]+Table2[[#This Row],[Rank 6M]]+Table2[[#This Row],[Rank Sharpe]])/3</f>
        <v>409.66666666666669</v>
      </c>
    </row>
    <row r="416" spans="1:48" x14ac:dyDescent="0.3">
      <c r="A416" t="s">
        <v>523</v>
      </c>
      <c r="B416" t="s">
        <v>524</v>
      </c>
      <c r="C416" t="s">
        <v>3183</v>
      </c>
      <c r="D416" t="s">
        <v>262</v>
      </c>
      <c r="E416">
        <v>40621.425349750003</v>
      </c>
      <c r="F416">
        <v>4243.8999999999996</v>
      </c>
      <c r="G416">
        <v>-6.9264089032708904</v>
      </c>
      <c r="H416">
        <f>(Table2[[#This Row],[1Y Return vs Nifty]]-AVERAGE(Table2[1Y Return vs Nifty]))/_xlfn.STDEV.P(Table2[1Y Return vs Nifty])</f>
        <v>-0.55128604332463715</v>
      </c>
      <c r="I416">
        <v>-9.6022778185110997</v>
      </c>
      <c r="J416">
        <f>(Table2[[#This Row],[1M Return vs Nifty]]-AVERAGE(Table2[1M Return vs Nifty]))/_xlfn.STDEV.P(Table2[1M Return vs Nifty])</f>
        <v>-0.93806559194527428</v>
      </c>
      <c r="K416">
        <v>-9.1004910136682299E-2</v>
      </c>
      <c r="L416">
        <f>(Table2[[#This Row],[6M Return vs Nifty]]-AVERAGE(Table2[6M Return vs Nifty]))/_xlfn.STDEV.P(Table2[6M Return vs Nifty])</f>
        <v>-0.45071268909534251</v>
      </c>
      <c r="M416">
        <v>-0.26590915829588802</v>
      </c>
      <c r="N416">
        <f>(Table2[[#This Row],[1W Return vs Nifty]]-AVERAGE(Table2[1W Return vs Nifty]))/_xlfn.STDEV.P(Table2[1W Return vs Nifty])</f>
        <v>-0.14266496230050807</v>
      </c>
      <c r="O416">
        <v>4346.2299999999996</v>
      </c>
      <c r="P416">
        <v>4333.1304006562796</v>
      </c>
      <c r="Q416">
        <v>3997.3406812575299</v>
      </c>
      <c r="R416">
        <v>43.486154148120399</v>
      </c>
      <c r="S416" s="1">
        <f>(Table2[[#This Row],[Close Price]]-Table2[[#This Row],[20D EMA]])/Table2[[#This Row],[20D EMA]]</f>
        <v>-2.3544543201809369E-2</v>
      </c>
      <c r="T416" s="1">
        <f>(Table2[[#This Row],[Close Price]]-Table2[[#This Row],[50D EMA]])/Table2[[#This Row],[50D EMA]]</f>
        <v>-2.0592595284638891E-2</v>
      </c>
      <c r="U416" s="1">
        <f>(Table2[[#This Row],[Close Price]]-Table2[[#This Row],[200D EMA]])/Table2[[#This Row],[200D EMA]]</f>
        <v>6.1680836937046908E-2</v>
      </c>
      <c r="V416">
        <v>0.71152474830020196</v>
      </c>
      <c r="W416">
        <v>4232.3</v>
      </c>
      <c r="X416">
        <v>4325.3500000000004</v>
      </c>
      <c r="Y416">
        <v>4232.3</v>
      </c>
      <c r="Z416">
        <v>4358</v>
      </c>
      <c r="AA416">
        <v>4209.2</v>
      </c>
      <c r="AB416">
        <v>4449.8999999999996</v>
      </c>
      <c r="AC416" s="1">
        <f>(Table2[[#This Row],[Close Price]]/Table2[[#This Row],[Day Low]])-1</f>
        <v>2.7408265009567501E-3</v>
      </c>
      <c r="AD416" s="1">
        <f>(Table2[[#This Row],[Day High]]/Table2[[#This Row],[Close Price]])-1</f>
        <v>1.9192252409340638E-2</v>
      </c>
      <c r="AE416" s="1">
        <f>(Table2[[#This Row],[Close Price]]/Table2[[#This Row],[Current Week Low]])-1</f>
        <v>2.7408265009567501E-3</v>
      </c>
      <c r="AF416" s="1">
        <f>(Table2[[#This Row],[Current Week High]]/Table2[[#This Row],[Close Price]])-1</f>
        <v>2.6885647635429777E-2</v>
      </c>
      <c r="AG416" s="1">
        <f>(Table2[[#This Row],[Close Price]]/Table2[[#This Row],[Current Month Low]])-1</f>
        <v>8.2438468117456143E-3</v>
      </c>
      <c r="AH416" s="1">
        <f>(Table2[[#This Row],[Current Month High]]/Table2[[#This Row],[Close Price]])-1</f>
        <v>4.8540257781757301E-2</v>
      </c>
      <c r="AI416">
        <v>16.6368199062183</v>
      </c>
      <c r="AJ416">
        <v>27.060972141135501</v>
      </c>
      <c r="AK416" t="str">
        <f>IF(AND(Table2[[#This Row],[20D EMA]]&gt;Table2[[#This Row],[50D EMA]],Table2[[#This Row],[50D EMA]]&gt;Table2[[#This Row],[200D EMA]]),"Uptrend","Downtrend/NoTrend")</f>
        <v>Uptrend</v>
      </c>
      <c r="AL416">
        <v>-0.02</v>
      </c>
      <c r="AM416" t="s">
        <v>3216</v>
      </c>
      <c r="AN416">
        <v>-3.51</v>
      </c>
      <c r="AO416" t="s">
        <v>3216</v>
      </c>
      <c r="AP416">
        <v>9.351750287973E-2</v>
      </c>
      <c r="AQ416">
        <f>(Table2[[#This Row],[Sharpe Ratio]]-AVERAGE(Table2[Sharpe Ratio]))/_xlfn.STDEV.P(Table2[Sharpe Ratio])</f>
        <v>0.33811378923149332</v>
      </c>
      <c r="AR4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-1.7446154974342687</v>
      </c>
      <c r="AS416">
        <f>_xlfn.RANK.AVG(Table2[[#This Row],[1Y Return vs Nifty Z-Score]],Table2[1Y Return vs Nifty Z-Score])</f>
        <v>509</v>
      </c>
      <c r="AT416">
        <f>_xlfn.RANK.AVG(Table2[[#This Row],[6M Return vs Nifty Z-Score]],Table2[6M Return vs Nifty Z-Score])</f>
        <v>471</v>
      </c>
      <c r="AU416">
        <f>_xlfn.RANK.AVG(Table2[[#This Row],[Sharpe Ratio Z-Score]],Table2[Sharpe Ratio Z-Score])</f>
        <v>253</v>
      </c>
      <c r="AV416">
        <f>(Table2[[#This Row],[Rank 1Y]]+Table2[[#This Row],[Rank 6M]]+Table2[[#This Row],[Rank Sharpe]])/3</f>
        <v>411</v>
      </c>
    </row>
    <row r="417" spans="1:48" x14ac:dyDescent="0.3">
      <c r="A417" t="s">
        <v>1990</v>
      </c>
      <c r="B417" t="s">
        <v>1991</v>
      </c>
      <c r="C417" t="s">
        <v>3181</v>
      </c>
      <c r="D417" t="s">
        <v>46</v>
      </c>
      <c r="E417">
        <v>3490.9613988000001</v>
      </c>
      <c r="F417">
        <v>2006</v>
      </c>
      <c r="G417">
        <v>-9.9342867036102298</v>
      </c>
      <c r="H417">
        <f>(Table2[[#This Row],[1Y Return vs Nifty]]-AVERAGE(Table2[1Y Return vs Nifty]))/_xlfn.STDEV.P(Table2[1Y Return vs Nifty])</f>
        <v>-0.6022197408315707</v>
      </c>
      <c r="I417">
        <v>3.2941347476667899</v>
      </c>
      <c r="J417">
        <f>(Table2[[#This Row],[1M Return vs Nifty]]-AVERAGE(Table2[1M Return vs Nifty]))/_xlfn.STDEV.P(Table2[1M Return vs Nifty])</f>
        <v>0.23354544938045121</v>
      </c>
      <c r="K417">
        <v>12.9138408945457</v>
      </c>
      <c r="L417">
        <f>(Table2[[#This Row],[6M Return vs Nifty]]-AVERAGE(Table2[6M Return vs Nifty]))/_xlfn.STDEV.P(Table2[6M Return vs Nifty])</f>
        <v>-6.2385406518874302E-2</v>
      </c>
      <c r="M417">
        <v>-1.26955153528355</v>
      </c>
      <c r="N417">
        <f>(Table2[[#This Row],[1W Return vs Nifty]]-AVERAGE(Table2[1W Return vs Nifty]))/_xlfn.STDEV.P(Table2[1W Return vs Nifty])</f>
        <v>-0.36064429484905858</v>
      </c>
      <c r="O417">
        <v>2039.29</v>
      </c>
      <c r="P417">
        <v>1966.01991575233</v>
      </c>
      <c r="Q417">
        <v>1773.90585895811</v>
      </c>
      <c r="R417">
        <v>49.340876946228398</v>
      </c>
      <c r="S417" s="1">
        <f>(Table2[[#This Row],[Close Price]]-Table2[[#This Row],[20D EMA]])/Table2[[#This Row],[20D EMA]]</f>
        <v>-1.6324308950664185E-2</v>
      </c>
      <c r="T417" s="1">
        <f>(Table2[[#This Row],[Close Price]]-Table2[[#This Row],[50D EMA]])/Table2[[#This Row],[50D EMA]]</f>
        <v>2.0335543870811174E-2</v>
      </c>
      <c r="U417" s="1">
        <f>(Table2[[#This Row],[Close Price]]-Table2[[#This Row],[200D EMA]])/Table2[[#This Row],[200D EMA]]</f>
        <v>0.13083791333673633</v>
      </c>
      <c r="V417">
        <v>0.61923931502875296</v>
      </c>
      <c r="W417">
        <v>1990.05</v>
      </c>
      <c r="X417">
        <v>2132.35</v>
      </c>
      <c r="Y417">
        <v>1990.05</v>
      </c>
      <c r="Z417">
        <v>2155</v>
      </c>
      <c r="AA417">
        <v>1929.6</v>
      </c>
      <c r="AB417">
        <v>2264.5</v>
      </c>
      <c r="AC417" s="1">
        <f>(Table2[[#This Row],[Close Price]]/Table2[[#This Row],[Day Low]])-1</f>
        <v>8.0148739981407147E-3</v>
      </c>
      <c r="AD417" s="1">
        <f>(Table2[[#This Row],[Day High]]/Table2[[#This Row],[Close Price]])-1</f>
        <v>6.2986041874376841E-2</v>
      </c>
      <c r="AE417" s="1">
        <f>(Table2[[#This Row],[Close Price]]/Table2[[#This Row],[Current Week Low]])-1</f>
        <v>8.0148739981407147E-3</v>
      </c>
      <c r="AF417" s="1">
        <f>(Table2[[#This Row],[Current Week High]]/Table2[[#This Row],[Close Price]])-1</f>
        <v>7.4277168494516488E-2</v>
      </c>
      <c r="AG417" s="1">
        <f>(Table2[[#This Row],[Close Price]]/Table2[[#This Row],[Current Month Low]])-1</f>
        <v>3.9593698175787839E-2</v>
      </c>
      <c r="AH417" s="1">
        <f>(Table2[[#This Row],[Current Month High]]/Table2[[#This Row],[Close Price]])-1</f>
        <v>0.128863409770688</v>
      </c>
      <c r="AI417">
        <v>12.8863409770688</v>
      </c>
      <c r="AJ417">
        <v>41.867043847241803</v>
      </c>
      <c r="AK417" t="str">
        <f>IF(AND(Table2[[#This Row],[20D EMA]]&gt;Table2[[#This Row],[50D EMA]],Table2[[#This Row],[50D EMA]]&gt;Table2[[#This Row],[200D EMA]]),"Uptrend","Downtrend/NoTrend")</f>
        <v>Uptrend</v>
      </c>
      <c r="AL417">
        <v>0</v>
      </c>
      <c r="AM417" t="s">
        <v>3218</v>
      </c>
      <c r="AN417">
        <v>-0.38</v>
      </c>
      <c r="AO417" t="s">
        <v>3216</v>
      </c>
      <c r="AP417">
        <v>5.7992095764801001E-2</v>
      </c>
      <c r="AQ417">
        <f>(Table2[[#This Row],[Sharpe Ratio]]-AVERAGE(Table2[Sharpe Ratio]))/_xlfn.STDEV.P(Table2[Sharpe Ratio])</f>
        <v>-7.4481044013675904E-2</v>
      </c>
      <c r="AR4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-0.86618503683272829</v>
      </c>
      <c r="AS417">
        <f>_xlfn.RANK.AVG(Table2[[#This Row],[1Y Return vs Nifty Z-Score]],Table2[1Y Return vs Nifty Z-Score])</f>
        <v>532</v>
      </c>
      <c r="AT417">
        <f>_xlfn.RANK.AVG(Table2[[#This Row],[6M Return vs Nifty Z-Score]],Table2[6M Return vs Nifty Z-Score])</f>
        <v>335</v>
      </c>
      <c r="AU417">
        <f>_xlfn.RANK.AVG(Table2[[#This Row],[Sharpe Ratio Z-Score]],Table2[Sharpe Ratio Z-Score])</f>
        <v>366</v>
      </c>
      <c r="AV417">
        <f>(Table2[[#This Row],[Rank 1Y]]+Table2[[#This Row],[Rank 6M]]+Table2[[#This Row],[Rank Sharpe]])/3</f>
        <v>411</v>
      </c>
    </row>
    <row r="418" spans="1:48" x14ac:dyDescent="0.3">
      <c r="A418" t="s">
        <v>70</v>
      </c>
      <c r="B418" t="s">
        <v>71</v>
      </c>
      <c r="C418" t="s">
        <v>3178</v>
      </c>
      <c r="D418" t="s">
        <v>72</v>
      </c>
      <c r="E418">
        <v>342623.97496336</v>
      </c>
      <c r="F418">
        <v>5342.5</v>
      </c>
      <c r="G418">
        <v>17.015980257018398</v>
      </c>
      <c r="H418">
        <f>(Table2[[#This Row],[1Y Return vs Nifty]]-AVERAGE(Table2[1Y Return vs Nifty]))/_xlfn.STDEV.P(Table2[1Y Return vs Nifty])</f>
        <v>-0.14585919820949364</v>
      </c>
      <c r="I418">
        <v>0.893140087525507</v>
      </c>
      <c r="J418">
        <f>(Table2[[#This Row],[1M Return vs Nifty]]-AVERAGE(Table2[1M Return vs Nifty]))/_xlfn.STDEV.P(Table2[1M Return vs Nifty])</f>
        <v>1.5420304922597281E-2</v>
      </c>
      <c r="K418">
        <v>16.600355253110301</v>
      </c>
      <c r="L418">
        <f>(Table2[[#This Row],[6M Return vs Nifty]]-AVERAGE(Table2[6M Return vs Nifty]))/_xlfn.STDEV.P(Table2[6M Return vs Nifty])</f>
        <v>4.7694645527962459E-2</v>
      </c>
      <c r="M418">
        <v>-1.34579950552037</v>
      </c>
      <c r="N418">
        <f>(Table2[[#This Row],[1W Return vs Nifty]]-AVERAGE(Table2[1W Return vs Nifty]))/_xlfn.STDEV.P(Table2[1W Return vs Nifty])</f>
        <v>-0.3772044581517367</v>
      </c>
      <c r="O418">
        <v>5180.53</v>
      </c>
      <c r="P418">
        <v>5054.7895445799704</v>
      </c>
      <c r="Q418">
        <v>4582.3027227167504</v>
      </c>
      <c r="R418">
        <v>61.2186206202473</v>
      </c>
      <c r="S418" s="1">
        <f>(Table2[[#This Row],[Close Price]]-Table2[[#This Row],[20D EMA]])/Table2[[#This Row],[20D EMA]]</f>
        <v>3.1265140825359618E-2</v>
      </c>
      <c r="T418" s="1">
        <f>(Table2[[#This Row],[Close Price]]-Table2[[#This Row],[50D EMA]])/Table2[[#This Row],[50D EMA]]</f>
        <v>5.6918384609806139E-2</v>
      </c>
      <c r="U418" s="1">
        <f>(Table2[[#This Row],[Close Price]]-Table2[[#This Row],[200D EMA]])/Table2[[#This Row],[200D EMA]]</f>
        <v>0.16589852816021389</v>
      </c>
      <c r="V418">
        <v>0.948087574275982</v>
      </c>
      <c r="W418">
        <v>5180</v>
      </c>
      <c r="X418">
        <v>5443.95</v>
      </c>
      <c r="Y418">
        <v>5176.1499999999996</v>
      </c>
      <c r="Z418">
        <v>5443.95</v>
      </c>
      <c r="AA418">
        <v>4951</v>
      </c>
      <c r="AB418">
        <v>5449</v>
      </c>
      <c r="AC418" s="1">
        <f>(Table2[[#This Row],[Close Price]]/Table2[[#This Row],[Day Low]])-1</f>
        <v>3.1370656370656391E-2</v>
      </c>
      <c r="AD418" s="1">
        <f>(Table2[[#This Row],[Day High]]/Table2[[#This Row],[Close Price]])-1</f>
        <v>1.8989237248479229E-2</v>
      </c>
      <c r="AE418" s="1">
        <f>(Table2[[#This Row],[Close Price]]/Table2[[#This Row],[Current Week Low]])-1</f>
        <v>3.2137785806052754E-2</v>
      </c>
      <c r="AF418" s="1">
        <f>(Table2[[#This Row],[Current Week High]]/Table2[[#This Row],[Close Price]])-1</f>
        <v>1.8989237248479229E-2</v>
      </c>
      <c r="AG418" s="1">
        <f>(Table2[[#This Row],[Close Price]]/Table2[[#This Row],[Current Month Low]])-1</f>
        <v>7.9074934356695659E-2</v>
      </c>
      <c r="AH418" s="1">
        <f>(Table2[[#This Row],[Current Month High]]/Table2[[#This Row],[Close Price]])-1</f>
        <v>1.99344875994385E-2</v>
      </c>
      <c r="AI418">
        <v>1.99344875994385</v>
      </c>
      <c r="AJ418">
        <v>47.746128318583999</v>
      </c>
      <c r="AK418" t="str">
        <f>IF(AND(Table2[[#This Row],[20D EMA]]&gt;Table2[[#This Row],[50D EMA]],Table2[[#This Row],[50D EMA]]&gt;Table2[[#This Row],[200D EMA]]),"Uptrend","Downtrend/NoTrend")</f>
        <v>Uptrend</v>
      </c>
      <c r="AL418">
        <v>-0.01</v>
      </c>
      <c r="AM418" t="s">
        <v>3216</v>
      </c>
      <c r="AN418">
        <v>7.27</v>
      </c>
      <c r="AO418" t="s">
        <v>3217</v>
      </c>
      <c r="AP418">
        <v>-4.1092883241549997E-3</v>
      </c>
      <c r="AQ418">
        <f>(Table2[[#This Row],[Sharpe Ratio]]-AVERAGE(Table2[Sharpe Ratio]))/_xlfn.STDEV.P(Table2[Sharpe Ratio])</f>
        <v>-0.79573133481497282</v>
      </c>
      <c r="AR4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-1.2556800407256434</v>
      </c>
      <c r="AS418">
        <f>_xlfn.RANK.AVG(Table2[[#This Row],[1Y Return vs Nifty Z-Score]],Table2[1Y Return vs Nifty Z-Score])</f>
        <v>344</v>
      </c>
      <c r="AT418">
        <f>_xlfn.RANK.AVG(Table2[[#This Row],[6M Return vs Nifty Z-Score]],Table2[6M Return vs Nifty Z-Score])</f>
        <v>298</v>
      </c>
      <c r="AU418">
        <f>_xlfn.RANK.AVG(Table2[[#This Row],[Sharpe Ratio Z-Score]],Table2[Sharpe Ratio Z-Score])</f>
        <v>594</v>
      </c>
      <c r="AV418">
        <f>(Table2[[#This Row],[Rank 1Y]]+Table2[[#This Row],[Rank 6M]]+Table2[[#This Row],[Rank Sharpe]])/3</f>
        <v>412</v>
      </c>
    </row>
    <row r="419" spans="1:48" x14ac:dyDescent="0.3">
      <c r="A419" t="s">
        <v>566</v>
      </c>
      <c r="B419" t="s">
        <v>567</v>
      </c>
      <c r="C419" t="s">
        <v>3175</v>
      </c>
      <c r="D419" t="s">
        <v>54</v>
      </c>
      <c r="E419">
        <v>36703.3892180599</v>
      </c>
      <c r="F419">
        <v>1454.35</v>
      </c>
      <c r="G419">
        <v>33.012305341863303</v>
      </c>
      <c r="H419">
        <f>(Table2[[#This Row],[1Y Return vs Nifty]]-AVERAGE(Table2[1Y Return vs Nifty]))/_xlfn.STDEV.P(Table2[1Y Return vs Nifty])</f>
        <v>0.12501350247074791</v>
      </c>
      <c r="I419">
        <v>4.5112941787140697</v>
      </c>
      <c r="J419">
        <f>(Table2[[#This Row],[1M Return vs Nifty]]-AVERAGE(Table2[1M Return vs Nifty]))/_xlfn.STDEV.P(Table2[1M Return vs Nifty])</f>
        <v>0.3441217372551626</v>
      </c>
      <c r="K419">
        <v>10.618839040207099</v>
      </c>
      <c r="L419">
        <f>(Table2[[#This Row],[6M Return vs Nifty]]-AVERAGE(Table2[6M Return vs Nifty]))/_xlfn.STDEV.P(Table2[6M Return vs Nifty])</f>
        <v>-0.13091461839790977</v>
      </c>
      <c r="M419">
        <v>-5.7542408331937703E-2</v>
      </c>
      <c r="N419">
        <f>(Table2[[#This Row],[1W Return vs Nifty]]-AVERAGE(Table2[1W Return vs Nifty]))/_xlfn.STDEV.P(Table2[1W Return vs Nifty])</f>
        <v>-9.7410152296594721E-2</v>
      </c>
      <c r="O419">
        <v>1422.13</v>
      </c>
      <c r="P419">
        <v>1362.0547462574</v>
      </c>
      <c r="Q419">
        <v>1223.9845372715899</v>
      </c>
      <c r="R419">
        <v>56.9835945021726</v>
      </c>
      <c r="S419" s="1">
        <f>(Table2[[#This Row],[Close Price]]-Table2[[#This Row],[20D EMA]])/Table2[[#This Row],[20D EMA]]</f>
        <v>2.2656156610155048E-2</v>
      </c>
      <c r="T419" s="1">
        <f>(Table2[[#This Row],[Close Price]]-Table2[[#This Row],[50D EMA]])/Table2[[#This Row],[50D EMA]]</f>
        <v>6.7761779764143229E-2</v>
      </c>
      <c r="U419" s="1">
        <f>(Table2[[#This Row],[Close Price]]-Table2[[#This Row],[200D EMA]])/Table2[[#This Row],[200D EMA]]</f>
        <v>0.18820945503275927</v>
      </c>
      <c r="V419">
        <v>0.764337091327561</v>
      </c>
      <c r="W419">
        <v>1428.45</v>
      </c>
      <c r="X419">
        <v>1470.35</v>
      </c>
      <c r="Y419">
        <v>1425.05</v>
      </c>
      <c r="Z419">
        <v>1477.95</v>
      </c>
      <c r="AA419">
        <v>1375</v>
      </c>
      <c r="AB419">
        <v>1479.9</v>
      </c>
      <c r="AC419" s="1">
        <f>(Table2[[#This Row],[Close Price]]/Table2[[#This Row],[Day Low]])-1</f>
        <v>1.8131541181000355E-2</v>
      </c>
      <c r="AD419" s="1">
        <f>(Table2[[#This Row],[Day High]]/Table2[[#This Row],[Close Price]])-1</f>
        <v>1.1001478323649838E-2</v>
      </c>
      <c r="AE419" s="1">
        <f>(Table2[[#This Row],[Close Price]]/Table2[[#This Row],[Current Week Low]])-1</f>
        <v>2.0560682081330439E-2</v>
      </c>
      <c r="AF419" s="1">
        <f>(Table2[[#This Row],[Current Week High]]/Table2[[#This Row],[Close Price]])-1</f>
        <v>1.6227180527383478E-2</v>
      </c>
      <c r="AG419" s="1">
        <f>(Table2[[#This Row],[Close Price]]/Table2[[#This Row],[Current Month Low]])-1</f>
        <v>5.7709090909090932E-2</v>
      </c>
      <c r="AH419" s="1">
        <f>(Table2[[#This Row],[Current Month High]]/Table2[[#This Row],[Close Price]])-1</f>
        <v>1.7567985698078381E-2</v>
      </c>
      <c r="AI419">
        <v>1.7567985698078299</v>
      </c>
      <c r="AJ419">
        <v>65.643507972665105</v>
      </c>
      <c r="AK419" t="str">
        <f>IF(AND(Table2[[#This Row],[20D EMA]]&gt;Table2[[#This Row],[50D EMA]],Table2[[#This Row],[50D EMA]]&gt;Table2[[#This Row],[200D EMA]]),"Uptrend","Downtrend/NoTrend")</f>
        <v>Uptrend</v>
      </c>
      <c r="AL419">
        <v>0.11</v>
      </c>
      <c r="AM419" t="s">
        <v>3217</v>
      </c>
      <c r="AN419">
        <v>3.93</v>
      </c>
      <c r="AO419" t="s">
        <v>3217</v>
      </c>
      <c r="AP419">
        <v>-1.1526247359145E-2</v>
      </c>
      <c r="AQ419">
        <f>(Table2[[#This Row],[Sharpe Ratio]]-AVERAGE(Table2[Sharpe Ratio]))/_xlfn.STDEV.P(Table2[Sharpe Ratio])</f>
        <v>-0.88187247223608201</v>
      </c>
      <c r="AR4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-0.64106200320467588</v>
      </c>
      <c r="AS419">
        <f>_xlfn.RANK.AVG(Table2[[#This Row],[1Y Return vs Nifty Z-Score]],Table2[1Y Return vs Nifty Z-Score])</f>
        <v>268</v>
      </c>
      <c r="AT419">
        <f>_xlfn.RANK.AVG(Table2[[#This Row],[6M Return vs Nifty Z-Score]],Table2[6M Return vs Nifty Z-Score])</f>
        <v>359</v>
      </c>
      <c r="AU419">
        <f>_xlfn.RANK.AVG(Table2[[#This Row],[Sharpe Ratio Z-Score]],Table2[Sharpe Ratio Z-Score])</f>
        <v>609</v>
      </c>
      <c r="AV419">
        <f>(Table2[[#This Row],[Rank 1Y]]+Table2[[#This Row],[Rank 6M]]+Table2[[#This Row],[Rank Sharpe]])/3</f>
        <v>412</v>
      </c>
    </row>
    <row r="420" spans="1:48" x14ac:dyDescent="0.3">
      <c r="A420" t="s">
        <v>500</v>
      </c>
      <c r="B420" t="s">
        <v>501</v>
      </c>
      <c r="C420" t="s">
        <v>3175</v>
      </c>
      <c r="D420" t="s">
        <v>502</v>
      </c>
      <c r="E420">
        <v>43538.128254950003</v>
      </c>
      <c r="F420">
        <v>361.5</v>
      </c>
      <c r="G420">
        <v>6.0830179954556103</v>
      </c>
      <c r="H420">
        <f>(Table2[[#This Row],[1Y Return vs Nifty]]-AVERAGE(Table2[1Y Return vs Nifty]))/_xlfn.STDEV.P(Table2[1Y Return vs Nifty])</f>
        <v>-0.33099178325744172</v>
      </c>
      <c r="I420">
        <v>2.4810804993318198</v>
      </c>
      <c r="J420">
        <f>(Table2[[#This Row],[1M Return vs Nifty]]-AVERAGE(Table2[1M Return vs Nifty]))/_xlfn.STDEV.P(Table2[1M Return vs Nifty])</f>
        <v>0.1596812387204819</v>
      </c>
      <c r="K420">
        <v>30.607721403402099</v>
      </c>
      <c r="L420">
        <f>(Table2[[#This Row],[6M Return vs Nifty]]-AVERAGE(Table2[6M Return vs Nifty]))/_xlfn.STDEV.P(Table2[6M Return vs Nifty])</f>
        <v>0.46595738503987216</v>
      </c>
      <c r="M420">
        <v>-7.3972201373609199</v>
      </c>
      <c r="N420">
        <f>(Table2[[#This Row],[1W Return vs Nifty]]-AVERAGE(Table2[1W Return vs Nifty]))/_xlfn.STDEV.P(Table2[1W Return vs Nifty])</f>
        <v>-1.6915019216150065</v>
      </c>
      <c r="O420">
        <v>369.11</v>
      </c>
      <c r="P420">
        <v>357.734932708695</v>
      </c>
      <c r="Q420">
        <v>315.81446679311102</v>
      </c>
      <c r="R420">
        <v>40.909595608130999</v>
      </c>
      <c r="S420" s="1">
        <f>(Table2[[#This Row],[Close Price]]-Table2[[#This Row],[20D EMA]])/Table2[[#This Row],[20D EMA]]</f>
        <v>-2.0617160196147528E-2</v>
      </c>
      <c r="T420" s="1">
        <f>(Table2[[#This Row],[Close Price]]-Table2[[#This Row],[50D EMA]])/Table2[[#This Row],[50D EMA]]</f>
        <v>1.0524740379131247E-2</v>
      </c>
      <c r="U420" s="1">
        <f>(Table2[[#This Row],[Close Price]]-Table2[[#This Row],[200D EMA]])/Table2[[#This Row],[200D EMA]]</f>
        <v>0.14465940610889561</v>
      </c>
      <c r="V420">
        <v>1.65586582593645</v>
      </c>
      <c r="W420">
        <v>351</v>
      </c>
      <c r="X420">
        <v>369</v>
      </c>
      <c r="Y420">
        <v>351</v>
      </c>
      <c r="Z420">
        <v>395.8</v>
      </c>
      <c r="AA420">
        <v>351</v>
      </c>
      <c r="AB420">
        <v>395.8</v>
      </c>
      <c r="AC420" s="1">
        <f>(Table2[[#This Row],[Close Price]]/Table2[[#This Row],[Day Low]])-1</f>
        <v>2.9914529914529808E-2</v>
      </c>
      <c r="AD420" s="1">
        <f>(Table2[[#This Row],[Day High]]/Table2[[#This Row],[Close Price]])-1</f>
        <v>2.0746887966804906E-2</v>
      </c>
      <c r="AE420" s="1">
        <f>(Table2[[#This Row],[Close Price]]/Table2[[#This Row],[Current Week Low]])-1</f>
        <v>2.9914529914529808E-2</v>
      </c>
      <c r="AF420" s="1">
        <f>(Table2[[#This Row],[Current Week High]]/Table2[[#This Row],[Close Price]])-1</f>
        <v>9.4882434301521545E-2</v>
      </c>
      <c r="AG420" s="1">
        <f>(Table2[[#This Row],[Close Price]]/Table2[[#This Row],[Current Month Low]])-1</f>
        <v>2.9914529914529808E-2</v>
      </c>
      <c r="AH420" s="1">
        <f>(Table2[[#This Row],[Current Month High]]/Table2[[#This Row],[Close Price]])-1</f>
        <v>9.4882434301521545E-2</v>
      </c>
      <c r="AI420">
        <v>9.4882434301521492</v>
      </c>
      <c r="AJ420">
        <v>66.2068965517241</v>
      </c>
      <c r="AK420" t="str">
        <f>IF(AND(Table2[[#This Row],[20D EMA]]&gt;Table2[[#This Row],[50D EMA]],Table2[[#This Row],[50D EMA]]&gt;Table2[[#This Row],[200D EMA]]),"Uptrend","Downtrend/NoTrend")</f>
        <v>Uptrend</v>
      </c>
      <c r="AL420">
        <v>-0.13</v>
      </c>
      <c r="AM420" t="s">
        <v>3216</v>
      </c>
      <c r="AN420">
        <v>-0.11</v>
      </c>
      <c r="AO420" t="s">
        <v>3216</v>
      </c>
      <c r="AP420">
        <v>-2.797070381876E-2</v>
      </c>
      <c r="AQ420">
        <f>(Table2[[#This Row],[Sharpe Ratio]]-AVERAGE(Table2[Sharpe Ratio]))/_xlfn.STDEV.P(Table2[Sharpe Ratio])</f>
        <v>-1.0728596648335471</v>
      </c>
      <c r="AR4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-2.469714745945641</v>
      </c>
      <c r="AS420">
        <f>_xlfn.RANK.AVG(Table2[[#This Row],[1Y Return vs Nifty Z-Score]],Table2[1Y Return vs Nifty Z-Score])</f>
        <v>408</v>
      </c>
      <c r="AT420">
        <f>_xlfn.RANK.AVG(Table2[[#This Row],[6M Return vs Nifty Z-Score]],Table2[6M Return vs Nifty Z-Score])</f>
        <v>189</v>
      </c>
      <c r="AU420">
        <f>_xlfn.RANK.AVG(Table2[[#This Row],[Sharpe Ratio Z-Score]],Table2[Sharpe Ratio Z-Score])</f>
        <v>642</v>
      </c>
      <c r="AV420">
        <f>(Table2[[#This Row],[Rank 1Y]]+Table2[[#This Row],[Rank 6M]]+Table2[[#This Row],[Rank Sharpe]])/3</f>
        <v>413</v>
      </c>
    </row>
    <row r="421" spans="1:48" x14ac:dyDescent="0.3">
      <c r="A421" t="s">
        <v>1641</v>
      </c>
      <c r="B421" t="s">
        <v>1642</v>
      </c>
      <c r="C421" t="s">
        <v>3171</v>
      </c>
      <c r="D421" t="s">
        <v>51</v>
      </c>
      <c r="E421">
        <v>5518.4802571</v>
      </c>
      <c r="F421">
        <v>61.14</v>
      </c>
      <c r="G421">
        <v>68.630899675178796</v>
      </c>
      <c r="H421">
        <f>(Table2[[#This Row],[1Y Return vs Nifty]]-AVERAGE(Table2[1Y Return vs Nifty]))/_xlfn.STDEV.P(Table2[1Y Return vs Nifty])</f>
        <v>0.7281585867526269</v>
      </c>
      <c r="I421">
        <v>-11.5640091232155</v>
      </c>
      <c r="J421">
        <f>(Table2[[#This Row],[1M Return vs Nifty]]-AVERAGE(Table2[1M Return vs Nifty]))/_xlfn.STDEV.P(Table2[1M Return vs Nifty])</f>
        <v>-1.116284615639797</v>
      </c>
      <c r="K421">
        <v>-25.2392593591128</v>
      </c>
      <c r="L421">
        <f>(Table2[[#This Row],[6M Return vs Nifty]]-AVERAGE(Table2[6M Return vs Nifty]))/_xlfn.STDEV.P(Table2[6M Return vs Nifty])</f>
        <v>-1.2016445692869804</v>
      </c>
      <c r="M421">
        <v>-0.55954002029443495</v>
      </c>
      <c r="N421">
        <f>(Table2[[#This Row],[1W Return vs Nifty]]-AVERAGE(Table2[1W Return vs Nifty]))/_xlfn.STDEV.P(Table2[1W Return vs Nifty])</f>
        <v>-0.2064381356754757</v>
      </c>
      <c r="O421">
        <v>62.2</v>
      </c>
      <c r="P421">
        <v>64.582255316134606</v>
      </c>
      <c r="Q421">
        <v>62.1627835542727</v>
      </c>
      <c r="R421">
        <v>45.994305829956801</v>
      </c>
      <c r="S421" s="1">
        <f>(Table2[[#This Row],[Close Price]]-Table2[[#This Row],[20D EMA]])/Table2[[#This Row],[20D EMA]]</f>
        <v>-1.7041800643086854E-2</v>
      </c>
      <c r="T421" s="1">
        <f>(Table2[[#This Row],[Close Price]]-Table2[[#This Row],[50D EMA]])/Table2[[#This Row],[50D EMA]]</f>
        <v>-5.3300326835669147E-2</v>
      </c>
      <c r="U421" s="1">
        <f>(Table2[[#This Row],[Close Price]]-Table2[[#This Row],[200D EMA]])/Table2[[#This Row],[200D EMA]]</f>
        <v>-1.6453310096381603E-2</v>
      </c>
      <c r="V421">
        <v>1.0660643202426401</v>
      </c>
      <c r="W421">
        <v>59.26</v>
      </c>
      <c r="X421">
        <v>61.6</v>
      </c>
      <c r="Y421">
        <v>59.26</v>
      </c>
      <c r="Z421">
        <v>63.7</v>
      </c>
      <c r="AA421">
        <v>59.21</v>
      </c>
      <c r="AB421">
        <v>64.150000000000006</v>
      </c>
      <c r="AC421" s="1">
        <f>(Table2[[#This Row],[Close Price]]/Table2[[#This Row],[Day Low]])-1</f>
        <v>3.1724603442456978E-2</v>
      </c>
      <c r="AD421" s="1">
        <f>(Table2[[#This Row],[Day High]]/Table2[[#This Row],[Close Price]])-1</f>
        <v>7.5237160614982646E-3</v>
      </c>
      <c r="AE421" s="1">
        <f>(Table2[[#This Row],[Close Price]]/Table2[[#This Row],[Current Week Low]])-1</f>
        <v>3.1724603442456978E-2</v>
      </c>
      <c r="AF421" s="1">
        <f>(Table2[[#This Row],[Current Week High]]/Table2[[#This Row],[Close Price]])-1</f>
        <v>4.1871115472685627E-2</v>
      </c>
      <c r="AG421" s="1">
        <f>(Table2[[#This Row],[Close Price]]/Table2[[#This Row],[Current Month Low]])-1</f>
        <v>3.2595845296402581E-2</v>
      </c>
      <c r="AH421" s="1">
        <f>(Table2[[#This Row],[Current Month High]]/Table2[[#This Row],[Close Price]])-1</f>
        <v>4.9231272489368649E-2</v>
      </c>
      <c r="AI421">
        <v>62.953876349362098</v>
      </c>
      <c r="AJ421">
        <v>105.167785234899</v>
      </c>
      <c r="AK421" t="str">
        <f>IF(AND(Table2[[#This Row],[20D EMA]]&gt;Table2[[#This Row],[50D EMA]],Table2[[#This Row],[50D EMA]]&gt;Table2[[#This Row],[200D EMA]]),"Uptrend","Downtrend/NoTrend")</f>
        <v>Downtrend/NoTrend</v>
      </c>
      <c r="AL421">
        <v>-0.22</v>
      </c>
      <c r="AM421" t="s">
        <v>3216</v>
      </c>
      <c r="AN421">
        <v>-1.32</v>
      </c>
      <c r="AO421" t="s">
        <v>3216</v>
      </c>
      <c r="AP421">
        <v>4.0360344625144998E-2</v>
      </c>
      <c r="AQ421">
        <f>(Table2[[#This Row],[Sharpe Ratio]]-AVERAGE(Table2[Sharpe Ratio]))/_xlfn.STDEV.P(Table2[Sharpe Ratio])</f>
        <v>-0.27925756910040972</v>
      </c>
      <c r="AR4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1">
        <f>_xlfn.RANK.AVG(Table2[[#This Row],[1Y Return vs Nifty Z-Score]],Table2[1Y Return vs Nifty Z-Score])</f>
        <v>126</v>
      </c>
      <c r="AT421">
        <f>_xlfn.RANK.AVG(Table2[[#This Row],[6M Return vs Nifty Z-Score]],Table2[6M Return vs Nifty Z-Score])</f>
        <v>704</v>
      </c>
      <c r="AU421">
        <f>_xlfn.RANK.AVG(Table2[[#This Row],[Sharpe Ratio Z-Score]],Table2[Sharpe Ratio Z-Score])</f>
        <v>410</v>
      </c>
      <c r="AV421">
        <f>(Table2[[#This Row],[Rank 1Y]]+Table2[[#This Row],[Rank 6M]]+Table2[[#This Row],[Rank Sharpe]])/3</f>
        <v>413.33333333333331</v>
      </c>
    </row>
    <row r="422" spans="1:48" x14ac:dyDescent="0.3">
      <c r="A422" t="s">
        <v>178</v>
      </c>
      <c r="B422" t="s">
        <v>179</v>
      </c>
      <c r="C422" t="s">
        <v>3173</v>
      </c>
      <c r="D422" t="s">
        <v>180</v>
      </c>
      <c r="E422">
        <v>146493.89983460499</v>
      </c>
      <c r="F422">
        <v>1444.85</v>
      </c>
      <c r="G422">
        <v>19.6920778490604</v>
      </c>
      <c r="H422">
        <f>(Table2[[#This Row],[1Y Return vs Nifty]]-AVERAGE(Table2[1Y Return vs Nifty]))/_xlfn.STDEV.P(Table2[1Y Return vs Nifty])</f>
        <v>-0.10054367866387819</v>
      </c>
      <c r="I422">
        <v>-2.11541783766434</v>
      </c>
      <c r="J422">
        <f>(Table2[[#This Row],[1M Return vs Nifty]]-AVERAGE(Table2[1M Return vs Nifty]))/_xlfn.STDEV.P(Table2[1M Return vs Nifty])</f>
        <v>-0.25790064115699174</v>
      </c>
      <c r="K422">
        <v>3.4762873313976899</v>
      </c>
      <c r="L422">
        <f>(Table2[[#This Row],[6M Return vs Nifty]]-AVERAGE(Table2[6M Return vs Nifty]))/_xlfn.STDEV.P(Table2[6M Return vs Nifty])</f>
        <v>-0.34419263317800186</v>
      </c>
      <c r="M422">
        <v>-5.2835596528303599</v>
      </c>
      <c r="N422">
        <f>(Table2[[#This Row],[1W Return vs Nifty]]-AVERAGE(Table2[1W Return vs Nifty]))/_xlfn.STDEV.P(Table2[1W Return vs Nifty])</f>
        <v>-1.2324396976432888</v>
      </c>
      <c r="O422">
        <v>1462.42</v>
      </c>
      <c r="P422">
        <v>1442.43763767459</v>
      </c>
      <c r="Q422">
        <v>1304.2786945622099</v>
      </c>
      <c r="R422">
        <v>35.151535778163698</v>
      </c>
      <c r="S422" s="1">
        <f>(Table2[[#This Row],[Close Price]]-Table2[[#This Row],[20D EMA]])/Table2[[#This Row],[20D EMA]]</f>
        <v>-1.2014332407926698E-2</v>
      </c>
      <c r="T422" s="1">
        <f>(Table2[[#This Row],[Close Price]]-Table2[[#This Row],[50D EMA]])/Table2[[#This Row],[50D EMA]]</f>
        <v>1.672420534796237E-3</v>
      </c>
      <c r="U422" s="1">
        <f>(Table2[[#This Row],[Close Price]]-Table2[[#This Row],[200D EMA]])/Table2[[#This Row],[200D EMA]]</f>
        <v>0.10777704644249649</v>
      </c>
      <c r="V422">
        <v>1.17248253781072</v>
      </c>
      <c r="W422">
        <v>1429.55</v>
      </c>
      <c r="X422">
        <v>1456.85</v>
      </c>
      <c r="Y422">
        <v>1416.2</v>
      </c>
      <c r="Z422">
        <v>1481.7</v>
      </c>
      <c r="AA422">
        <v>1416.2</v>
      </c>
      <c r="AB422">
        <v>1541.85</v>
      </c>
      <c r="AC422" s="1">
        <f>(Table2[[#This Row],[Close Price]]/Table2[[#This Row],[Day Low]])-1</f>
        <v>1.070266867195957E-2</v>
      </c>
      <c r="AD422" s="1">
        <f>(Table2[[#This Row],[Day High]]/Table2[[#This Row],[Close Price]])-1</f>
        <v>8.3053604180365337E-3</v>
      </c>
      <c r="AE422" s="1">
        <f>(Table2[[#This Row],[Close Price]]/Table2[[#This Row],[Current Week Low]])-1</f>
        <v>2.0230193475497815E-2</v>
      </c>
      <c r="AF422" s="1">
        <f>(Table2[[#This Row],[Current Week High]]/Table2[[#This Row],[Close Price]])-1</f>
        <v>2.5504377617053819E-2</v>
      </c>
      <c r="AG422" s="1">
        <f>(Table2[[#This Row],[Close Price]]/Table2[[#This Row],[Current Month Low]])-1</f>
        <v>2.0230193475497815E-2</v>
      </c>
      <c r="AH422" s="1">
        <f>(Table2[[#This Row],[Current Month High]]/Table2[[#This Row],[Close Price]])-1</f>
        <v>6.7134996712461481E-2</v>
      </c>
      <c r="AI422">
        <v>6.7134996712461401</v>
      </c>
      <c r="AJ422">
        <v>50.536570118774698</v>
      </c>
      <c r="AK422" t="str">
        <f>IF(AND(Table2[[#This Row],[20D EMA]]&gt;Table2[[#This Row],[50D EMA]],Table2[[#This Row],[50D EMA]]&gt;Table2[[#This Row],[200D EMA]]),"Uptrend","Downtrend/NoTrend")</f>
        <v>Uptrend</v>
      </c>
      <c r="AL422">
        <v>-0.08</v>
      </c>
      <c r="AM422" t="s">
        <v>3216</v>
      </c>
      <c r="AN422">
        <v>-1.0900000000000001</v>
      </c>
      <c r="AO422" t="s">
        <v>3216</v>
      </c>
      <c r="AP422">
        <v>1.2904428633666001E-2</v>
      </c>
      <c r="AQ422">
        <f>(Table2[[#This Row],[Sharpe Ratio]]-AVERAGE(Table2[Sharpe Ratio]))/_xlfn.STDEV.P(Table2[Sharpe Ratio])</f>
        <v>-0.59813270664491835</v>
      </c>
      <c r="AR4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-2.5332093572870789</v>
      </c>
      <c r="AS422">
        <f>_xlfn.RANK.AVG(Table2[[#This Row],[1Y Return vs Nifty Z-Score]],Table2[1Y Return vs Nifty Z-Score])</f>
        <v>324</v>
      </c>
      <c r="AT422">
        <f>_xlfn.RANK.AVG(Table2[[#This Row],[6M Return vs Nifty Z-Score]],Table2[6M Return vs Nifty Z-Score])</f>
        <v>424</v>
      </c>
      <c r="AU422">
        <f>_xlfn.RANK.AVG(Table2[[#This Row],[Sharpe Ratio Z-Score]],Table2[Sharpe Ratio Z-Score])</f>
        <v>493</v>
      </c>
      <c r="AV422">
        <f>(Table2[[#This Row],[Rank 1Y]]+Table2[[#This Row],[Rank 6M]]+Table2[[#This Row],[Rank Sharpe]])/3</f>
        <v>413.66666666666669</v>
      </c>
    </row>
    <row r="423" spans="1:48" x14ac:dyDescent="0.3">
      <c r="A423" t="s">
        <v>456</v>
      </c>
      <c r="B423" t="s">
        <v>457</v>
      </c>
      <c r="C423" t="s">
        <v>3169</v>
      </c>
      <c r="D423" t="s">
        <v>458</v>
      </c>
      <c r="E423">
        <v>49875.002926000001</v>
      </c>
      <c r="F423">
        <v>322.85000000000002</v>
      </c>
      <c r="G423">
        <v>8.5077827937895893</v>
      </c>
      <c r="H423">
        <f>(Table2[[#This Row],[1Y Return vs Nifty]]-AVERAGE(Table2[1Y Return vs Nifty]))/_xlfn.STDEV.P(Table2[1Y Return vs Nifty])</f>
        <v>-0.28993219076007692</v>
      </c>
      <c r="I423">
        <v>-14.3965771898268</v>
      </c>
      <c r="J423">
        <f>(Table2[[#This Row],[1M Return vs Nifty]]-AVERAGE(Table2[1M Return vs Nifty]))/_xlfn.STDEV.P(Table2[1M Return vs Nifty])</f>
        <v>-1.3736172657173848</v>
      </c>
      <c r="K423">
        <v>6.8970341399501898</v>
      </c>
      <c r="L423">
        <f>(Table2[[#This Row],[6M Return vs Nifty]]-AVERAGE(Table2[6M Return vs Nifty]))/_xlfn.STDEV.P(Table2[6M Return vs Nifty])</f>
        <v>-0.24204845303946915</v>
      </c>
      <c r="M423">
        <v>-2.5986204352886899</v>
      </c>
      <c r="N423">
        <f>(Table2[[#This Row],[1W Return vs Nifty]]-AVERAGE(Table2[1W Return vs Nifty]))/_xlfn.STDEV.P(Table2[1W Return vs Nifty])</f>
        <v>-0.6493024447806035</v>
      </c>
      <c r="O423">
        <v>346.93</v>
      </c>
      <c r="P423">
        <v>348.57749706007399</v>
      </c>
      <c r="Q423">
        <v>306.51241519425997</v>
      </c>
      <c r="R423">
        <v>26.616382824012501</v>
      </c>
      <c r="S423" s="1">
        <f>(Table2[[#This Row],[Close Price]]-Table2[[#This Row],[20D EMA]])/Table2[[#This Row],[20D EMA]]</f>
        <v>-6.9408814458248008E-2</v>
      </c>
      <c r="T423" s="1">
        <f>(Table2[[#This Row],[Close Price]]-Table2[[#This Row],[50D EMA]])/Table2[[#This Row],[50D EMA]]</f>
        <v>-7.3807108253003739E-2</v>
      </c>
      <c r="U423" s="1">
        <f>(Table2[[#This Row],[Close Price]]-Table2[[#This Row],[200D EMA]])/Table2[[#This Row],[200D EMA]]</f>
        <v>5.3301543415087096E-2</v>
      </c>
      <c r="V423">
        <v>0.70543836530264703</v>
      </c>
      <c r="W423">
        <v>319.8</v>
      </c>
      <c r="X423">
        <v>333.95</v>
      </c>
      <c r="Y423">
        <v>319.8</v>
      </c>
      <c r="Z423">
        <v>338.3</v>
      </c>
      <c r="AA423">
        <v>319.8</v>
      </c>
      <c r="AB423">
        <v>372.25</v>
      </c>
      <c r="AC423" s="1">
        <f>(Table2[[#This Row],[Close Price]]/Table2[[#This Row],[Day Low]])-1</f>
        <v>9.5372107567230913E-3</v>
      </c>
      <c r="AD423" s="1">
        <f>(Table2[[#This Row],[Day High]]/Table2[[#This Row],[Close Price]])-1</f>
        <v>3.4381291621495835E-2</v>
      </c>
      <c r="AE423" s="1">
        <f>(Table2[[#This Row],[Close Price]]/Table2[[#This Row],[Current Week Low]])-1</f>
        <v>9.5372107567230913E-3</v>
      </c>
      <c r="AF423" s="1">
        <f>(Table2[[#This Row],[Current Week High]]/Table2[[#This Row],[Close Price]])-1</f>
        <v>4.7855041040731017E-2</v>
      </c>
      <c r="AG423" s="1">
        <f>(Table2[[#This Row],[Close Price]]/Table2[[#This Row],[Current Month Low]])-1</f>
        <v>9.5372107567230913E-3</v>
      </c>
      <c r="AH423" s="1">
        <f>(Table2[[#This Row],[Current Month High]]/Table2[[#This Row],[Close Price]])-1</f>
        <v>0.15301223478395531</v>
      </c>
      <c r="AI423">
        <v>19.002632801610599</v>
      </c>
      <c r="AJ423">
        <v>68.414188836723994</v>
      </c>
      <c r="AK423" t="str">
        <f>IF(AND(Table2[[#This Row],[20D EMA]]&gt;Table2[[#This Row],[50D EMA]],Table2[[#This Row],[50D EMA]]&gt;Table2[[#This Row],[200D EMA]]),"Uptrend","Downtrend/NoTrend")</f>
        <v>Downtrend/NoTrend</v>
      </c>
      <c r="AL423">
        <v>-0.05</v>
      </c>
      <c r="AM423" t="s">
        <v>3216</v>
      </c>
      <c r="AN423">
        <v>-10.32</v>
      </c>
      <c r="AO423" t="s">
        <v>3216</v>
      </c>
      <c r="AP423">
        <v>2.8080903191714999E-2</v>
      </c>
      <c r="AQ423">
        <f>(Table2[[#This Row],[Sharpe Ratio]]-AVERAGE(Table2[Sharpe Ratio]))/_xlfn.STDEV.P(Table2[Sharpe Ratio])</f>
        <v>-0.42187195418484646</v>
      </c>
      <c r="AR4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3">
        <f>_xlfn.RANK.AVG(Table2[[#This Row],[1Y Return vs Nifty Z-Score]],Table2[1Y Return vs Nifty Z-Score])</f>
        <v>393</v>
      </c>
      <c r="AT423">
        <f>_xlfn.RANK.AVG(Table2[[#This Row],[6M Return vs Nifty Z-Score]],Table2[6M Return vs Nifty Z-Score])</f>
        <v>396</v>
      </c>
      <c r="AU423">
        <f>_xlfn.RANK.AVG(Table2[[#This Row],[Sharpe Ratio Z-Score]],Table2[Sharpe Ratio Z-Score])</f>
        <v>452</v>
      </c>
      <c r="AV423">
        <f>(Table2[[#This Row],[Rank 1Y]]+Table2[[#This Row],[Rank 6M]]+Table2[[#This Row],[Rank Sharpe]])/3</f>
        <v>413.66666666666669</v>
      </c>
    </row>
    <row r="424" spans="1:48" x14ac:dyDescent="0.3">
      <c r="A424" t="s">
        <v>518</v>
      </c>
      <c r="B424" t="s">
        <v>519</v>
      </c>
      <c r="C424" t="s">
        <v>3171</v>
      </c>
      <c r="D424" t="s">
        <v>34</v>
      </c>
      <c r="E424">
        <v>41822.592711933998</v>
      </c>
      <c r="F424">
        <v>57.9</v>
      </c>
      <c r="G424">
        <v>-1.18363054088988</v>
      </c>
      <c r="H424">
        <f>(Table2[[#This Row],[1Y Return vs Nifty]]-AVERAGE(Table2[1Y Return vs Nifty]))/_xlfn.STDEV.P(Table2[1Y Return vs Nifty])</f>
        <v>-0.45404109011348021</v>
      </c>
      <c r="I424">
        <v>-7.2109866653603598</v>
      </c>
      <c r="J424">
        <f>(Table2[[#This Row],[1M Return vs Nifty]]-AVERAGE(Table2[1M Return vs Nifty]))/_xlfn.STDEV.P(Table2[1M Return vs Nifty])</f>
        <v>-0.72082198999944569</v>
      </c>
      <c r="K424">
        <v>-17.771763080913001</v>
      </c>
      <c r="L424">
        <f>(Table2[[#This Row],[6M Return vs Nifty]]-AVERAGE(Table2[6M Return vs Nifty]))/_xlfn.STDEV.P(Table2[6M Return vs Nifty])</f>
        <v>-0.97866364502879832</v>
      </c>
      <c r="M424">
        <v>9.7645064593389799E-2</v>
      </c>
      <c r="N424">
        <f>(Table2[[#This Row],[1W Return vs Nifty]]-AVERAGE(Table2[1W Return vs Nifty]))/_xlfn.STDEV.P(Table2[1W Return vs Nifty])</f>
        <v>-6.3705256465382734E-2</v>
      </c>
      <c r="O424">
        <v>60.53</v>
      </c>
      <c r="P424">
        <v>62.173688549019197</v>
      </c>
      <c r="Q424">
        <v>58.744377005154099</v>
      </c>
      <c r="R424">
        <v>37.153931622122499</v>
      </c>
      <c r="S424" s="1">
        <f>(Table2[[#This Row],[Close Price]]-Table2[[#This Row],[20D EMA]])/Table2[[#This Row],[20D EMA]]</f>
        <v>-4.3449529159094703E-2</v>
      </c>
      <c r="T424" s="1">
        <f>(Table2[[#This Row],[Close Price]]-Table2[[#This Row],[50D EMA]])/Table2[[#This Row],[50D EMA]]</f>
        <v>-6.8737896186579342E-2</v>
      </c>
      <c r="U424" s="1">
        <f>(Table2[[#This Row],[Close Price]]-Table2[[#This Row],[200D EMA]])/Table2[[#This Row],[200D EMA]]</f>
        <v>-1.4373750275367072E-2</v>
      </c>
      <c r="V424">
        <v>0.44324820492087003</v>
      </c>
      <c r="W424">
        <v>57.4</v>
      </c>
      <c r="X424">
        <v>60.48</v>
      </c>
      <c r="Y424">
        <v>57.4</v>
      </c>
      <c r="Z424">
        <v>61.96</v>
      </c>
      <c r="AA424">
        <v>57.4</v>
      </c>
      <c r="AB424">
        <v>62.79</v>
      </c>
      <c r="AC424" s="1">
        <f>(Table2[[#This Row],[Close Price]]/Table2[[#This Row],[Day Low]])-1</f>
        <v>8.7108013937282625E-3</v>
      </c>
      <c r="AD424" s="1">
        <f>(Table2[[#This Row],[Day High]]/Table2[[#This Row],[Close Price]])-1</f>
        <v>4.4559585492228049E-2</v>
      </c>
      <c r="AE424" s="1">
        <f>(Table2[[#This Row],[Close Price]]/Table2[[#This Row],[Current Week Low]])-1</f>
        <v>8.7108013937282625E-3</v>
      </c>
      <c r="AF424" s="1">
        <f>(Table2[[#This Row],[Current Week High]]/Table2[[#This Row],[Close Price]])-1</f>
        <v>7.0120898100172857E-2</v>
      </c>
      <c r="AG424" s="1">
        <f>(Table2[[#This Row],[Close Price]]/Table2[[#This Row],[Current Month Low]])-1</f>
        <v>8.7108013937282625E-3</v>
      </c>
      <c r="AH424" s="1">
        <f>(Table2[[#This Row],[Current Month High]]/Table2[[#This Row],[Close Price]])-1</f>
        <v>8.4455958549222832E-2</v>
      </c>
      <c r="AI424">
        <v>26.9430051813471</v>
      </c>
      <c r="AJ424">
        <v>49.805950840879603</v>
      </c>
      <c r="AK424" t="str">
        <f>IF(AND(Table2[[#This Row],[20D EMA]]&gt;Table2[[#This Row],[50D EMA]],Table2[[#This Row],[50D EMA]]&gt;Table2[[#This Row],[200D EMA]]),"Uptrend","Downtrend/NoTrend")</f>
        <v>Downtrend/NoTrend</v>
      </c>
      <c r="AL424">
        <v>-0.1</v>
      </c>
      <c r="AM424" t="s">
        <v>3216</v>
      </c>
      <c r="AN424">
        <v>-6.4</v>
      </c>
      <c r="AO424" t="s">
        <v>3216</v>
      </c>
      <c r="AP424">
        <v>0.14298711331890501</v>
      </c>
      <c r="AQ424">
        <f>(Table2[[#This Row],[Sharpe Ratio]]-AVERAGE(Table2[Sharpe Ratio]))/_xlfn.STDEV.P(Table2[Sharpe Ratio])</f>
        <v>0.91265768126412061</v>
      </c>
      <c r="AR4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4">
        <f>_xlfn.RANK.AVG(Table2[[#This Row],[1Y Return vs Nifty Z-Score]],Table2[1Y Return vs Nifty Z-Score])</f>
        <v>460</v>
      </c>
      <c r="AT424">
        <f>_xlfn.RANK.AVG(Table2[[#This Row],[6M Return vs Nifty Z-Score]],Table2[6M Return vs Nifty Z-Score])</f>
        <v>653</v>
      </c>
      <c r="AU424">
        <f>_xlfn.RANK.AVG(Table2[[#This Row],[Sharpe Ratio Z-Score]],Table2[Sharpe Ratio Z-Score])</f>
        <v>131</v>
      </c>
      <c r="AV424">
        <f>(Table2[[#This Row],[Rank 1Y]]+Table2[[#This Row],[Rank 6M]]+Table2[[#This Row],[Rank Sharpe]])/3</f>
        <v>414.66666666666669</v>
      </c>
    </row>
    <row r="425" spans="1:48" x14ac:dyDescent="0.3">
      <c r="A425" t="s">
        <v>1956</v>
      </c>
      <c r="B425" t="s">
        <v>1957</v>
      </c>
      <c r="C425" t="s">
        <v>3183</v>
      </c>
      <c r="D425" t="s">
        <v>127</v>
      </c>
      <c r="E425">
        <v>3647.1255261000001</v>
      </c>
      <c r="F425">
        <v>812.5</v>
      </c>
      <c r="G425">
        <v>28.244739022608901</v>
      </c>
      <c r="H425">
        <f>(Table2[[#This Row],[1Y Return vs Nifty]]-AVERAGE(Table2[1Y Return vs Nifty]))/_xlfn.STDEV.P(Table2[1Y Return vs Nifty])</f>
        <v>4.4282237150809603E-2</v>
      </c>
      <c r="I425">
        <v>5.5022188952908104</v>
      </c>
      <c r="J425">
        <f>(Table2[[#This Row],[1M Return vs Nifty]]-AVERAGE(Table2[1M Return vs Nifty]))/_xlfn.STDEV.P(Table2[1M Return vs Nifty])</f>
        <v>0.43414509321607953</v>
      </c>
      <c r="K425">
        <v>-19.651512752456</v>
      </c>
      <c r="L425">
        <f>(Table2[[#This Row],[6M Return vs Nifty]]-AVERAGE(Table2[6M Return vs Nifty]))/_xlfn.STDEV.P(Table2[6M Return vs Nifty])</f>
        <v>-1.0347933441299964</v>
      </c>
      <c r="M425">
        <v>5.8770085119462596</v>
      </c>
      <c r="N425">
        <f>(Table2[[#This Row],[1W Return vs Nifty]]-AVERAGE(Table2[1W Return vs Nifty]))/_xlfn.STDEV.P(Table2[1W Return vs Nifty])</f>
        <v>1.1915045829104562</v>
      </c>
      <c r="O425">
        <v>801.31</v>
      </c>
      <c r="P425">
        <v>822.70100694065798</v>
      </c>
      <c r="Q425">
        <v>769.97611570012896</v>
      </c>
      <c r="R425">
        <v>72.623464483212899</v>
      </c>
      <c r="S425" s="1">
        <f>(Table2[[#This Row],[Close Price]]-Table2[[#This Row],[20D EMA]])/Table2[[#This Row],[20D EMA]]</f>
        <v>1.3964632913604043E-2</v>
      </c>
      <c r="T425" s="1">
        <f>(Table2[[#This Row],[Close Price]]-Table2[[#This Row],[50D EMA]])/Table2[[#This Row],[50D EMA]]</f>
        <v>-1.2399409815471128E-2</v>
      </c>
      <c r="U425" s="1">
        <f>(Table2[[#This Row],[Close Price]]-Table2[[#This Row],[200D EMA]])/Table2[[#This Row],[200D EMA]]</f>
        <v>5.5227536845353503E-2</v>
      </c>
      <c r="V425">
        <v>0.58140688362714099</v>
      </c>
      <c r="W425">
        <v>797.65</v>
      </c>
      <c r="X425">
        <v>851.95</v>
      </c>
      <c r="Y425">
        <v>797.65</v>
      </c>
      <c r="Z425">
        <v>851.95</v>
      </c>
      <c r="AA425">
        <v>733.1</v>
      </c>
      <c r="AB425">
        <v>851.95</v>
      </c>
      <c r="AC425" s="1">
        <f>(Table2[[#This Row],[Close Price]]/Table2[[#This Row],[Day Low]])-1</f>
        <v>1.8617187989719897E-2</v>
      </c>
      <c r="AD425" s="1">
        <f>(Table2[[#This Row],[Day High]]/Table2[[#This Row],[Close Price]])-1</f>
        <v>4.855384615384617E-2</v>
      </c>
      <c r="AE425" s="1">
        <f>(Table2[[#This Row],[Close Price]]/Table2[[#This Row],[Current Week Low]])-1</f>
        <v>1.8617187989719897E-2</v>
      </c>
      <c r="AF425" s="1">
        <f>(Table2[[#This Row],[Current Week High]]/Table2[[#This Row],[Close Price]])-1</f>
        <v>4.855384615384617E-2</v>
      </c>
      <c r="AG425" s="1">
        <f>(Table2[[#This Row],[Close Price]]/Table2[[#This Row],[Current Month Low]])-1</f>
        <v>0.10830718865093436</v>
      </c>
      <c r="AH425" s="1">
        <f>(Table2[[#This Row],[Current Month High]]/Table2[[#This Row],[Close Price]])-1</f>
        <v>4.855384615384617E-2</v>
      </c>
      <c r="AI425">
        <v>33.292307692307602</v>
      </c>
      <c r="AJ425">
        <v>91.853600944510006</v>
      </c>
      <c r="AK425" t="str">
        <f>IF(AND(Table2[[#This Row],[20D EMA]]&gt;Table2[[#This Row],[50D EMA]],Table2[[#This Row],[50D EMA]]&gt;Table2[[#This Row],[200D EMA]]),"Uptrend","Downtrend/NoTrend")</f>
        <v>Downtrend/NoTrend</v>
      </c>
      <c r="AL425">
        <v>-0.13</v>
      </c>
      <c r="AM425" t="s">
        <v>3216</v>
      </c>
      <c r="AN425">
        <v>7.3</v>
      </c>
      <c r="AO425" t="s">
        <v>3217</v>
      </c>
      <c r="AP425">
        <v>8.2844639862899E-2</v>
      </c>
      <c r="AQ425">
        <f>(Table2[[#This Row],[Sharpe Ratio]]-AVERAGE(Table2[Sharpe Ratio]))/_xlfn.STDEV.P(Table2[Sharpe Ratio])</f>
        <v>0.21415833046836519</v>
      </c>
      <c r="AR4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5">
        <f>_xlfn.RANK.AVG(Table2[[#This Row],[1Y Return vs Nifty Z-Score]],Table2[1Y Return vs Nifty Z-Score])</f>
        <v>282</v>
      </c>
      <c r="AT425">
        <f>_xlfn.RANK.AVG(Table2[[#This Row],[6M Return vs Nifty Z-Score]],Table2[6M Return vs Nifty Z-Score])</f>
        <v>671</v>
      </c>
      <c r="AU425">
        <f>_xlfn.RANK.AVG(Table2[[#This Row],[Sharpe Ratio Z-Score]],Table2[Sharpe Ratio Z-Score])</f>
        <v>291</v>
      </c>
      <c r="AV425">
        <f>(Table2[[#This Row],[Rank 1Y]]+Table2[[#This Row],[Rank 6M]]+Table2[[#This Row],[Rank Sharpe]])/3</f>
        <v>414.66666666666669</v>
      </c>
    </row>
    <row r="426" spans="1:48" x14ac:dyDescent="0.3">
      <c r="A426" t="s">
        <v>2200</v>
      </c>
      <c r="B426" t="s">
        <v>2201</v>
      </c>
      <c r="C426" t="s">
        <v>3175</v>
      </c>
      <c r="D426" t="s">
        <v>271</v>
      </c>
      <c r="E426">
        <v>2682.9564076699999</v>
      </c>
      <c r="F426">
        <v>830.8</v>
      </c>
      <c r="G426">
        <v>1.84377360918155</v>
      </c>
      <c r="H426">
        <f>(Table2[[#This Row],[1Y Return vs Nifty]]-AVERAGE(Table2[1Y Return vs Nifty]))/_xlfn.STDEV.P(Table2[1Y Return vs Nifty])</f>
        <v>-0.40277674446965883</v>
      </c>
      <c r="I426">
        <v>22.797382682900899</v>
      </c>
      <c r="J426">
        <f>(Table2[[#This Row],[1M Return vs Nifty]]-AVERAGE(Table2[1M Return vs Nifty]))/_xlfn.STDEV.P(Table2[1M Return vs Nifty])</f>
        <v>2.0053731189263524</v>
      </c>
      <c r="K426">
        <v>27.931172704817701</v>
      </c>
      <c r="L426">
        <f>(Table2[[#This Row],[6M Return vs Nifty]]-AVERAGE(Table2[6M Return vs Nifty]))/_xlfn.STDEV.P(Table2[6M Return vs Nifty])</f>
        <v>0.38603510849656741</v>
      </c>
      <c r="M426">
        <v>9.4897746257711404</v>
      </c>
      <c r="N426">
        <f>(Table2[[#This Row],[1W Return vs Nifty]]-AVERAGE(Table2[1W Return vs Nifty]))/_xlfn.STDEV.P(Table2[1W Return vs Nifty])</f>
        <v>1.9761549366641511</v>
      </c>
      <c r="O426">
        <v>768.01</v>
      </c>
      <c r="P426">
        <v>720.741582947035</v>
      </c>
      <c r="Q426">
        <v>658.24993694162799</v>
      </c>
      <c r="R426">
        <v>80.780192731298897</v>
      </c>
      <c r="S426" s="1">
        <f>(Table2[[#This Row],[Close Price]]-Table2[[#This Row],[20D EMA]])/Table2[[#This Row],[20D EMA]]</f>
        <v>8.1756747959010903E-2</v>
      </c>
      <c r="T426" s="1">
        <f>(Table2[[#This Row],[Close Price]]-Table2[[#This Row],[50D EMA]])/Table2[[#This Row],[50D EMA]]</f>
        <v>0.15270163350773783</v>
      </c>
      <c r="U426" s="1">
        <f>(Table2[[#This Row],[Close Price]]-Table2[[#This Row],[200D EMA]])/Table2[[#This Row],[200D EMA]]</f>
        <v>0.2621345683071038</v>
      </c>
      <c r="V426">
        <v>1.2381541425895599</v>
      </c>
      <c r="W426">
        <v>799</v>
      </c>
      <c r="X426">
        <v>849.7</v>
      </c>
      <c r="Y426">
        <v>789.3</v>
      </c>
      <c r="Z426">
        <v>849.7</v>
      </c>
      <c r="AA426">
        <v>701.05</v>
      </c>
      <c r="AB426">
        <v>849.7</v>
      </c>
      <c r="AC426" s="1">
        <f>(Table2[[#This Row],[Close Price]]/Table2[[#This Row],[Day Low]])-1</f>
        <v>3.9799749687108754E-2</v>
      </c>
      <c r="AD426" s="1">
        <f>(Table2[[#This Row],[Day High]]/Table2[[#This Row],[Close Price]])-1</f>
        <v>2.2749157438613388E-2</v>
      </c>
      <c r="AE426" s="1">
        <f>(Table2[[#This Row],[Close Price]]/Table2[[#This Row],[Current Week Low]])-1</f>
        <v>5.2578233878119773E-2</v>
      </c>
      <c r="AF426" s="1">
        <f>(Table2[[#This Row],[Current Week High]]/Table2[[#This Row],[Close Price]])-1</f>
        <v>2.2749157438613388E-2</v>
      </c>
      <c r="AG426" s="1">
        <f>(Table2[[#This Row],[Close Price]]/Table2[[#This Row],[Current Month Low]])-1</f>
        <v>0.18507952357178525</v>
      </c>
      <c r="AH426" s="1">
        <f>(Table2[[#This Row],[Current Month High]]/Table2[[#This Row],[Close Price]])-1</f>
        <v>2.2749157438613388E-2</v>
      </c>
      <c r="AI426">
        <v>2.2749157438613299</v>
      </c>
      <c r="AJ426">
        <v>57.3335858346747</v>
      </c>
      <c r="AK426" t="str">
        <f>IF(AND(Table2[[#This Row],[20D EMA]]&gt;Table2[[#This Row],[50D EMA]],Table2[[#This Row],[50D EMA]]&gt;Table2[[#This Row],[200D EMA]]),"Uptrend","Downtrend/NoTrend")</f>
        <v>Uptrend</v>
      </c>
      <c r="AL426">
        <v>0.14000000000000001</v>
      </c>
      <c r="AM426" t="s">
        <v>3217</v>
      </c>
      <c r="AN426">
        <v>14.34</v>
      </c>
      <c r="AO426" t="s">
        <v>3217</v>
      </c>
      <c r="AP426">
        <v>-8.5163695997240007E-3</v>
      </c>
      <c r="AQ426">
        <f>(Table2[[#This Row],[Sharpe Ratio]]-AVERAGE(Table2[Sharpe Ratio]))/_xlfn.STDEV.P(Table2[Sharpe Ratio])</f>
        <v>-0.84691551852070079</v>
      </c>
      <c r="AR4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3.1178709010967109</v>
      </c>
      <c r="AS426">
        <f>_xlfn.RANK.AVG(Table2[[#This Row],[1Y Return vs Nifty Z-Score]],Table2[1Y Return vs Nifty Z-Score])</f>
        <v>436</v>
      </c>
      <c r="AT426">
        <f>_xlfn.RANK.AVG(Table2[[#This Row],[6M Return vs Nifty Z-Score]],Table2[6M Return vs Nifty Z-Score])</f>
        <v>205</v>
      </c>
      <c r="AU426">
        <f>_xlfn.RANK.AVG(Table2[[#This Row],[Sharpe Ratio Z-Score]],Table2[Sharpe Ratio Z-Score])</f>
        <v>604</v>
      </c>
      <c r="AV426">
        <f>(Table2[[#This Row],[Rank 1Y]]+Table2[[#This Row],[Rank 6M]]+Table2[[#This Row],[Rank Sharpe]])/3</f>
        <v>415</v>
      </c>
    </row>
    <row r="427" spans="1:48" x14ac:dyDescent="0.3">
      <c r="A427" t="s">
        <v>773</v>
      </c>
      <c r="B427" t="s">
        <v>774</v>
      </c>
      <c r="C427" t="s">
        <v>3171</v>
      </c>
      <c r="D427" t="s">
        <v>544</v>
      </c>
      <c r="E427">
        <v>22436.049646045001</v>
      </c>
      <c r="F427">
        <v>495.95</v>
      </c>
      <c r="G427">
        <v>-39.930518582181399</v>
      </c>
      <c r="H427">
        <f>(Table2[[#This Row],[1Y Return vs Nifty]]-AVERAGE(Table2[1Y Return vs Nifty]))/_xlfn.STDEV.P(Table2[1Y Return vs Nifty])</f>
        <v>-1.1101589266185108</v>
      </c>
      <c r="I427">
        <v>26.1094687430787</v>
      </c>
      <c r="J427">
        <f>(Table2[[#This Row],[1M Return vs Nifty]]-AVERAGE(Table2[1M Return vs Nifty]))/_xlfn.STDEV.P(Table2[1M Return vs Nifty])</f>
        <v>2.3062689361168061</v>
      </c>
      <c r="K427">
        <v>25.547907453176801</v>
      </c>
      <c r="L427">
        <f>(Table2[[#This Row],[6M Return vs Nifty]]-AVERAGE(Table2[6M Return vs Nifty]))/_xlfn.STDEV.P(Table2[6M Return vs Nifty])</f>
        <v>0.31487033401724124</v>
      </c>
      <c r="M427">
        <v>11.8199741123381</v>
      </c>
      <c r="N427">
        <f>(Table2[[#This Row],[1W Return vs Nifty]]-AVERAGE(Table2[1W Return vs Nifty]))/_xlfn.STDEV.P(Table2[1W Return vs Nifty])</f>
        <v>2.4822468877746262</v>
      </c>
      <c r="O427">
        <v>482.05</v>
      </c>
      <c r="P427">
        <v>467.17878435552097</v>
      </c>
      <c r="Q427">
        <v>475.64043867570399</v>
      </c>
      <c r="R427">
        <v>77.5106549965315</v>
      </c>
      <c r="S427" s="1">
        <f>(Table2[[#This Row],[Close Price]]-Table2[[#This Row],[20D EMA]])/Table2[[#This Row],[20D EMA]]</f>
        <v>2.8835183072295358E-2</v>
      </c>
      <c r="T427" s="1">
        <f>(Table2[[#This Row],[Close Price]]-Table2[[#This Row],[50D EMA]])/Table2[[#This Row],[50D EMA]]</f>
        <v>6.1585021854468985E-2</v>
      </c>
      <c r="U427" s="1">
        <f>(Table2[[#This Row],[Close Price]]-Table2[[#This Row],[200D EMA]])/Table2[[#This Row],[200D EMA]]</f>
        <v>4.2699399951868354E-2</v>
      </c>
      <c r="V427">
        <v>1.92635838945339</v>
      </c>
      <c r="W427">
        <v>482</v>
      </c>
      <c r="X427">
        <v>533.9</v>
      </c>
      <c r="Y427">
        <v>482</v>
      </c>
      <c r="Z427">
        <v>533.9</v>
      </c>
      <c r="AA427">
        <v>444.45</v>
      </c>
      <c r="AB427">
        <v>533.9</v>
      </c>
      <c r="AC427" s="1">
        <f>(Table2[[#This Row],[Close Price]]/Table2[[#This Row],[Day Low]])-1</f>
        <v>2.8941908713692843E-2</v>
      </c>
      <c r="AD427" s="1">
        <f>(Table2[[#This Row],[Day High]]/Table2[[#This Row],[Close Price]])-1</f>
        <v>7.6519810464764637E-2</v>
      </c>
      <c r="AE427" s="1">
        <f>(Table2[[#This Row],[Close Price]]/Table2[[#This Row],[Current Week Low]])-1</f>
        <v>2.8941908713692843E-2</v>
      </c>
      <c r="AF427" s="1">
        <f>(Table2[[#This Row],[Current Week High]]/Table2[[#This Row],[Close Price]])-1</f>
        <v>7.6519810464764637E-2</v>
      </c>
      <c r="AG427" s="1">
        <f>(Table2[[#This Row],[Close Price]]/Table2[[#This Row],[Current Month Low]])-1</f>
        <v>0.11587355158060531</v>
      </c>
      <c r="AH427" s="1">
        <f>(Table2[[#This Row],[Current Month High]]/Table2[[#This Row],[Close Price]])-1</f>
        <v>7.6519810464764637E-2</v>
      </c>
      <c r="AI427">
        <v>38.123312994328103</v>
      </c>
      <c r="AJ427">
        <v>62.991323780728202</v>
      </c>
      <c r="AK427" t="str">
        <f>IF(AND(Table2[[#This Row],[20D EMA]]&gt;Table2[[#This Row],[50D EMA]],Table2[[#This Row],[50D EMA]]&gt;Table2[[#This Row],[200D EMA]]),"Uptrend","Downtrend/NoTrend")</f>
        <v>Downtrend/NoTrend</v>
      </c>
      <c r="AL427">
        <v>-0.08</v>
      </c>
      <c r="AM427" t="s">
        <v>3216</v>
      </c>
      <c r="AN427">
        <v>5.5</v>
      </c>
      <c r="AO427" t="s">
        <v>3217</v>
      </c>
      <c r="AP427">
        <v>6.9631839028408998E-2</v>
      </c>
      <c r="AQ427">
        <f>(Table2[[#This Row],[Sharpe Ratio]]-AVERAGE(Table2[Sharpe Ratio]))/_xlfn.STDEV.P(Table2[Sharpe Ratio])</f>
        <v>6.0703836917547785E-2</v>
      </c>
      <c r="AR4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7">
        <f>_xlfn.RANK.AVG(Table2[[#This Row],[1Y Return vs Nifty Z-Score]],Table2[1Y Return vs Nifty Z-Score])</f>
        <v>691</v>
      </c>
      <c r="AT427">
        <f>_xlfn.RANK.AVG(Table2[[#This Row],[6M Return vs Nifty Z-Score]],Table2[6M Return vs Nifty Z-Score])</f>
        <v>217</v>
      </c>
      <c r="AU427">
        <f>_xlfn.RANK.AVG(Table2[[#This Row],[Sharpe Ratio Z-Score]],Table2[Sharpe Ratio Z-Score])</f>
        <v>338</v>
      </c>
      <c r="AV427">
        <f>(Table2[[#This Row],[Rank 1Y]]+Table2[[#This Row],[Rank 6M]]+Table2[[#This Row],[Rank Sharpe]])/3</f>
        <v>415.33333333333331</v>
      </c>
    </row>
    <row r="428" spans="1:48" x14ac:dyDescent="0.3">
      <c r="A428" t="s">
        <v>2098</v>
      </c>
      <c r="B428" t="s">
        <v>2099</v>
      </c>
      <c r="C428" t="s">
        <v>3177</v>
      </c>
      <c r="D428" t="s">
        <v>262</v>
      </c>
      <c r="E428">
        <v>3047.7311570000002</v>
      </c>
      <c r="F428">
        <v>312.55</v>
      </c>
      <c r="G428">
        <v>-10.199014749172999</v>
      </c>
      <c r="H428">
        <f>(Table2[[#This Row],[1Y Return vs Nifty]]-AVERAGE(Table2[1Y Return vs Nifty]))/_xlfn.STDEV.P(Table2[1Y Return vs Nifty])</f>
        <v>-0.60670249548096977</v>
      </c>
      <c r="I428">
        <v>-4.2356702571549798</v>
      </c>
      <c r="J428">
        <f>(Table2[[#This Row],[1M Return vs Nifty]]-AVERAGE(Table2[1M Return vs Nifty]))/_xlfn.STDEV.P(Table2[1M Return vs Nifty])</f>
        <v>-0.4505209634617886</v>
      </c>
      <c r="K428">
        <v>3.3038663309496501</v>
      </c>
      <c r="L428">
        <f>(Table2[[#This Row],[6M Return vs Nifty]]-AVERAGE(Table2[6M Return vs Nifty]))/_xlfn.STDEV.P(Table2[6M Return vs Nifty])</f>
        <v>-0.34934115854836773</v>
      </c>
      <c r="M428">
        <v>-1.67114198419354</v>
      </c>
      <c r="N428">
        <f>(Table2[[#This Row],[1W Return vs Nifty]]-AVERAGE(Table2[1W Return vs Nifty]))/_xlfn.STDEV.P(Table2[1W Return vs Nifty])</f>
        <v>-0.44786502209057932</v>
      </c>
      <c r="O428">
        <v>318.26</v>
      </c>
      <c r="P428">
        <v>320.44968320902399</v>
      </c>
      <c r="Q428">
        <v>307.75863559378303</v>
      </c>
      <c r="R428">
        <v>41.113005821300597</v>
      </c>
      <c r="S428" s="1">
        <f>(Table2[[#This Row],[Close Price]]-Table2[[#This Row],[20D EMA]])/Table2[[#This Row],[20D EMA]]</f>
        <v>-1.7941305850562368E-2</v>
      </c>
      <c r="T428" s="1">
        <f>(Table2[[#This Row],[Close Price]]-Table2[[#This Row],[50D EMA]])/Table2[[#This Row],[50D EMA]]</f>
        <v>-2.4651867743839036E-2</v>
      </c>
      <c r="U428" s="1">
        <f>(Table2[[#This Row],[Close Price]]-Table2[[#This Row],[200D EMA]])/Table2[[#This Row],[200D EMA]]</f>
        <v>1.5568578269047196E-2</v>
      </c>
      <c r="V428">
        <v>0.93547949638968897</v>
      </c>
      <c r="W428">
        <v>310</v>
      </c>
      <c r="X428">
        <v>316.45</v>
      </c>
      <c r="Y428">
        <v>310</v>
      </c>
      <c r="Z428">
        <v>320.95</v>
      </c>
      <c r="AA428">
        <v>300.05</v>
      </c>
      <c r="AB428">
        <v>332.95</v>
      </c>
      <c r="AC428" s="1">
        <f>(Table2[[#This Row],[Close Price]]/Table2[[#This Row],[Day Low]])-1</f>
        <v>8.2258064516129714E-3</v>
      </c>
      <c r="AD428" s="1">
        <f>(Table2[[#This Row],[Day High]]/Table2[[#This Row],[Close Price]])-1</f>
        <v>1.2478003519436731E-2</v>
      </c>
      <c r="AE428" s="1">
        <f>(Table2[[#This Row],[Close Price]]/Table2[[#This Row],[Current Week Low]])-1</f>
        <v>8.2258064516129714E-3</v>
      </c>
      <c r="AF428" s="1">
        <f>(Table2[[#This Row],[Current Week High]]/Table2[[#This Row],[Close Price]])-1</f>
        <v>2.6875699888017746E-2</v>
      </c>
      <c r="AG428" s="1">
        <f>(Table2[[#This Row],[Close Price]]/Table2[[#This Row],[Current Month Low]])-1</f>
        <v>4.1659723379436686E-2</v>
      </c>
      <c r="AH428" s="1">
        <f>(Table2[[#This Row],[Current Month High]]/Table2[[#This Row],[Close Price]])-1</f>
        <v>6.5269556870900525E-2</v>
      </c>
      <c r="AI428">
        <v>28.475443928971298</v>
      </c>
      <c r="AJ428">
        <v>27.493371405262</v>
      </c>
      <c r="AK428" t="str">
        <f>IF(AND(Table2[[#This Row],[20D EMA]]&gt;Table2[[#This Row],[50D EMA]],Table2[[#This Row],[50D EMA]]&gt;Table2[[#This Row],[200D EMA]]),"Uptrend","Downtrend/NoTrend")</f>
        <v>Downtrend/NoTrend</v>
      </c>
      <c r="AL428">
        <v>-0.12</v>
      </c>
      <c r="AM428" t="s">
        <v>3216</v>
      </c>
      <c r="AN428">
        <v>-2.92</v>
      </c>
      <c r="AO428" t="s">
        <v>3216</v>
      </c>
      <c r="AP428">
        <v>8.4869759136257994E-2</v>
      </c>
      <c r="AQ428">
        <f>(Table2[[#This Row],[Sharpe Ratio]]-AVERAGE(Table2[Sharpe Ratio]))/_xlfn.STDEV.P(Table2[Sharpe Ratio])</f>
        <v>0.2376782227581288</v>
      </c>
      <c r="AR4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8">
        <f>_xlfn.RANK.AVG(Table2[[#This Row],[1Y Return vs Nifty Z-Score]],Table2[1Y Return vs Nifty Z-Score])</f>
        <v>537</v>
      </c>
      <c r="AT428">
        <f>_xlfn.RANK.AVG(Table2[[#This Row],[6M Return vs Nifty Z-Score]],Table2[6M Return vs Nifty Z-Score])</f>
        <v>427</v>
      </c>
      <c r="AU428">
        <f>_xlfn.RANK.AVG(Table2[[#This Row],[Sharpe Ratio Z-Score]],Table2[Sharpe Ratio Z-Score])</f>
        <v>284</v>
      </c>
      <c r="AV428">
        <f>(Table2[[#This Row],[Rank 1Y]]+Table2[[#This Row],[Rank 6M]]+Table2[[#This Row],[Rank Sharpe]])/3</f>
        <v>416</v>
      </c>
    </row>
    <row r="429" spans="1:48" x14ac:dyDescent="0.3">
      <c r="A429" t="s">
        <v>572</v>
      </c>
      <c r="B429" t="s">
        <v>573</v>
      </c>
      <c r="C429" t="s">
        <v>3180</v>
      </c>
      <c r="D429" t="s">
        <v>80</v>
      </c>
      <c r="E429">
        <v>35791.040204454999</v>
      </c>
      <c r="F429">
        <v>4626.3500000000004</v>
      </c>
      <c r="G429">
        <v>17.500334382753799</v>
      </c>
      <c r="H429">
        <f>(Table2[[#This Row],[1Y Return vs Nifty]]-AVERAGE(Table2[1Y Return vs Nifty]))/_xlfn.STDEV.P(Table2[1Y Return vs Nifty])</f>
        <v>-0.13765742002433637</v>
      </c>
      <c r="I429">
        <v>5.2219720476661404</v>
      </c>
      <c r="J429">
        <f>(Table2[[#This Row],[1M Return vs Nifty]]-AVERAGE(Table2[1M Return vs Nifty]))/_xlfn.STDEV.P(Table2[1M Return vs Nifty])</f>
        <v>0.40868527644231284</v>
      </c>
      <c r="K429">
        <v>-1.02044019009753</v>
      </c>
      <c r="L429">
        <f>(Table2[[#This Row],[6M Return vs Nifty]]-AVERAGE(Table2[6M Return vs Nifty]))/_xlfn.STDEV.P(Table2[6M Return vs Nifty])</f>
        <v>-0.4784658114328596</v>
      </c>
      <c r="M429">
        <v>0.54921235773273402</v>
      </c>
      <c r="N429">
        <f>(Table2[[#This Row],[1W Return vs Nifty]]-AVERAGE(Table2[1W Return vs Nifty]))/_xlfn.STDEV.P(Table2[1W Return vs Nifty])</f>
        <v>3.4369854167854264E-2</v>
      </c>
      <c r="O429">
        <v>4611.87</v>
      </c>
      <c r="P429">
        <v>4474.1491058789197</v>
      </c>
      <c r="Q429">
        <v>4133.28330430801</v>
      </c>
      <c r="R429">
        <v>47.501957329234997</v>
      </c>
      <c r="S429" s="1">
        <f>(Table2[[#This Row],[Close Price]]-Table2[[#This Row],[20D EMA]])/Table2[[#This Row],[20D EMA]]</f>
        <v>3.1397242333371222E-3</v>
      </c>
      <c r="T429" s="1">
        <f>(Table2[[#This Row],[Close Price]]-Table2[[#This Row],[50D EMA]])/Table2[[#This Row],[50D EMA]]</f>
        <v>3.4017841274241949E-2</v>
      </c>
      <c r="U429" s="1">
        <f>(Table2[[#This Row],[Close Price]]-Table2[[#This Row],[200D EMA]])/Table2[[#This Row],[200D EMA]]</f>
        <v>0.11929177348624524</v>
      </c>
      <c r="V429">
        <v>1.1073406582187799</v>
      </c>
      <c r="W429">
        <v>4581.3500000000004</v>
      </c>
      <c r="X429">
        <v>4711.8</v>
      </c>
      <c r="Y429">
        <v>4581.3500000000004</v>
      </c>
      <c r="Z429">
        <v>4884.25</v>
      </c>
      <c r="AA429">
        <v>4452.8999999999996</v>
      </c>
      <c r="AB429">
        <v>4895.5</v>
      </c>
      <c r="AC429" s="1">
        <f>(Table2[[#This Row],[Close Price]]/Table2[[#This Row],[Day Low]])-1</f>
        <v>9.8224322525020114E-3</v>
      </c>
      <c r="AD429" s="1">
        <f>(Table2[[#This Row],[Day High]]/Table2[[#This Row],[Close Price]])-1</f>
        <v>1.8470284349433097E-2</v>
      </c>
      <c r="AE429" s="1">
        <f>(Table2[[#This Row],[Close Price]]/Table2[[#This Row],[Current Week Low]])-1</f>
        <v>9.8224322525020114E-3</v>
      </c>
      <c r="AF429" s="1">
        <f>(Table2[[#This Row],[Current Week High]]/Table2[[#This Row],[Close Price]])-1</f>
        <v>5.5745890388751329E-2</v>
      </c>
      <c r="AG429" s="1">
        <f>(Table2[[#This Row],[Close Price]]/Table2[[#This Row],[Current Month Low]])-1</f>
        <v>3.895214354690224E-2</v>
      </c>
      <c r="AH429" s="1">
        <f>(Table2[[#This Row],[Current Month High]]/Table2[[#This Row],[Close Price]])-1</f>
        <v>5.8177613021064056E-2</v>
      </c>
      <c r="AI429">
        <v>5.8177613021064003</v>
      </c>
      <c r="AJ429">
        <v>51.551930290075802</v>
      </c>
      <c r="AK429" t="str">
        <f>IF(AND(Table2[[#This Row],[20D EMA]]&gt;Table2[[#This Row],[50D EMA]],Table2[[#This Row],[50D EMA]]&gt;Table2[[#This Row],[200D EMA]]),"Uptrend","Downtrend/NoTrend")</f>
        <v>Uptrend</v>
      </c>
      <c r="AL429">
        <v>0.05</v>
      </c>
      <c r="AM429" t="s">
        <v>3217</v>
      </c>
      <c r="AN429">
        <v>-0.46</v>
      </c>
      <c r="AO429" t="s">
        <v>3216</v>
      </c>
      <c r="AP429">
        <v>3.2685966324620001E-2</v>
      </c>
      <c r="AQ429">
        <f>(Table2[[#This Row],[Sharpe Ratio]]-AVERAGE(Table2[Sharpe Ratio]))/_xlfn.STDEV.P(Table2[Sharpe Ratio])</f>
        <v>-0.36838839383443006</v>
      </c>
      <c r="AR4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-0.54145649468145884</v>
      </c>
      <c r="AS429">
        <f>_xlfn.RANK.AVG(Table2[[#This Row],[1Y Return vs Nifty Z-Score]],Table2[1Y Return vs Nifty Z-Score])</f>
        <v>337</v>
      </c>
      <c r="AT429">
        <f>_xlfn.RANK.AVG(Table2[[#This Row],[6M Return vs Nifty Z-Score]],Table2[6M Return vs Nifty Z-Score])</f>
        <v>481</v>
      </c>
      <c r="AU429">
        <f>_xlfn.RANK.AVG(Table2[[#This Row],[Sharpe Ratio Z-Score]],Table2[Sharpe Ratio Z-Score])</f>
        <v>432</v>
      </c>
      <c r="AV429">
        <f>(Table2[[#This Row],[Rank 1Y]]+Table2[[#This Row],[Rank 6M]]+Table2[[#This Row],[Rank Sharpe]])/3</f>
        <v>416.66666666666669</v>
      </c>
    </row>
    <row r="430" spans="1:48" x14ac:dyDescent="0.3">
      <c r="A430" t="s">
        <v>1292</v>
      </c>
      <c r="B430" t="s">
        <v>1293</v>
      </c>
      <c r="C430" t="s">
        <v>3175</v>
      </c>
      <c r="D430" t="s">
        <v>54</v>
      </c>
      <c r="E430">
        <v>9115.6080837499994</v>
      </c>
      <c r="F430">
        <v>513.1</v>
      </c>
      <c r="G430">
        <v>-2.1205483305726598</v>
      </c>
      <c r="H430">
        <f>(Table2[[#This Row],[1Y Return vs Nifty]]-AVERAGE(Table2[1Y Return vs Nifty]))/_xlfn.STDEV.P(Table2[1Y Return vs Nifty])</f>
        <v>-0.46990632482586903</v>
      </c>
      <c r="I430">
        <v>10.5600693570426</v>
      </c>
      <c r="J430">
        <f>(Table2[[#This Row],[1M Return vs Nifty]]-AVERAGE(Table2[1M Return vs Nifty]))/_xlfn.STDEV.P(Table2[1M Return vs Nifty])</f>
        <v>0.8936398105224953</v>
      </c>
      <c r="K430">
        <v>24.063097504698401</v>
      </c>
      <c r="L430">
        <f>(Table2[[#This Row],[6M Return vs Nifty]]-AVERAGE(Table2[6M Return vs Nifty]))/_xlfn.STDEV.P(Table2[6M Return vs Nifty])</f>
        <v>0.27053361360587569</v>
      </c>
      <c r="M430">
        <v>4.5961800851968002</v>
      </c>
      <c r="N430">
        <f>(Table2[[#This Row],[1W Return vs Nifty]]-AVERAGE(Table2[1W Return vs Nifty]))/_xlfn.STDEV.P(Table2[1W Return vs Nifty])</f>
        <v>0.91332369699566252</v>
      </c>
      <c r="O430">
        <v>499.68</v>
      </c>
      <c r="P430">
        <v>474.475961741292</v>
      </c>
      <c r="Q430">
        <v>407.37550655893602</v>
      </c>
      <c r="R430">
        <v>66.167381338991206</v>
      </c>
      <c r="S430" s="1">
        <f>(Table2[[#This Row],[Close Price]]-Table2[[#This Row],[20D EMA]])/Table2[[#This Row],[20D EMA]]</f>
        <v>2.6857188600704483E-2</v>
      </c>
      <c r="T430" s="1">
        <f>(Table2[[#This Row],[Close Price]]-Table2[[#This Row],[50D EMA]])/Table2[[#This Row],[50D EMA]]</f>
        <v>8.1403572305245211E-2</v>
      </c>
      <c r="U430" s="1">
        <f>(Table2[[#This Row],[Close Price]]-Table2[[#This Row],[200D EMA]])/Table2[[#This Row],[200D EMA]]</f>
        <v>0.25952589622805067</v>
      </c>
      <c r="V430">
        <v>0.858053933995792</v>
      </c>
      <c r="W430">
        <v>505.9</v>
      </c>
      <c r="X430">
        <v>532.15</v>
      </c>
      <c r="Y430">
        <v>501.3</v>
      </c>
      <c r="Z430">
        <v>547</v>
      </c>
      <c r="AA430">
        <v>460.5</v>
      </c>
      <c r="AB430">
        <v>547</v>
      </c>
      <c r="AC430" s="1">
        <f>(Table2[[#This Row],[Close Price]]/Table2[[#This Row],[Day Low]])-1</f>
        <v>1.4232061672267315E-2</v>
      </c>
      <c r="AD430" s="1">
        <f>(Table2[[#This Row],[Day High]]/Table2[[#This Row],[Close Price]])-1</f>
        <v>3.7127265640225948E-2</v>
      </c>
      <c r="AE430" s="1">
        <f>(Table2[[#This Row],[Close Price]]/Table2[[#This Row],[Current Week Low]])-1</f>
        <v>2.3538799122282184E-2</v>
      </c>
      <c r="AF430" s="1">
        <f>(Table2[[#This Row],[Current Week High]]/Table2[[#This Row],[Close Price]])-1</f>
        <v>6.6068992399142434E-2</v>
      </c>
      <c r="AG430" s="1">
        <f>(Table2[[#This Row],[Close Price]]/Table2[[#This Row],[Current Month Low]])-1</f>
        <v>0.1142236699239958</v>
      </c>
      <c r="AH430" s="1">
        <f>(Table2[[#This Row],[Current Month High]]/Table2[[#This Row],[Close Price]])-1</f>
        <v>6.6068992399142434E-2</v>
      </c>
      <c r="AI430">
        <v>6.6068992399142399</v>
      </c>
      <c r="AJ430">
        <v>60.594679186228497</v>
      </c>
      <c r="AK430" t="str">
        <f>IF(AND(Table2[[#This Row],[20D EMA]]&gt;Table2[[#This Row],[50D EMA]],Table2[[#This Row],[50D EMA]]&gt;Table2[[#This Row],[200D EMA]]),"Uptrend","Downtrend/NoTrend")</f>
        <v>Uptrend</v>
      </c>
      <c r="AL430">
        <v>7.0000000000000007E-2</v>
      </c>
      <c r="AM430" t="s">
        <v>3217</v>
      </c>
      <c r="AN430">
        <v>7.88</v>
      </c>
      <c r="AO430" t="s">
        <v>3217</v>
      </c>
      <c r="AQ430">
        <f>(Table2[[#This Row],[Sharpe Ratio]]-AVERAGE(Table2[Sharpe Ratio]))/_xlfn.STDEV.P(Table2[Sharpe Ratio])</f>
        <v>-0.74800574154095356</v>
      </c>
      <c r="AR4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0.85958505475721092</v>
      </c>
      <c r="AS430">
        <f>_xlfn.RANK.AVG(Table2[[#This Row],[1Y Return vs Nifty Z-Score]],Table2[1Y Return vs Nifty Z-Score])</f>
        <v>465</v>
      </c>
      <c r="AT430">
        <f>_xlfn.RANK.AVG(Table2[[#This Row],[6M Return vs Nifty Z-Score]],Table2[6M Return vs Nifty Z-Score])</f>
        <v>229</v>
      </c>
      <c r="AU430">
        <f>_xlfn.RANK.AVG(Table2[[#This Row],[Sharpe Ratio Z-Score]],Table2[Sharpe Ratio Z-Score])</f>
        <v>557</v>
      </c>
      <c r="AV430">
        <f>(Table2[[#This Row],[Rank 1Y]]+Table2[[#This Row],[Rank 6M]]+Table2[[#This Row],[Rank Sharpe]])/3</f>
        <v>417</v>
      </c>
    </row>
    <row r="431" spans="1:48" x14ac:dyDescent="0.3">
      <c r="A431" t="s">
        <v>493</v>
      </c>
      <c r="B431" t="s">
        <v>494</v>
      </c>
      <c r="C431" t="s">
        <v>3178</v>
      </c>
      <c r="D431" t="s">
        <v>495</v>
      </c>
      <c r="E431">
        <v>44424.02830926</v>
      </c>
      <c r="F431">
        <v>695.45</v>
      </c>
      <c r="G431">
        <v>4.0452512609676203</v>
      </c>
      <c r="H431">
        <f>(Table2[[#This Row],[1Y Return vs Nifty]]-AVERAGE(Table2[1Y Return vs Nifty]))/_xlfn.STDEV.P(Table2[1Y Return vs Nifty])</f>
        <v>-0.36549816993059486</v>
      </c>
      <c r="I431">
        <v>0.85181452137970004</v>
      </c>
      <c r="J431">
        <f>(Table2[[#This Row],[1M Return vs Nifty]]-AVERAGE(Table2[1M Return vs Nifty]))/_xlfn.STDEV.P(Table2[1M Return vs Nifty])</f>
        <v>1.1665967091281022E-2</v>
      </c>
      <c r="K431">
        <v>39.472472405923803</v>
      </c>
      <c r="L431">
        <f>(Table2[[#This Row],[6M Return vs Nifty]]-AVERAGE(Table2[6M Return vs Nifty]))/_xlfn.STDEV.P(Table2[6M Return vs Nifty])</f>
        <v>0.73066061330012833</v>
      </c>
      <c r="M431">
        <v>1.5337623646746801</v>
      </c>
      <c r="N431">
        <f>(Table2[[#This Row],[1W Return vs Nifty]]-AVERAGE(Table2[1W Return vs Nifty]))/_xlfn.STDEV.P(Table2[1W Return vs Nifty])</f>
        <v>0.2482025482575683</v>
      </c>
      <c r="O431">
        <v>659.56</v>
      </c>
      <c r="P431">
        <v>626.96571782397405</v>
      </c>
      <c r="Q431">
        <v>553.22263046616695</v>
      </c>
      <c r="R431">
        <v>63.865755557965898</v>
      </c>
      <c r="S431" s="1">
        <f>(Table2[[#This Row],[Close Price]]-Table2[[#This Row],[20D EMA]])/Table2[[#This Row],[20D EMA]]</f>
        <v>5.4415064588513709E-2</v>
      </c>
      <c r="T431" s="1">
        <f>(Table2[[#This Row],[Close Price]]-Table2[[#This Row],[50D EMA]])/Table2[[#This Row],[50D EMA]]</f>
        <v>0.10923130281144582</v>
      </c>
      <c r="U431" s="1">
        <f>(Table2[[#This Row],[Close Price]]-Table2[[#This Row],[200D EMA]])/Table2[[#This Row],[200D EMA]]</f>
        <v>0.25708884940948057</v>
      </c>
      <c r="V431">
        <v>0.75891586808282796</v>
      </c>
      <c r="W431">
        <v>674.4</v>
      </c>
      <c r="X431">
        <v>697</v>
      </c>
      <c r="Y431">
        <v>662.75</v>
      </c>
      <c r="Z431">
        <v>697</v>
      </c>
      <c r="AA431">
        <v>634.79999999999995</v>
      </c>
      <c r="AB431">
        <v>697</v>
      </c>
      <c r="AC431" s="1">
        <f>(Table2[[#This Row],[Close Price]]/Table2[[#This Row],[Day Low]])-1</f>
        <v>3.1212930011862428E-2</v>
      </c>
      <c r="AD431" s="1">
        <f>(Table2[[#This Row],[Day High]]/Table2[[#This Row],[Close Price]])-1</f>
        <v>2.2287727370766675E-3</v>
      </c>
      <c r="AE431" s="1">
        <f>(Table2[[#This Row],[Close Price]]/Table2[[#This Row],[Current Week Low]])-1</f>
        <v>4.9339871746510777E-2</v>
      </c>
      <c r="AF431" s="1">
        <f>(Table2[[#This Row],[Current Week High]]/Table2[[#This Row],[Close Price]])-1</f>
        <v>2.2287727370766675E-3</v>
      </c>
      <c r="AG431" s="1">
        <f>(Table2[[#This Row],[Close Price]]/Table2[[#This Row],[Current Month Low]])-1</f>
        <v>9.5541902961562952E-2</v>
      </c>
      <c r="AH431" s="1">
        <f>(Table2[[#This Row],[Current Month High]]/Table2[[#This Row],[Close Price]])-1</f>
        <v>2.2287727370766675E-3</v>
      </c>
      <c r="AI431">
        <v>0.222877273707666</v>
      </c>
      <c r="AJ431">
        <v>65.170407315045694</v>
      </c>
      <c r="AK431" t="str">
        <f>IF(AND(Table2[[#This Row],[20D EMA]]&gt;Table2[[#This Row],[50D EMA]],Table2[[#This Row],[50D EMA]]&gt;Table2[[#This Row],[200D EMA]]),"Uptrend","Downtrend/NoTrend")</f>
        <v>Uptrend</v>
      </c>
      <c r="AL431">
        <v>0.05</v>
      </c>
      <c r="AM431" t="s">
        <v>3217</v>
      </c>
      <c r="AN431">
        <v>6.31</v>
      </c>
      <c r="AO431" t="s">
        <v>3217</v>
      </c>
      <c r="AP431">
        <v>-6.8762373336256996E-2</v>
      </c>
      <c r="AQ431">
        <f>(Table2[[#This Row],[Sharpe Ratio]]-AVERAGE(Table2[Sharpe Ratio]))/_xlfn.STDEV.P(Table2[Sharpe Ratio])</f>
        <v>-1.5466172780233198</v>
      </c>
      <c r="AR4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-0.92158631930493695</v>
      </c>
      <c r="AS431">
        <f>_xlfn.RANK.AVG(Table2[[#This Row],[1Y Return vs Nifty Z-Score]],Table2[1Y Return vs Nifty Z-Score])</f>
        <v>420</v>
      </c>
      <c r="AT431">
        <f>_xlfn.RANK.AVG(Table2[[#This Row],[6M Return vs Nifty Z-Score]],Table2[6M Return vs Nifty Z-Score])</f>
        <v>139</v>
      </c>
      <c r="AU431">
        <f>_xlfn.RANK.AVG(Table2[[#This Row],[Sharpe Ratio Z-Score]],Table2[Sharpe Ratio Z-Score])</f>
        <v>694</v>
      </c>
      <c r="AV431">
        <f>(Table2[[#This Row],[Rank 1Y]]+Table2[[#This Row],[Rank 6M]]+Table2[[#This Row],[Rank Sharpe]])/3</f>
        <v>417.66666666666669</v>
      </c>
    </row>
    <row r="432" spans="1:48" x14ac:dyDescent="0.3">
      <c r="A432" t="s">
        <v>1562</v>
      </c>
      <c r="B432" t="s">
        <v>1563</v>
      </c>
      <c r="C432" t="s">
        <v>3175</v>
      </c>
      <c r="D432" t="s">
        <v>54</v>
      </c>
      <c r="E432">
        <v>6485.9873057249997</v>
      </c>
      <c r="F432">
        <v>1536.7</v>
      </c>
      <c r="G432">
        <v>-5.8301825385713997</v>
      </c>
      <c r="H432">
        <f>(Table2[[#This Row],[1Y Return vs Nifty]]-AVERAGE(Table2[1Y Return vs Nifty]))/_xlfn.STDEV.P(Table2[1Y Return vs Nifty])</f>
        <v>-0.53272316751484527</v>
      </c>
      <c r="I432">
        <v>22.138256070959901</v>
      </c>
      <c r="J432">
        <f>(Table2[[#This Row],[1M Return vs Nifty]]-AVERAGE(Table2[1M Return vs Nifty]))/_xlfn.STDEV.P(Table2[1M Return vs Nifty])</f>
        <v>1.9454928993521923</v>
      </c>
      <c r="K432">
        <v>20.516638398887402</v>
      </c>
      <c r="L432">
        <f>(Table2[[#This Row],[6M Return vs Nifty]]-AVERAGE(Table2[6M Return vs Nifty]))/_xlfn.STDEV.P(Table2[6M Return vs Nifty])</f>
        <v>0.16463563926524166</v>
      </c>
      <c r="M432">
        <v>7.4076167074433803</v>
      </c>
      <c r="N432">
        <f>(Table2[[#This Row],[1W Return vs Nifty]]-AVERAGE(Table2[1W Return vs Nifty]))/_xlfn.STDEV.P(Table2[1W Return vs Nifty])</f>
        <v>1.5239346999499495</v>
      </c>
      <c r="O432">
        <v>1443.94</v>
      </c>
      <c r="P432">
        <v>1375.67938616631</v>
      </c>
      <c r="Q432">
        <v>1259.12845493906</v>
      </c>
      <c r="R432">
        <v>83.835035792610199</v>
      </c>
      <c r="S432" s="1">
        <f>(Table2[[#This Row],[Close Price]]-Table2[[#This Row],[20D EMA]])/Table2[[#This Row],[20D EMA]]</f>
        <v>6.4240896436139991E-2</v>
      </c>
      <c r="T432" s="1">
        <f>(Table2[[#This Row],[Close Price]]-Table2[[#This Row],[50D EMA]])/Table2[[#This Row],[50D EMA]]</f>
        <v>0.11704806763327032</v>
      </c>
      <c r="U432" s="1">
        <f>(Table2[[#This Row],[Close Price]]-Table2[[#This Row],[200D EMA]])/Table2[[#This Row],[200D EMA]]</f>
        <v>0.22044736100763768</v>
      </c>
      <c r="V432">
        <v>1.60203768994582</v>
      </c>
      <c r="W432">
        <v>1510.05</v>
      </c>
      <c r="X432">
        <v>1595.4</v>
      </c>
      <c r="Y432">
        <v>1505.05</v>
      </c>
      <c r="Z432">
        <v>1595.4</v>
      </c>
      <c r="AA432">
        <v>1352.05</v>
      </c>
      <c r="AB432">
        <v>1595.4</v>
      </c>
      <c r="AC432" s="1">
        <f>(Table2[[#This Row],[Close Price]]/Table2[[#This Row],[Day Low]])-1</f>
        <v>1.7648422237674266E-2</v>
      </c>
      <c r="AD432" s="1">
        <f>(Table2[[#This Row],[Day High]]/Table2[[#This Row],[Close Price]])-1</f>
        <v>3.8198737554499873E-2</v>
      </c>
      <c r="AE432" s="1">
        <f>(Table2[[#This Row],[Close Price]]/Table2[[#This Row],[Current Week Low]])-1</f>
        <v>2.1029201687651655E-2</v>
      </c>
      <c r="AF432" s="1">
        <f>(Table2[[#This Row],[Current Week High]]/Table2[[#This Row],[Close Price]])-1</f>
        <v>3.8198737554499873E-2</v>
      </c>
      <c r="AG432" s="1">
        <f>(Table2[[#This Row],[Close Price]]/Table2[[#This Row],[Current Month Low]])-1</f>
        <v>0.13657039310676389</v>
      </c>
      <c r="AH432" s="1">
        <f>(Table2[[#This Row],[Current Month High]]/Table2[[#This Row],[Close Price]])-1</f>
        <v>3.8198737554499873E-2</v>
      </c>
      <c r="AI432">
        <v>3.8198737554499802</v>
      </c>
      <c r="AJ432">
        <v>52.989198068594703</v>
      </c>
      <c r="AK432" t="str">
        <f>IF(AND(Table2[[#This Row],[20D EMA]]&gt;Table2[[#This Row],[50D EMA]],Table2[[#This Row],[50D EMA]]&gt;Table2[[#This Row],[200D EMA]]),"Uptrend","Downtrend/NoTrend")</f>
        <v>Uptrend</v>
      </c>
      <c r="AL432">
        <v>0</v>
      </c>
      <c r="AM432" t="s">
        <v>3218</v>
      </c>
      <c r="AN432">
        <v>12.01</v>
      </c>
      <c r="AO432" t="s">
        <v>3217</v>
      </c>
      <c r="AP432">
        <v>8.1382283542399993E-3</v>
      </c>
      <c r="AQ432">
        <f>(Table2[[#This Row],[Sharpe Ratio]]-AVERAGE(Table2[Sharpe Ratio]))/_xlfn.STDEV.P(Table2[Sharpe Ratio])</f>
        <v>-0.65348772631129282</v>
      </c>
      <c r="AR4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2.4478523447412455</v>
      </c>
      <c r="AS432">
        <f>_xlfn.RANK.AVG(Table2[[#This Row],[1Y Return vs Nifty Z-Score]],Table2[1Y Return vs Nifty Z-Score])</f>
        <v>498</v>
      </c>
      <c r="AT432">
        <f>_xlfn.RANK.AVG(Table2[[#This Row],[6M Return vs Nifty Z-Score]],Table2[6M Return vs Nifty Z-Score])</f>
        <v>257</v>
      </c>
      <c r="AU432">
        <f>_xlfn.RANK.AVG(Table2[[#This Row],[Sharpe Ratio Z-Score]],Table2[Sharpe Ratio Z-Score])</f>
        <v>507</v>
      </c>
      <c r="AV432">
        <f>(Table2[[#This Row],[Rank 1Y]]+Table2[[#This Row],[Rank 6M]]+Table2[[#This Row],[Rank Sharpe]])/3</f>
        <v>420.66666666666669</v>
      </c>
    </row>
    <row r="433" spans="1:48" x14ac:dyDescent="0.3">
      <c r="A433" t="s">
        <v>655</v>
      </c>
      <c r="B433" t="s">
        <v>656</v>
      </c>
      <c r="C433" t="s">
        <v>631</v>
      </c>
      <c r="D433" t="s">
        <v>631</v>
      </c>
      <c r="E433">
        <v>29365.240740000001</v>
      </c>
      <c r="F433">
        <v>934.95</v>
      </c>
      <c r="G433">
        <v>1.9606460946839199</v>
      </c>
      <c r="H433">
        <f>(Table2[[#This Row],[1Y Return vs Nifty]]-AVERAGE(Table2[1Y Return vs Nifty]))/_xlfn.STDEV.P(Table2[1Y Return vs Nifty])</f>
        <v>-0.40079769205509946</v>
      </c>
      <c r="I433">
        <v>-3.9696040704461799</v>
      </c>
      <c r="J433">
        <f>(Table2[[#This Row],[1M Return vs Nifty]]-AVERAGE(Table2[1M Return vs Nifty]))/_xlfn.STDEV.P(Table2[1M Return vs Nifty])</f>
        <v>-0.42634942889961169</v>
      </c>
      <c r="K433">
        <v>0.36115252969952</v>
      </c>
      <c r="L433">
        <f>(Table2[[#This Row],[6M Return vs Nifty]]-AVERAGE(Table2[6M Return vs Nifty]))/_xlfn.STDEV.P(Table2[6M Return vs Nifty])</f>
        <v>-0.43721117800129278</v>
      </c>
      <c r="M433">
        <v>0.92303625015064095</v>
      </c>
      <c r="N433">
        <f>(Table2[[#This Row],[1W Return vs Nifty]]-AVERAGE(Table2[1W Return vs Nifty]))/_xlfn.STDEV.P(Table2[1W Return vs Nifty])</f>
        <v>0.1155600115668759</v>
      </c>
      <c r="O433">
        <v>864.1</v>
      </c>
      <c r="P433">
        <v>862.30124073660295</v>
      </c>
      <c r="Q433">
        <v>821.56483233547397</v>
      </c>
      <c r="R433">
        <v>53.197445155179402</v>
      </c>
      <c r="S433" s="1">
        <f>(Table2[[#This Row],[Close Price]]-Table2[[#This Row],[20D EMA]])/Table2[[#This Row],[20D EMA]]</f>
        <v>8.1992824904524961E-2</v>
      </c>
      <c r="T433" s="1">
        <f>(Table2[[#This Row],[Close Price]]-Table2[[#This Row],[50D EMA]])/Table2[[#This Row],[50D EMA]]</f>
        <v>8.424986052593221E-2</v>
      </c>
      <c r="U433" s="1">
        <f>(Table2[[#This Row],[Close Price]]-Table2[[#This Row],[200D EMA]])/Table2[[#This Row],[200D EMA]]</f>
        <v>0.13801122346267483</v>
      </c>
      <c r="V433">
        <v>1.1103420256138501</v>
      </c>
      <c r="W433">
        <v>865</v>
      </c>
      <c r="X433">
        <v>950</v>
      </c>
      <c r="Y433">
        <v>846.75</v>
      </c>
      <c r="Z433">
        <v>950</v>
      </c>
      <c r="AA433">
        <v>812</v>
      </c>
      <c r="AB433">
        <v>950</v>
      </c>
      <c r="AC433" s="1">
        <f>(Table2[[#This Row],[Close Price]]/Table2[[#This Row],[Day Low]])-1</f>
        <v>8.0867052023121389E-2</v>
      </c>
      <c r="AD433" s="1">
        <f>(Table2[[#This Row],[Day High]]/Table2[[#This Row],[Close Price]])-1</f>
        <v>1.6097117492914093E-2</v>
      </c>
      <c r="AE433" s="1">
        <f>(Table2[[#This Row],[Close Price]]/Table2[[#This Row],[Current Week Low]])-1</f>
        <v>0.10416297608503111</v>
      </c>
      <c r="AF433" s="1">
        <f>(Table2[[#This Row],[Current Week High]]/Table2[[#This Row],[Close Price]])-1</f>
        <v>1.6097117492914093E-2</v>
      </c>
      <c r="AG433" s="1">
        <f>(Table2[[#This Row],[Close Price]]/Table2[[#This Row],[Current Month Low]])-1</f>
        <v>0.15141625615763554</v>
      </c>
      <c r="AH433" s="1">
        <f>(Table2[[#This Row],[Current Month High]]/Table2[[#This Row],[Close Price]])-1</f>
        <v>1.6097117492914093E-2</v>
      </c>
      <c r="AI433">
        <v>7.9469490347077398</v>
      </c>
      <c r="AJ433">
        <v>31.6830985915492</v>
      </c>
      <c r="AK433" t="str">
        <f>IF(AND(Table2[[#This Row],[20D EMA]]&gt;Table2[[#This Row],[50D EMA]],Table2[[#This Row],[50D EMA]]&gt;Table2[[#This Row],[200D EMA]]),"Uptrend","Downtrend/NoTrend")</f>
        <v>Uptrend</v>
      </c>
      <c r="AL433">
        <v>-7.0000000000000007E-2</v>
      </c>
      <c r="AM433" t="s">
        <v>3216</v>
      </c>
      <c r="AN433">
        <v>12.33</v>
      </c>
      <c r="AO433" t="s">
        <v>3217</v>
      </c>
      <c r="AP433">
        <v>6.1699285010425001E-2</v>
      </c>
      <c r="AQ433">
        <f>(Table2[[#This Row],[Sharpe Ratio]]-AVERAGE(Table2[Sharpe Ratio]))/_xlfn.STDEV.P(Table2[Sharpe Ratio])</f>
        <v>-3.1425460620692285E-2</v>
      </c>
      <c r="AR4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-1.1802237480098206</v>
      </c>
      <c r="AS433">
        <f>_xlfn.RANK.AVG(Table2[[#This Row],[1Y Return vs Nifty Z-Score]],Table2[1Y Return vs Nifty Z-Score])</f>
        <v>435</v>
      </c>
      <c r="AT433">
        <f>_xlfn.RANK.AVG(Table2[[#This Row],[6M Return vs Nifty Z-Score]],Table2[6M Return vs Nifty Z-Score])</f>
        <v>465</v>
      </c>
      <c r="AU433">
        <f>_xlfn.RANK.AVG(Table2[[#This Row],[Sharpe Ratio Z-Score]],Table2[Sharpe Ratio Z-Score])</f>
        <v>363</v>
      </c>
      <c r="AV433">
        <f>(Table2[[#This Row],[Rank 1Y]]+Table2[[#This Row],[Rank 6M]]+Table2[[#This Row],[Rank Sharpe]])/3</f>
        <v>421</v>
      </c>
    </row>
    <row r="434" spans="1:48" x14ac:dyDescent="0.3">
      <c r="A434" t="s">
        <v>1318</v>
      </c>
      <c r="B434" t="s">
        <v>1319</v>
      </c>
      <c r="C434" t="s">
        <v>3180</v>
      </c>
      <c r="D434" t="s">
        <v>80</v>
      </c>
      <c r="E434">
        <v>8808.3038276810003</v>
      </c>
      <c r="F434">
        <v>214.14</v>
      </c>
      <c r="G434">
        <v>11.163721228235101</v>
      </c>
      <c r="H434">
        <f>(Table2[[#This Row],[1Y Return vs Nifty]]-AVERAGE(Table2[1Y Return vs Nifty]))/_xlfn.STDEV.P(Table2[1Y Return vs Nifty])</f>
        <v>-0.24495803496098675</v>
      </c>
      <c r="I434">
        <v>-0.86147929696152203</v>
      </c>
      <c r="J434">
        <f>(Table2[[#This Row],[1M Return vs Nifty]]-AVERAGE(Table2[1M Return vs Nifty]))/_xlfn.STDEV.P(Table2[1M Return vs Nifty])</f>
        <v>-0.14398305113787102</v>
      </c>
      <c r="K434">
        <v>-10.5355438938858</v>
      </c>
      <c r="L434">
        <f>(Table2[[#This Row],[6M Return vs Nifty]]-AVERAGE(Table2[6M Return vs Nifty]))/_xlfn.STDEV.P(Table2[6M Return vs Nifty])</f>
        <v>-0.76258870071733043</v>
      </c>
      <c r="M434">
        <v>2.69121799773293</v>
      </c>
      <c r="N434">
        <f>(Table2[[#This Row],[1W Return vs Nifty]]-AVERAGE(Table2[1W Return vs Nifty]))/_xlfn.STDEV.P(Table2[1W Return vs Nifty])</f>
        <v>0.49958831288207145</v>
      </c>
      <c r="O434">
        <v>215.36</v>
      </c>
      <c r="P434">
        <v>214.75507448186599</v>
      </c>
      <c r="Q434">
        <v>202.710597640863</v>
      </c>
      <c r="R434">
        <v>56.213375479261401</v>
      </c>
      <c r="S434" s="1">
        <f>(Table2[[#This Row],[Close Price]]-Table2[[#This Row],[20D EMA]])/Table2[[#This Row],[20D EMA]]</f>
        <v>-5.6649331352155797E-3</v>
      </c>
      <c r="T434" s="1">
        <f>(Table2[[#This Row],[Close Price]]-Table2[[#This Row],[50D EMA]])/Table2[[#This Row],[50D EMA]]</f>
        <v>-2.8640742639026214E-3</v>
      </c>
      <c r="U434" s="1">
        <f>(Table2[[#This Row],[Close Price]]-Table2[[#This Row],[200D EMA]])/Table2[[#This Row],[200D EMA]]</f>
        <v>5.6382855618560983E-2</v>
      </c>
      <c r="V434">
        <v>0.98715136527596903</v>
      </c>
      <c r="W434">
        <v>208.87</v>
      </c>
      <c r="X434">
        <v>222.25</v>
      </c>
      <c r="Y434">
        <v>205.25</v>
      </c>
      <c r="Z434">
        <v>222.25</v>
      </c>
      <c r="AA434">
        <v>205.25</v>
      </c>
      <c r="AB434">
        <v>230</v>
      </c>
      <c r="AC434" s="1">
        <f>(Table2[[#This Row],[Close Price]]/Table2[[#This Row],[Day Low]])-1</f>
        <v>2.523100493129693E-2</v>
      </c>
      <c r="AD434" s="1">
        <f>(Table2[[#This Row],[Day High]]/Table2[[#This Row],[Close Price]])-1</f>
        <v>3.7872419912207134E-2</v>
      </c>
      <c r="AE434" s="1">
        <f>(Table2[[#This Row],[Close Price]]/Table2[[#This Row],[Current Week Low]])-1</f>
        <v>4.3313032886723501E-2</v>
      </c>
      <c r="AF434" s="1">
        <f>(Table2[[#This Row],[Current Week High]]/Table2[[#This Row],[Close Price]])-1</f>
        <v>3.7872419912207134E-2</v>
      </c>
      <c r="AG434" s="1">
        <f>(Table2[[#This Row],[Close Price]]/Table2[[#This Row],[Current Month Low]])-1</f>
        <v>4.3313032886723501E-2</v>
      </c>
      <c r="AH434" s="1">
        <f>(Table2[[#This Row],[Current Month High]]/Table2[[#This Row],[Close Price]])-1</f>
        <v>7.4063696647053368E-2</v>
      </c>
      <c r="AI434">
        <v>19.5479592789763</v>
      </c>
      <c r="AJ434">
        <v>45.673469387754999</v>
      </c>
      <c r="AK434" t="str">
        <f>IF(AND(Table2[[#This Row],[20D EMA]]&gt;Table2[[#This Row],[50D EMA]],Table2[[#This Row],[50D EMA]]&gt;Table2[[#This Row],[200D EMA]]),"Uptrend","Downtrend/NoTrend")</f>
        <v>Uptrend</v>
      </c>
      <c r="AL434">
        <v>0</v>
      </c>
      <c r="AM434" t="s">
        <v>3218</v>
      </c>
      <c r="AN434">
        <v>-4.1900000000000004</v>
      </c>
      <c r="AO434" t="s">
        <v>3216</v>
      </c>
      <c r="AP434">
        <v>7.9016672771999003E-2</v>
      </c>
      <c r="AQ434">
        <f>(Table2[[#This Row],[Sharpe Ratio]]-AVERAGE(Table2[Sharpe Ratio]))/_xlfn.STDEV.P(Table2[Sharpe Ratio])</f>
        <v>0.16970002381396623</v>
      </c>
      <c r="AR4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-0.48224145012015046</v>
      </c>
      <c r="AS434">
        <f>_xlfn.RANK.AVG(Table2[[#This Row],[1Y Return vs Nifty Z-Score]],Table2[1Y Return vs Nifty Z-Score])</f>
        <v>380</v>
      </c>
      <c r="AT434">
        <f>_xlfn.RANK.AVG(Table2[[#This Row],[6M Return vs Nifty Z-Score]],Table2[6M Return vs Nifty Z-Score])</f>
        <v>577</v>
      </c>
      <c r="AU434">
        <f>_xlfn.RANK.AVG(Table2[[#This Row],[Sharpe Ratio Z-Score]],Table2[Sharpe Ratio Z-Score])</f>
        <v>306</v>
      </c>
      <c r="AV434">
        <f>(Table2[[#This Row],[Rank 1Y]]+Table2[[#This Row],[Rank 6M]]+Table2[[#This Row],[Rank Sharpe]])/3</f>
        <v>421</v>
      </c>
    </row>
    <row r="435" spans="1:48" x14ac:dyDescent="0.3">
      <c r="A435" t="s">
        <v>1778</v>
      </c>
      <c r="B435" t="s">
        <v>1779</v>
      </c>
      <c r="C435" t="s">
        <v>3183</v>
      </c>
      <c r="D435" t="s">
        <v>1780</v>
      </c>
      <c r="E435">
        <v>4599.3851016199997</v>
      </c>
      <c r="F435">
        <v>66.23</v>
      </c>
      <c r="G435">
        <v>-19.844051924046699</v>
      </c>
      <c r="H435">
        <f>(Table2[[#This Row],[1Y Return vs Nifty]]-AVERAGE(Table2[1Y Return vs Nifty]))/_xlfn.STDEV.P(Table2[1Y Return vs Nifty])</f>
        <v>-0.77002608723483779</v>
      </c>
      <c r="I435">
        <v>-1.92424102137903</v>
      </c>
      <c r="J435">
        <f>(Table2[[#This Row],[1M Return vs Nifty]]-AVERAGE(Table2[1M Return vs Nifty]))/_xlfn.STDEV.P(Table2[1M Return vs Nifty])</f>
        <v>-0.24053264306791142</v>
      </c>
      <c r="K435">
        <v>15.046234719649201</v>
      </c>
      <c r="L435">
        <f>(Table2[[#This Row],[6M Return vs Nifty]]-AVERAGE(Table2[6M Return vs Nifty]))/_xlfn.STDEV.P(Table2[6M Return vs Nifty])</f>
        <v>1.2882972621531107E-3</v>
      </c>
      <c r="M435">
        <v>-2.2914298869163501</v>
      </c>
      <c r="N435">
        <f>(Table2[[#This Row],[1W Return vs Nifty]]-AVERAGE(Table2[1W Return vs Nifty]))/_xlfn.STDEV.P(Table2[1W Return vs Nifty])</f>
        <v>-0.58258426683717746</v>
      </c>
      <c r="O435">
        <v>69.23</v>
      </c>
      <c r="P435">
        <v>69.701744195234596</v>
      </c>
      <c r="Q435">
        <v>64.931382266679506</v>
      </c>
      <c r="R435">
        <v>39.657997716382198</v>
      </c>
      <c r="S435" s="1">
        <f>(Table2[[#This Row],[Close Price]]-Table2[[#This Row],[20D EMA]])/Table2[[#This Row],[20D EMA]]</f>
        <v>-4.3333814820164664E-2</v>
      </c>
      <c r="T435" s="1">
        <f>(Table2[[#This Row],[Close Price]]-Table2[[#This Row],[50D EMA]])/Table2[[#This Row],[50D EMA]]</f>
        <v>-4.9808569861756059E-2</v>
      </c>
      <c r="U435" s="1">
        <f>(Table2[[#This Row],[Close Price]]-Table2[[#This Row],[200D EMA]])/Table2[[#This Row],[200D EMA]]</f>
        <v>1.9999847346340915E-2</v>
      </c>
      <c r="V435">
        <v>0.50317913302358297</v>
      </c>
      <c r="W435">
        <v>64.47</v>
      </c>
      <c r="X435">
        <v>68.959999999999994</v>
      </c>
      <c r="Y435">
        <v>64.47</v>
      </c>
      <c r="Z435">
        <v>71.790000000000006</v>
      </c>
      <c r="AA435">
        <v>64.47</v>
      </c>
      <c r="AB435">
        <v>72.510000000000005</v>
      </c>
      <c r="AC435" s="1">
        <f>(Table2[[#This Row],[Close Price]]/Table2[[#This Row],[Day Low]])-1</f>
        <v>2.7299519156196661E-2</v>
      </c>
      <c r="AD435" s="1">
        <f>(Table2[[#This Row],[Day High]]/Table2[[#This Row],[Close Price]])-1</f>
        <v>4.12199909406612E-2</v>
      </c>
      <c r="AE435" s="1">
        <f>(Table2[[#This Row],[Close Price]]/Table2[[#This Row],[Current Week Low]])-1</f>
        <v>2.7299519156196661E-2</v>
      </c>
      <c r="AF435" s="1">
        <f>(Table2[[#This Row],[Current Week High]]/Table2[[#This Row],[Close Price]])-1</f>
        <v>8.3949871659368958E-2</v>
      </c>
      <c r="AG435" s="1">
        <f>(Table2[[#This Row],[Close Price]]/Table2[[#This Row],[Current Month Low]])-1</f>
        <v>2.7299519156196661E-2</v>
      </c>
      <c r="AH435" s="1">
        <f>(Table2[[#This Row],[Current Month High]]/Table2[[#This Row],[Close Price]])-1</f>
        <v>9.4821078061301467E-2</v>
      </c>
      <c r="AI435">
        <v>27.117620413709702</v>
      </c>
      <c r="AJ435">
        <v>51.903669724770602</v>
      </c>
      <c r="AK435" t="str">
        <f>IF(AND(Table2[[#This Row],[20D EMA]]&gt;Table2[[#This Row],[50D EMA]],Table2[[#This Row],[50D EMA]]&gt;Table2[[#This Row],[200D EMA]]),"Uptrend","Downtrend/NoTrend")</f>
        <v>Downtrend/NoTrend</v>
      </c>
      <c r="AL435">
        <v>-0.21</v>
      </c>
      <c r="AM435" t="s">
        <v>3216</v>
      </c>
      <c r="AN435">
        <v>-6.07</v>
      </c>
      <c r="AO435" t="s">
        <v>3216</v>
      </c>
      <c r="AP435">
        <v>6.4403355749761998E-2</v>
      </c>
      <c r="AQ435">
        <f>(Table2[[#This Row],[Sharpe Ratio]]-AVERAGE(Table2[Sharpe Ratio]))/_xlfn.STDEV.P(Table2[Sharpe Ratio])</f>
        <v>-2.0173352047860636E-5</v>
      </c>
      <c r="AR4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5">
        <f>_xlfn.RANK.AVG(Table2[[#This Row],[1Y Return vs Nifty Z-Score]],Table2[1Y Return vs Nifty Z-Score])</f>
        <v>593</v>
      </c>
      <c r="AT435">
        <f>_xlfn.RANK.AVG(Table2[[#This Row],[6M Return vs Nifty Z-Score]],Table2[6M Return vs Nifty Z-Score])</f>
        <v>316</v>
      </c>
      <c r="AU435">
        <f>_xlfn.RANK.AVG(Table2[[#This Row],[Sharpe Ratio Z-Score]],Table2[Sharpe Ratio Z-Score])</f>
        <v>354</v>
      </c>
      <c r="AV435">
        <f>(Table2[[#This Row],[Rank 1Y]]+Table2[[#This Row],[Rank 6M]]+Table2[[#This Row],[Rank Sharpe]])/3</f>
        <v>421</v>
      </c>
    </row>
    <row r="436" spans="1:48" x14ac:dyDescent="0.3">
      <c r="A436" t="s">
        <v>32</v>
      </c>
      <c r="B436" t="s">
        <v>33</v>
      </c>
      <c r="C436" t="s">
        <v>3171</v>
      </c>
      <c r="D436" t="s">
        <v>34</v>
      </c>
      <c r="E436">
        <v>707498.65070534998</v>
      </c>
      <c r="F436">
        <v>789.95</v>
      </c>
      <c r="G436">
        <v>5.1797752094748999</v>
      </c>
      <c r="H436">
        <f>(Table2[[#This Row],[1Y Return vs Nifty]]-AVERAGE(Table2[1Y Return vs Nifty]))/_xlfn.STDEV.P(Table2[1Y Return vs Nifty])</f>
        <v>-0.3462867845474778</v>
      </c>
      <c r="I436">
        <v>-6.3162226148542304</v>
      </c>
      <c r="J436">
        <f>(Table2[[#This Row],[1M Return vs Nifty]]-AVERAGE(Table2[1M Return vs Nifty]))/_xlfn.STDEV.P(Table2[1M Return vs Nifty])</f>
        <v>-0.63953462147157913</v>
      </c>
      <c r="K436">
        <v>-7.3537257120676296</v>
      </c>
      <c r="L436">
        <f>(Table2[[#This Row],[6M Return vs Nifty]]-AVERAGE(Table2[6M Return vs Nifty]))/_xlfn.STDEV.P(Table2[6M Return vs Nifty])</f>
        <v>-0.66757897689938417</v>
      </c>
      <c r="M436">
        <v>1.8554629774089599</v>
      </c>
      <c r="N436">
        <f>(Table2[[#This Row],[1W Return vs Nifty]]-AVERAGE(Table2[1W Return vs Nifty]))/_xlfn.STDEV.P(Table2[1W Return vs Nifty])</f>
        <v>0.31807214170254505</v>
      </c>
      <c r="O436">
        <v>798.51</v>
      </c>
      <c r="P436">
        <v>813.09366784390602</v>
      </c>
      <c r="Q436">
        <v>765.339280414673</v>
      </c>
      <c r="R436">
        <v>48.347026289606902</v>
      </c>
      <c r="S436" s="1">
        <f>(Table2[[#This Row],[Close Price]]-Table2[[#This Row],[20D EMA]])/Table2[[#This Row],[20D EMA]]</f>
        <v>-1.0719965936556769E-2</v>
      </c>
      <c r="T436" s="1">
        <f>(Table2[[#This Row],[Close Price]]-Table2[[#This Row],[50D EMA]])/Table2[[#This Row],[50D EMA]]</f>
        <v>-2.8463716739150633E-2</v>
      </c>
      <c r="U436" s="1">
        <f>(Table2[[#This Row],[Close Price]]-Table2[[#This Row],[200D EMA]])/Table2[[#This Row],[200D EMA]]</f>
        <v>3.2156613694246251E-2</v>
      </c>
      <c r="V436">
        <v>1.0682192759594</v>
      </c>
      <c r="W436">
        <v>784.05</v>
      </c>
      <c r="X436">
        <v>801.35</v>
      </c>
      <c r="Y436">
        <v>780.55</v>
      </c>
      <c r="Z436">
        <v>801.35</v>
      </c>
      <c r="AA436">
        <v>765.4</v>
      </c>
      <c r="AB436">
        <v>825.95</v>
      </c>
      <c r="AC436" s="1">
        <f>(Table2[[#This Row],[Close Price]]/Table2[[#This Row],[Day Low]])-1</f>
        <v>7.525030291435586E-3</v>
      </c>
      <c r="AD436" s="1">
        <f>(Table2[[#This Row],[Day High]]/Table2[[#This Row],[Close Price]])-1</f>
        <v>1.4431293119817612E-2</v>
      </c>
      <c r="AE436" s="1">
        <f>(Table2[[#This Row],[Close Price]]/Table2[[#This Row],[Current Week Low]])-1</f>
        <v>1.2042790340144993E-2</v>
      </c>
      <c r="AF436" s="1">
        <f>(Table2[[#This Row],[Current Week High]]/Table2[[#This Row],[Close Price]])-1</f>
        <v>1.4431293119817612E-2</v>
      </c>
      <c r="AG436" s="1">
        <f>(Table2[[#This Row],[Close Price]]/Table2[[#This Row],[Current Month Low]])-1</f>
        <v>3.2074732166187614E-2</v>
      </c>
      <c r="AH436" s="1">
        <f>(Table2[[#This Row],[Current Month High]]/Table2[[#This Row],[Close Price]])-1</f>
        <v>4.5572504588897944E-2</v>
      </c>
      <c r="AI436">
        <v>15.450344958541599</v>
      </c>
      <c r="AJ436">
        <v>45.425257731958702</v>
      </c>
      <c r="AK436" t="str">
        <f>IF(AND(Table2[[#This Row],[20D EMA]]&gt;Table2[[#This Row],[50D EMA]],Table2[[#This Row],[50D EMA]]&gt;Table2[[#This Row],[200D EMA]]),"Uptrend","Downtrend/NoTrend")</f>
        <v>Downtrend/NoTrend</v>
      </c>
      <c r="AL436">
        <v>-0.06</v>
      </c>
      <c r="AM436" t="s">
        <v>3216</v>
      </c>
      <c r="AN436">
        <v>-4.2300000000000004</v>
      </c>
      <c r="AO436" t="s">
        <v>3216</v>
      </c>
      <c r="AP436">
        <v>7.8991626004736998E-2</v>
      </c>
      <c r="AQ436">
        <f>(Table2[[#This Row],[Sharpe Ratio]]-AVERAGE(Table2[Sharpe Ratio]))/_xlfn.STDEV.P(Table2[Sharpe Ratio])</f>
        <v>0.16940912871659647</v>
      </c>
      <c r="AR4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6">
        <f>_xlfn.RANK.AVG(Table2[[#This Row],[1Y Return vs Nifty Z-Score]],Table2[1Y Return vs Nifty Z-Score])</f>
        <v>413</v>
      </c>
      <c r="AT436">
        <f>_xlfn.RANK.AVG(Table2[[#This Row],[6M Return vs Nifty Z-Score]],Table2[6M Return vs Nifty Z-Score])</f>
        <v>544</v>
      </c>
      <c r="AU436">
        <f>_xlfn.RANK.AVG(Table2[[#This Row],[Sharpe Ratio Z-Score]],Table2[Sharpe Ratio Z-Score])</f>
        <v>307</v>
      </c>
      <c r="AV436">
        <f>(Table2[[#This Row],[Rank 1Y]]+Table2[[#This Row],[Rank 6M]]+Table2[[#This Row],[Rank Sharpe]])/3</f>
        <v>421.33333333333331</v>
      </c>
    </row>
    <row r="437" spans="1:48" x14ac:dyDescent="0.3">
      <c r="A437" t="s">
        <v>1374</v>
      </c>
      <c r="B437" t="s">
        <v>1375</v>
      </c>
      <c r="C437" t="s">
        <v>3188</v>
      </c>
      <c r="D437" t="s">
        <v>1376</v>
      </c>
      <c r="E437">
        <v>8322.7552254000002</v>
      </c>
      <c r="F437">
        <v>1032.5</v>
      </c>
      <c r="G437">
        <v>-9.0079923864355695</v>
      </c>
      <c r="H437">
        <f>(Table2[[#This Row],[1Y Return vs Nifty]]-AVERAGE(Table2[1Y Return vs Nifty]))/_xlfn.STDEV.P(Table2[1Y Return vs Nifty])</f>
        <v>-0.58653439798019447</v>
      </c>
      <c r="I437">
        <v>11.020617100790799</v>
      </c>
      <c r="J437">
        <f>(Table2[[#This Row],[1M Return vs Nifty]]-AVERAGE(Table2[1M Return vs Nifty]))/_xlfn.STDEV.P(Table2[1M Return vs Nifty])</f>
        <v>0.9354795716858556</v>
      </c>
      <c r="K437">
        <v>36.594710387380303</v>
      </c>
      <c r="L437">
        <f>(Table2[[#This Row],[6M Return vs Nifty]]-AVERAGE(Table2[6M Return vs Nifty]))/_xlfn.STDEV.P(Table2[6M Return vs Nifty])</f>
        <v>0.64473006699865587</v>
      </c>
      <c r="M437">
        <v>9.9998656133778994</v>
      </c>
      <c r="N437">
        <f>(Table2[[#This Row],[1W Return vs Nifty]]-AVERAGE(Table2[1W Return vs Nifty]))/_xlfn.STDEV.P(Table2[1W Return vs Nifty])</f>
        <v>2.0869407061443881</v>
      </c>
      <c r="O437">
        <v>989.99</v>
      </c>
      <c r="P437">
        <v>939.77933904722897</v>
      </c>
      <c r="Q437">
        <v>831.12732529207403</v>
      </c>
      <c r="R437">
        <v>86.773220336550807</v>
      </c>
      <c r="S437" s="1">
        <f>(Table2[[#This Row],[Close Price]]-Table2[[#This Row],[20D EMA]])/Table2[[#This Row],[20D EMA]]</f>
        <v>4.2939827675027013E-2</v>
      </c>
      <c r="T437" s="1">
        <f>(Table2[[#This Row],[Close Price]]-Table2[[#This Row],[50D EMA]])/Table2[[#This Row],[50D EMA]]</f>
        <v>9.8662161531209519E-2</v>
      </c>
      <c r="U437" s="1">
        <f>(Table2[[#This Row],[Close Price]]-Table2[[#This Row],[200D EMA]])/Table2[[#This Row],[200D EMA]]</f>
        <v>0.24228859836506972</v>
      </c>
      <c r="V437">
        <v>2.23403782468373</v>
      </c>
      <c r="W437">
        <v>996.45</v>
      </c>
      <c r="X437">
        <v>1117</v>
      </c>
      <c r="Y437">
        <v>996.45</v>
      </c>
      <c r="Z437">
        <v>1117</v>
      </c>
      <c r="AA437">
        <v>911.1</v>
      </c>
      <c r="AB437">
        <v>1117</v>
      </c>
      <c r="AC437" s="1">
        <f>(Table2[[#This Row],[Close Price]]/Table2[[#This Row],[Day Low]])-1</f>
        <v>3.6178433438707414E-2</v>
      </c>
      <c r="AD437" s="1">
        <f>(Table2[[#This Row],[Day High]]/Table2[[#This Row],[Close Price]])-1</f>
        <v>8.1840193704600495E-2</v>
      </c>
      <c r="AE437" s="1">
        <f>(Table2[[#This Row],[Close Price]]/Table2[[#This Row],[Current Week Low]])-1</f>
        <v>3.6178433438707414E-2</v>
      </c>
      <c r="AF437" s="1">
        <f>(Table2[[#This Row],[Current Week High]]/Table2[[#This Row],[Close Price]])-1</f>
        <v>8.1840193704600495E-2</v>
      </c>
      <c r="AG437" s="1">
        <f>(Table2[[#This Row],[Close Price]]/Table2[[#This Row],[Current Month Low]])-1</f>
        <v>0.13324552738448037</v>
      </c>
      <c r="AH437" s="1">
        <f>(Table2[[#This Row],[Current Month High]]/Table2[[#This Row],[Close Price]])-1</f>
        <v>8.1840193704600495E-2</v>
      </c>
      <c r="AI437">
        <v>8.1840193704600495</v>
      </c>
      <c r="AJ437">
        <v>74.556213017751404</v>
      </c>
      <c r="AK437" t="str">
        <f>IF(AND(Table2[[#This Row],[20D EMA]]&gt;Table2[[#This Row],[50D EMA]],Table2[[#This Row],[50D EMA]]&gt;Table2[[#This Row],[200D EMA]]),"Uptrend","Downtrend/NoTrend")</f>
        <v>Uptrend</v>
      </c>
      <c r="AL437">
        <v>-0.01</v>
      </c>
      <c r="AM437" t="s">
        <v>3216</v>
      </c>
      <c r="AN437">
        <v>12.45</v>
      </c>
      <c r="AO437" t="s">
        <v>3217</v>
      </c>
      <c r="AP437">
        <v>-2.0924580175709999E-3</v>
      </c>
      <c r="AQ437">
        <f>(Table2[[#This Row],[Sharpe Ratio]]-AVERAGE(Table2[Sharpe Ratio]))/_xlfn.STDEV.P(Table2[Sharpe Ratio])</f>
        <v>-0.77230771122814745</v>
      </c>
      <c r="AR4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2.3083082356205575</v>
      </c>
      <c r="AS437">
        <f>_xlfn.RANK.AVG(Table2[[#This Row],[1Y Return vs Nifty Z-Score]],Table2[1Y Return vs Nifty Z-Score])</f>
        <v>526</v>
      </c>
      <c r="AT437">
        <f>_xlfn.RANK.AVG(Table2[[#This Row],[6M Return vs Nifty Z-Score]],Table2[6M Return vs Nifty Z-Score])</f>
        <v>153</v>
      </c>
      <c r="AU437">
        <f>_xlfn.RANK.AVG(Table2[[#This Row],[Sharpe Ratio Z-Score]],Table2[Sharpe Ratio Z-Score])</f>
        <v>587</v>
      </c>
      <c r="AV437">
        <f>(Table2[[#This Row],[Rank 1Y]]+Table2[[#This Row],[Rank 6M]]+Table2[[#This Row],[Rank Sharpe]])/3</f>
        <v>422</v>
      </c>
    </row>
    <row r="438" spans="1:48" x14ac:dyDescent="0.3">
      <c r="A438" t="s">
        <v>918</v>
      </c>
      <c r="B438" t="s">
        <v>919</v>
      </c>
      <c r="C438" t="s">
        <v>631</v>
      </c>
      <c r="D438" t="s">
        <v>631</v>
      </c>
      <c r="E438">
        <v>16961.693614968</v>
      </c>
      <c r="F438">
        <v>177.29</v>
      </c>
      <c r="G438">
        <v>17.375172482693198</v>
      </c>
      <c r="H438">
        <f>(Table2[[#This Row],[1Y Return vs Nifty]]-AVERAGE(Table2[1Y Return vs Nifty]))/_xlfn.STDEV.P(Table2[1Y Return vs Nifty])</f>
        <v>-0.13977684068576099</v>
      </c>
      <c r="I438">
        <v>-2.3105837152667101</v>
      </c>
      <c r="J438">
        <f>(Table2[[#This Row],[1M Return vs Nifty]]-AVERAGE(Table2[1M Return vs Nifty]))/_xlfn.STDEV.P(Table2[1M Return vs Nifty])</f>
        <v>-0.27563103679342177</v>
      </c>
      <c r="K438">
        <v>6.5823303666767501</v>
      </c>
      <c r="L438">
        <f>(Table2[[#This Row],[6M Return vs Nifty]]-AVERAGE(Table2[6M Return vs Nifty]))/_xlfn.STDEV.P(Table2[6M Return vs Nifty])</f>
        <v>-0.25144557030846704</v>
      </c>
      <c r="M438">
        <v>-1.0704750951842701</v>
      </c>
      <c r="N438">
        <f>(Table2[[#This Row],[1W Return vs Nifty]]-AVERAGE(Table2[1W Return vs Nifty]))/_xlfn.STDEV.P(Table2[1W Return vs Nifty])</f>
        <v>-0.31740723099646678</v>
      </c>
      <c r="O438">
        <v>183.51</v>
      </c>
      <c r="P438">
        <v>179.17356892631301</v>
      </c>
      <c r="Q438">
        <v>157.01922090996899</v>
      </c>
      <c r="R438">
        <v>37.5868339284998</v>
      </c>
      <c r="S438" s="1">
        <f>(Table2[[#This Row],[Close Price]]-Table2[[#This Row],[20D EMA]])/Table2[[#This Row],[20D EMA]]</f>
        <v>-3.389461064792109E-2</v>
      </c>
      <c r="T438" s="1">
        <f>(Table2[[#This Row],[Close Price]]-Table2[[#This Row],[50D EMA]])/Table2[[#This Row],[50D EMA]]</f>
        <v>-1.0512537857007554E-2</v>
      </c>
      <c r="U438" s="1">
        <f>(Table2[[#This Row],[Close Price]]-Table2[[#This Row],[200D EMA]])/Table2[[#This Row],[200D EMA]]</f>
        <v>0.1290974377057556</v>
      </c>
      <c r="V438">
        <v>0.63547668022017301</v>
      </c>
      <c r="W438">
        <v>172.61</v>
      </c>
      <c r="X438">
        <v>181.31</v>
      </c>
      <c r="Y438">
        <v>172.61</v>
      </c>
      <c r="Z438">
        <v>186.88</v>
      </c>
      <c r="AA438">
        <v>172.61</v>
      </c>
      <c r="AB438">
        <v>194.18</v>
      </c>
      <c r="AC438" s="1">
        <f>(Table2[[#This Row],[Close Price]]/Table2[[#This Row],[Day Low]])-1</f>
        <v>2.7113145240715841E-2</v>
      </c>
      <c r="AD438" s="1">
        <f>(Table2[[#This Row],[Day High]]/Table2[[#This Row],[Close Price]])-1</f>
        <v>2.2674713745840291E-2</v>
      </c>
      <c r="AE438" s="1">
        <f>(Table2[[#This Row],[Close Price]]/Table2[[#This Row],[Current Week Low]])-1</f>
        <v>2.7113145240715841E-2</v>
      </c>
      <c r="AF438" s="1">
        <f>(Table2[[#This Row],[Current Week High]]/Table2[[#This Row],[Close Price]])-1</f>
        <v>5.409216537875805E-2</v>
      </c>
      <c r="AG438" s="1">
        <f>(Table2[[#This Row],[Close Price]]/Table2[[#This Row],[Current Month Low]])-1</f>
        <v>2.7113145240715841E-2</v>
      </c>
      <c r="AH438" s="1">
        <f>(Table2[[#This Row],[Current Month High]]/Table2[[#This Row],[Close Price]])-1</f>
        <v>9.5267640588865721E-2</v>
      </c>
      <c r="AI438">
        <v>20.113937616334798</v>
      </c>
      <c r="AJ438">
        <v>53.2987462170341</v>
      </c>
      <c r="AK438" t="str">
        <f>IF(AND(Table2[[#This Row],[20D EMA]]&gt;Table2[[#This Row],[50D EMA]],Table2[[#This Row],[50D EMA]]&gt;Table2[[#This Row],[200D EMA]]),"Uptrend","Downtrend/NoTrend")</f>
        <v>Uptrend</v>
      </c>
      <c r="AL438">
        <v>0.04</v>
      </c>
      <c r="AM438" t="s">
        <v>3217</v>
      </c>
      <c r="AN438">
        <v>-5.36</v>
      </c>
      <c r="AO438" t="s">
        <v>3216</v>
      </c>
      <c r="AP438">
        <v>1.298286175567E-3</v>
      </c>
      <c r="AQ438">
        <f>(Table2[[#This Row],[Sharpe Ratio]]-AVERAGE(Table2[Sharpe Ratio]))/_xlfn.STDEV.P(Table2[Sharpe Ratio])</f>
        <v>-0.73292734521520198</v>
      </c>
      <c r="AR4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-1.7171880239993187</v>
      </c>
      <c r="AS438">
        <f>_xlfn.RANK.AVG(Table2[[#This Row],[1Y Return vs Nifty Z-Score]],Table2[1Y Return vs Nifty Z-Score])</f>
        <v>341</v>
      </c>
      <c r="AT438">
        <f>_xlfn.RANK.AVG(Table2[[#This Row],[6M Return vs Nifty Z-Score]],Table2[6M Return vs Nifty Z-Score])</f>
        <v>398</v>
      </c>
      <c r="AU438">
        <f>_xlfn.RANK.AVG(Table2[[#This Row],[Sharpe Ratio Z-Score]],Table2[Sharpe Ratio Z-Score])</f>
        <v>531</v>
      </c>
      <c r="AV438">
        <f>(Table2[[#This Row],[Rank 1Y]]+Table2[[#This Row],[Rank 6M]]+Table2[[#This Row],[Rank Sharpe]])/3</f>
        <v>423.33333333333331</v>
      </c>
    </row>
    <row r="439" spans="1:48" x14ac:dyDescent="0.3">
      <c r="A439" t="s">
        <v>709</v>
      </c>
      <c r="B439" t="s">
        <v>710</v>
      </c>
      <c r="C439" t="s">
        <v>3181</v>
      </c>
      <c r="D439" t="s">
        <v>327</v>
      </c>
      <c r="E439">
        <v>25914.20563665</v>
      </c>
      <c r="F439">
        <v>2025.7</v>
      </c>
      <c r="G439">
        <v>-1.7450315969897201</v>
      </c>
      <c r="H439">
        <f>(Table2[[#This Row],[1Y Return vs Nifty]]-AVERAGE(Table2[1Y Return vs Nifty]))/_xlfn.STDEV.P(Table2[1Y Return vs Nifty])</f>
        <v>-0.4635475373395731</v>
      </c>
      <c r="I439">
        <v>-6.2572011879873299</v>
      </c>
      <c r="J439">
        <f>(Table2[[#This Row],[1M Return vs Nifty]]-AVERAGE(Table2[1M Return vs Nifty]))/_xlfn.STDEV.P(Table2[1M Return vs Nifty])</f>
        <v>-0.63417265316936988</v>
      </c>
      <c r="K439">
        <v>42.897992065720601</v>
      </c>
      <c r="L439">
        <f>(Table2[[#This Row],[6M Return vs Nifty]]-AVERAGE(Table2[6M Return vs Nifty]))/_xlfn.STDEV.P(Table2[6M Return vs Nifty])</f>
        <v>0.83294731172620373</v>
      </c>
      <c r="M439">
        <v>-4.0921318027762403</v>
      </c>
      <c r="N439">
        <f>(Table2[[#This Row],[1W Return vs Nifty]]-AVERAGE(Table2[1W Return vs Nifty]))/_xlfn.STDEV.P(Table2[1W Return vs Nifty])</f>
        <v>-0.97367556662479127</v>
      </c>
      <c r="O439">
        <v>2099.0300000000002</v>
      </c>
      <c r="P439">
        <v>2045.2233370516999</v>
      </c>
      <c r="Q439">
        <v>1742.77606279561</v>
      </c>
      <c r="R439">
        <v>29.587868467604299</v>
      </c>
      <c r="S439" s="1">
        <f>(Table2[[#This Row],[Close Price]]-Table2[[#This Row],[20D EMA]])/Table2[[#This Row],[20D EMA]]</f>
        <v>-3.4935184347055614E-2</v>
      </c>
      <c r="T439" s="1">
        <f>(Table2[[#This Row],[Close Price]]-Table2[[#This Row],[50D EMA]])/Table2[[#This Row],[50D EMA]]</f>
        <v>-9.5458215726424295E-3</v>
      </c>
      <c r="U439" s="1">
        <f>(Table2[[#This Row],[Close Price]]-Table2[[#This Row],[200D EMA]])/Table2[[#This Row],[200D EMA]]</f>
        <v>0.16234095891272921</v>
      </c>
      <c r="V439">
        <v>0.46027449528450898</v>
      </c>
      <c r="W439">
        <v>2012.55</v>
      </c>
      <c r="X439">
        <v>2077</v>
      </c>
      <c r="Y439">
        <v>1980.2</v>
      </c>
      <c r="Z439">
        <v>2111.1</v>
      </c>
      <c r="AA439">
        <v>1980.2</v>
      </c>
      <c r="AB439">
        <v>2280</v>
      </c>
      <c r="AC439" s="1">
        <f>(Table2[[#This Row],[Close Price]]/Table2[[#This Row],[Day Low]])-1</f>
        <v>6.5339991553006183E-3</v>
      </c>
      <c r="AD439" s="1">
        <f>(Table2[[#This Row],[Day High]]/Table2[[#This Row],[Close Price]])-1</f>
        <v>2.5324579157822047E-2</v>
      </c>
      <c r="AE439" s="1">
        <f>(Table2[[#This Row],[Close Price]]/Table2[[#This Row],[Current Week Low]])-1</f>
        <v>2.2977477022523063E-2</v>
      </c>
      <c r="AF439" s="1">
        <f>(Table2[[#This Row],[Current Week High]]/Table2[[#This Row],[Close Price]])-1</f>
        <v>4.2158266278323531E-2</v>
      </c>
      <c r="AG439" s="1">
        <f>(Table2[[#This Row],[Close Price]]/Table2[[#This Row],[Current Month Low]])-1</f>
        <v>2.2977477022523063E-2</v>
      </c>
      <c r="AH439" s="1">
        <f>(Table2[[#This Row],[Current Month High]]/Table2[[#This Row],[Close Price]])-1</f>
        <v>0.12553685145875493</v>
      </c>
      <c r="AI439">
        <v>12.5536851458754</v>
      </c>
      <c r="AJ439">
        <v>70.786611584183404</v>
      </c>
      <c r="AK439" t="str">
        <f>IF(AND(Table2[[#This Row],[20D EMA]]&gt;Table2[[#This Row],[50D EMA]],Table2[[#This Row],[50D EMA]]&gt;Table2[[#This Row],[200D EMA]]),"Uptrend","Downtrend/NoTrend")</f>
        <v>Uptrend</v>
      </c>
      <c r="AL439">
        <v>-0.08</v>
      </c>
      <c r="AM439" t="s">
        <v>3216</v>
      </c>
      <c r="AN439">
        <v>-8.15</v>
      </c>
      <c r="AO439" t="s">
        <v>3216</v>
      </c>
      <c r="AP439">
        <v>-6.3922045839807998E-2</v>
      </c>
      <c r="AQ439">
        <f>(Table2[[#This Row],[Sharpe Ratio]]-AVERAGE(Table2[Sharpe Ratio]))/_xlfn.STDEV.P(Table2[Sharpe Ratio])</f>
        <v>-1.4904013391098387</v>
      </c>
      <c r="AR4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-2.7288497845173691</v>
      </c>
      <c r="AS439">
        <f>_xlfn.RANK.AVG(Table2[[#This Row],[1Y Return vs Nifty Z-Score]],Table2[1Y Return vs Nifty Z-Score])</f>
        <v>462</v>
      </c>
      <c r="AT439">
        <f>_xlfn.RANK.AVG(Table2[[#This Row],[6M Return vs Nifty Z-Score]],Table2[6M Return vs Nifty Z-Score])</f>
        <v>123</v>
      </c>
      <c r="AU439">
        <f>_xlfn.RANK.AVG(Table2[[#This Row],[Sharpe Ratio Z-Score]],Table2[Sharpe Ratio Z-Score])</f>
        <v>687</v>
      </c>
      <c r="AV439">
        <f>(Table2[[#This Row],[Rank 1Y]]+Table2[[#This Row],[Rank 6M]]+Table2[[#This Row],[Rank Sharpe]])/3</f>
        <v>424</v>
      </c>
    </row>
    <row r="440" spans="1:48" x14ac:dyDescent="0.3">
      <c r="A440" t="s">
        <v>981</v>
      </c>
      <c r="B440" t="s">
        <v>982</v>
      </c>
      <c r="C440" t="s">
        <v>3173</v>
      </c>
      <c r="D440" t="s">
        <v>180</v>
      </c>
      <c r="E440">
        <v>15271.600642089999</v>
      </c>
      <c r="F440">
        <v>470.05</v>
      </c>
      <c r="G440">
        <v>13.2017092875156</v>
      </c>
      <c r="H440">
        <f>(Table2[[#This Row],[1Y Return vs Nifty]]-AVERAGE(Table2[1Y Return vs Nifty]))/_xlfn.STDEV.P(Table2[1Y Return vs Nifty])</f>
        <v>-0.21044790049926609</v>
      </c>
      <c r="I440">
        <v>-2.7567356520846902</v>
      </c>
      <c r="J440">
        <f>(Table2[[#This Row],[1M Return vs Nifty]]-AVERAGE(Table2[1M Return vs Nifty]))/_xlfn.STDEV.P(Table2[1M Return vs Nifty])</f>
        <v>-0.31616297019757472</v>
      </c>
      <c r="K440">
        <v>11.2553446692572</v>
      </c>
      <c r="L440">
        <f>(Table2[[#This Row],[6M Return vs Nifty]]-AVERAGE(Table2[6M Return vs Nifty]))/_xlfn.STDEV.P(Table2[6M Return vs Nifty])</f>
        <v>-0.11190843370445827</v>
      </c>
      <c r="M440">
        <v>-6.8222216548576604</v>
      </c>
      <c r="N440">
        <f>(Table2[[#This Row],[1W Return vs Nifty]]-AVERAGE(Table2[1W Return vs Nifty]))/_xlfn.STDEV.P(Table2[1W Return vs Nifty])</f>
        <v>-1.5666190068374546</v>
      </c>
      <c r="O440">
        <v>492.99</v>
      </c>
      <c r="P440">
        <v>481.64358626969897</v>
      </c>
      <c r="Q440">
        <v>441.05129777040497</v>
      </c>
      <c r="R440">
        <v>32.2081220666905</v>
      </c>
      <c r="S440" s="1">
        <f>(Table2[[#This Row],[Close Price]]-Table2[[#This Row],[20D EMA]])/Table2[[#This Row],[20D EMA]]</f>
        <v>-4.6532384024016708E-2</v>
      </c>
      <c r="T440" s="1">
        <f>(Table2[[#This Row],[Close Price]]-Table2[[#This Row],[50D EMA]])/Table2[[#This Row],[50D EMA]]</f>
        <v>-2.4070882702893644E-2</v>
      </c>
      <c r="U440" s="1">
        <f>(Table2[[#This Row],[Close Price]]-Table2[[#This Row],[200D EMA]])/Table2[[#This Row],[200D EMA]]</f>
        <v>6.574904637213129E-2</v>
      </c>
      <c r="V440">
        <v>2.7171068616748499</v>
      </c>
      <c r="W440">
        <v>452.4</v>
      </c>
      <c r="X440">
        <v>474.7</v>
      </c>
      <c r="Y440">
        <v>452.4</v>
      </c>
      <c r="Z440">
        <v>496.95</v>
      </c>
      <c r="AA440">
        <v>452.4</v>
      </c>
      <c r="AB440">
        <v>547</v>
      </c>
      <c r="AC440" s="1">
        <f>(Table2[[#This Row],[Close Price]]/Table2[[#This Row],[Day Low]])-1</f>
        <v>3.9014146772767599E-2</v>
      </c>
      <c r="AD440" s="1">
        <f>(Table2[[#This Row],[Day High]]/Table2[[#This Row],[Close Price]])-1</f>
        <v>9.8925646207850271E-3</v>
      </c>
      <c r="AE440" s="1">
        <f>(Table2[[#This Row],[Close Price]]/Table2[[#This Row],[Current Week Low]])-1</f>
        <v>3.9014146772767599E-2</v>
      </c>
      <c r="AF440" s="1">
        <f>(Table2[[#This Row],[Current Week High]]/Table2[[#This Row],[Close Price]])-1</f>
        <v>5.7227954472928388E-2</v>
      </c>
      <c r="AG440" s="1">
        <f>(Table2[[#This Row],[Close Price]]/Table2[[#This Row],[Current Month Low]])-1</f>
        <v>3.9014146772767599E-2</v>
      </c>
      <c r="AH440" s="1">
        <f>(Table2[[#This Row],[Current Month High]]/Table2[[#This Row],[Close Price]])-1</f>
        <v>0.16370598872460373</v>
      </c>
      <c r="AI440">
        <v>16.370598872460299</v>
      </c>
      <c r="AJ440">
        <v>83.398361295357006</v>
      </c>
      <c r="AK440" t="str">
        <f>IF(AND(Table2[[#This Row],[20D EMA]]&gt;Table2[[#This Row],[50D EMA]],Table2[[#This Row],[50D EMA]]&gt;Table2[[#This Row],[200D EMA]]),"Uptrend","Downtrend/NoTrend")</f>
        <v>Uptrend</v>
      </c>
      <c r="AL440">
        <v>0.01</v>
      </c>
      <c r="AM440" t="s">
        <v>3217</v>
      </c>
      <c r="AN440">
        <v>-7.26</v>
      </c>
      <c r="AO440" t="s">
        <v>3216</v>
      </c>
      <c r="AQ440">
        <f>(Table2[[#This Row],[Sharpe Ratio]]-AVERAGE(Table2[Sharpe Ratio]))/_xlfn.STDEV.P(Table2[Sharpe Ratio])</f>
        <v>-0.74800574154095356</v>
      </c>
      <c r="AR4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-2.9531440527797073</v>
      </c>
      <c r="AS440">
        <f>_xlfn.RANK.AVG(Table2[[#This Row],[1Y Return vs Nifty Z-Score]],Table2[1Y Return vs Nifty Z-Score])</f>
        <v>369</v>
      </c>
      <c r="AT440">
        <f>_xlfn.RANK.AVG(Table2[[#This Row],[6M Return vs Nifty Z-Score]],Table2[6M Return vs Nifty Z-Score])</f>
        <v>353</v>
      </c>
      <c r="AU440">
        <f>_xlfn.RANK.AVG(Table2[[#This Row],[Sharpe Ratio Z-Score]],Table2[Sharpe Ratio Z-Score])</f>
        <v>557</v>
      </c>
      <c r="AV440">
        <f>(Table2[[#This Row],[Rank 1Y]]+Table2[[#This Row],[Rank 6M]]+Table2[[#This Row],[Rank Sharpe]])/3</f>
        <v>426.33333333333331</v>
      </c>
    </row>
    <row r="441" spans="1:48" x14ac:dyDescent="0.3">
      <c r="A441" t="s">
        <v>555</v>
      </c>
      <c r="B441" t="s">
        <v>556</v>
      </c>
      <c r="C441" t="s">
        <v>3171</v>
      </c>
      <c r="D441" t="s">
        <v>40</v>
      </c>
      <c r="E441">
        <v>38513.760000000002</v>
      </c>
      <c r="F441">
        <v>233.15</v>
      </c>
      <c r="G441">
        <v>34.500050441984101</v>
      </c>
      <c r="H441">
        <f>(Table2[[#This Row],[1Y Return vs Nifty]]-AVERAGE(Table2[1Y Return vs Nifty]))/_xlfn.STDEV.P(Table2[1Y Return vs Nifty])</f>
        <v>0.15020613459444199</v>
      </c>
      <c r="I441">
        <v>-6.4200458832574103</v>
      </c>
      <c r="J441">
        <f>(Table2[[#This Row],[1M Return vs Nifty]]-AVERAGE(Table2[1M Return vs Nifty]))/_xlfn.STDEV.P(Table2[1M Return vs Nifty])</f>
        <v>-0.64896673966596008</v>
      </c>
      <c r="K441">
        <v>-12.2918733839607</v>
      </c>
      <c r="L441">
        <f>(Table2[[#This Row],[6M Return vs Nifty]]-AVERAGE(Table2[6M Return vs Nifty]))/_xlfn.STDEV.P(Table2[6M Return vs Nifty])</f>
        <v>-0.81503304864986292</v>
      </c>
      <c r="M441">
        <v>-3.7348177929692601</v>
      </c>
      <c r="N441">
        <f>(Table2[[#This Row],[1W Return vs Nifty]]-AVERAGE(Table2[1W Return vs Nifty]))/_xlfn.STDEV.P(Table2[1W Return vs Nifty])</f>
        <v>-0.89607116175525736</v>
      </c>
      <c r="O441">
        <v>249.34</v>
      </c>
      <c r="P441">
        <v>254.14726638283901</v>
      </c>
      <c r="Q441">
        <v>233.07435563326101</v>
      </c>
      <c r="R441">
        <v>28.7677610409099</v>
      </c>
      <c r="S441" s="1">
        <f>(Table2[[#This Row],[Close Price]]-Table2[[#This Row],[20D EMA]])/Table2[[#This Row],[20D EMA]]</f>
        <v>-6.4931418946017477E-2</v>
      </c>
      <c r="T441" s="1">
        <f>(Table2[[#This Row],[Close Price]]-Table2[[#This Row],[50D EMA]])/Table2[[#This Row],[50D EMA]]</f>
        <v>-8.2618501791041951E-2</v>
      </c>
      <c r="U441" s="1">
        <f>(Table2[[#This Row],[Close Price]]-Table2[[#This Row],[200D EMA]])/Table2[[#This Row],[200D EMA]]</f>
        <v>3.2455036305248462E-4</v>
      </c>
      <c r="V441">
        <v>0.34383924009184602</v>
      </c>
      <c r="W441">
        <v>226.65</v>
      </c>
      <c r="X441">
        <v>237.5</v>
      </c>
      <c r="Y441">
        <v>226.65</v>
      </c>
      <c r="Z441">
        <v>245.3</v>
      </c>
      <c r="AA441">
        <v>226.65</v>
      </c>
      <c r="AB441">
        <v>271.35000000000002</v>
      </c>
      <c r="AC441" s="1">
        <f>(Table2[[#This Row],[Close Price]]/Table2[[#This Row],[Day Low]])-1</f>
        <v>2.867857930730211E-2</v>
      </c>
      <c r="AD441" s="1">
        <f>(Table2[[#This Row],[Day High]]/Table2[[#This Row],[Close Price]])-1</f>
        <v>1.8657516620201653E-2</v>
      </c>
      <c r="AE441" s="1">
        <f>(Table2[[#This Row],[Close Price]]/Table2[[#This Row],[Current Week Low]])-1</f>
        <v>2.867857930730211E-2</v>
      </c>
      <c r="AF441" s="1">
        <f>(Table2[[#This Row],[Current Week High]]/Table2[[#This Row],[Close Price]])-1</f>
        <v>5.2112374008149276E-2</v>
      </c>
      <c r="AG441" s="1">
        <f>(Table2[[#This Row],[Close Price]]/Table2[[#This Row],[Current Month Low]])-1</f>
        <v>2.867857930730211E-2</v>
      </c>
      <c r="AH441" s="1">
        <f>(Table2[[#This Row],[Current Month High]]/Table2[[#This Row],[Close Price]])-1</f>
        <v>0.16384301951533353</v>
      </c>
      <c r="AI441">
        <v>39.266566588033399</v>
      </c>
      <c r="AJ441">
        <v>79.208301306687105</v>
      </c>
      <c r="AK441" t="str">
        <f>IF(AND(Table2[[#This Row],[20D EMA]]&gt;Table2[[#This Row],[50D EMA]],Table2[[#This Row],[50D EMA]]&gt;Table2[[#This Row],[200D EMA]]),"Uptrend","Downtrend/NoTrend")</f>
        <v>Downtrend/NoTrend</v>
      </c>
      <c r="AL441">
        <v>-7.0000000000000007E-2</v>
      </c>
      <c r="AM441" t="s">
        <v>3216</v>
      </c>
      <c r="AN441">
        <v>-12.89</v>
      </c>
      <c r="AO441" t="s">
        <v>3216</v>
      </c>
      <c r="AP441">
        <v>3.3168465850433003E-2</v>
      </c>
      <c r="AQ441">
        <f>(Table2[[#This Row],[Sharpe Ratio]]-AVERAGE(Table2[Sharpe Ratio]))/_xlfn.STDEV.P(Table2[Sharpe Ratio])</f>
        <v>-0.3627846069235679</v>
      </c>
      <c r="AR4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1">
        <f>_xlfn.RANK.AVG(Table2[[#This Row],[1Y Return vs Nifty Z-Score]],Table2[1Y Return vs Nifty Z-Score])</f>
        <v>258</v>
      </c>
      <c r="AT441">
        <f>_xlfn.RANK.AVG(Table2[[#This Row],[6M Return vs Nifty Z-Score]],Table2[6M Return vs Nifty Z-Score])</f>
        <v>593</v>
      </c>
      <c r="AU441">
        <f>_xlfn.RANK.AVG(Table2[[#This Row],[Sharpe Ratio Z-Score]],Table2[Sharpe Ratio Z-Score])</f>
        <v>430</v>
      </c>
      <c r="AV441">
        <f>(Table2[[#This Row],[Rank 1Y]]+Table2[[#This Row],[Rank 6M]]+Table2[[#This Row],[Rank Sharpe]])/3</f>
        <v>427</v>
      </c>
    </row>
    <row r="442" spans="1:48" x14ac:dyDescent="0.3">
      <c r="A442" t="s">
        <v>245</v>
      </c>
      <c r="B442" t="s">
        <v>246</v>
      </c>
      <c r="C442" t="s">
        <v>3171</v>
      </c>
      <c r="D442" t="s">
        <v>34</v>
      </c>
      <c r="E442">
        <v>111297.40336332801</v>
      </c>
      <c r="F442">
        <v>57.44</v>
      </c>
      <c r="G442">
        <v>4.7543920227781999</v>
      </c>
      <c r="H442">
        <f>(Table2[[#This Row],[1Y Return vs Nifty]]-AVERAGE(Table2[1Y Return vs Nifty]))/_xlfn.STDEV.P(Table2[1Y Return vs Nifty])</f>
        <v>-0.35348998228154166</v>
      </c>
      <c r="I442">
        <v>-7.3633798119271603</v>
      </c>
      <c r="J442">
        <f>(Table2[[#This Row],[1M Return vs Nifty]]-AVERAGE(Table2[1M Return vs Nifty]))/_xlfn.STDEV.P(Table2[1M Return vs Nifty])</f>
        <v>-0.73466657602085483</v>
      </c>
      <c r="K442">
        <v>-17.029787239192999</v>
      </c>
      <c r="L442">
        <f>(Table2[[#This Row],[6M Return vs Nifty]]-AVERAGE(Table2[6M Return vs Nifty]))/_xlfn.STDEV.P(Table2[6M Return vs Nifty])</f>
        <v>-0.95650809880549925</v>
      </c>
      <c r="M442">
        <v>2.06305738301117</v>
      </c>
      <c r="N442">
        <f>(Table2[[#This Row],[1W Return vs Nifty]]-AVERAGE(Table2[1W Return vs Nifty]))/_xlfn.STDEV.P(Table2[1W Return vs Nifty])</f>
        <v>0.36315920758531528</v>
      </c>
      <c r="O442">
        <v>59.39</v>
      </c>
      <c r="P442">
        <v>61.261081427332797</v>
      </c>
      <c r="Q442">
        <v>57.803801235627397</v>
      </c>
      <c r="R442">
        <v>47.4050356549577</v>
      </c>
      <c r="S442" s="1">
        <f>(Table2[[#This Row],[Close Price]]-Table2[[#This Row],[20D EMA]])/Table2[[#This Row],[20D EMA]]</f>
        <v>-3.2833810405792266E-2</v>
      </c>
      <c r="T442" s="1">
        <f>(Table2[[#This Row],[Close Price]]-Table2[[#This Row],[50D EMA]])/Table2[[#This Row],[50D EMA]]</f>
        <v>-6.2373718163387687E-2</v>
      </c>
      <c r="U442" s="1">
        <f>(Table2[[#This Row],[Close Price]]-Table2[[#This Row],[200D EMA]])/Table2[[#This Row],[200D EMA]]</f>
        <v>-6.2937251158349415E-3</v>
      </c>
      <c r="V442">
        <v>0.448241537502648</v>
      </c>
      <c r="W442">
        <v>57.05</v>
      </c>
      <c r="X442">
        <v>59.6</v>
      </c>
      <c r="Y442">
        <v>57.05</v>
      </c>
      <c r="Z442">
        <v>60.54</v>
      </c>
      <c r="AA442">
        <v>56.63</v>
      </c>
      <c r="AB442">
        <v>61.1</v>
      </c>
      <c r="AC442" s="1">
        <f>(Table2[[#This Row],[Close Price]]/Table2[[#This Row],[Day Low]])-1</f>
        <v>6.8361086765995616E-3</v>
      </c>
      <c r="AD442" s="1">
        <f>(Table2[[#This Row],[Day High]]/Table2[[#This Row],[Close Price]])-1</f>
        <v>3.7604456824512633E-2</v>
      </c>
      <c r="AE442" s="1">
        <f>(Table2[[#This Row],[Close Price]]/Table2[[#This Row],[Current Week Low]])-1</f>
        <v>6.8361086765995616E-3</v>
      </c>
      <c r="AF442" s="1">
        <f>(Table2[[#This Row],[Current Week High]]/Table2[[#This Row],[Close Price]])-1</f>
        <v>5.3969359331476285E-2</v>
      </c>
      <c r="AG442" s="1">
        <f>(Table2[[#This Row],[Close Price]]/Table2[[#This Row],[Current Month Low]])-1</f>
        <v>1.4303372770616107E-2</v>
      </c>
      <c r="AH442" s="1">
        <f>(Table2[[#This Row],[Current Month High]]/Table2[[#This Row],[Close Price]])-1</f>
        <v>6.3718662952646277E-2</v>
      </c>
      <c r="AI442">
        <v>45.804317548746504</v>
      </c>
      <c r="AJ442">
        <v>56.725784447476101</v>
      </c>
      <c r="AK442" t="str">
        <f>IF(AND(Table2[[#This Row],[20D EMA]]&gt;Table2[[#This Row],[50D EMA]],Table2[[#This Row],[50D EMA]]&gt;Table2[[#This Row],[200D EMA]]),"Uptrend","Downtrend/NoTrend")</f>
        <v>Downtrend/NoTrend</v>
      </c>
      <c r="AL442">
        <v>-0.11</v>
      </c>
      <c r="AM442" t="s">
        <v>3216</v>
      </c>
      <c r="AN442">
        <v>-5.01</v>
      </c>
      <c r="AO442" t="s">
        <v>3216</v>
      </c>
      <c r="AP442">
        <v>0.10489920371794401</v>
      </c>
      <c r="AQ442">
        <f>(Table2[[#This Row],[Sharpe Ratio]]-AVERAGE(Table2[Sharpe Ratio]))/_xlfn.STDEV.P(Table2[Sharpe Ratio])</f>
        <v>0.47030174542287717</v>
      </c>
      <c r="AR4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2">
        <f>_xlfn.RANK.AVG(Table2[[#This Row],[1Y Return vs Nifty Z-Score]],Table2[1Y Return vs Nifty Z-Score])</f>
        <v>415</v>
      </c>
      <c r="AT442">
        <f>_xlfn.RANK.AVG(Table2[[#This Row],[6M Return vs Nifty Z-Score]],Table2[6M Return vs Nifty Z-Score])</f>
        <v>649</v>
      </c>
      <c r="AU442">
        <f>_xlfn.RANK.AVG(Table2[[#This Row],[Sharpe Ratio Z-Score]],Table2[Sharpe Ratio Z-Score])</f>
        <v>222</v>
      </c>
      <c r="AV442">
        <f>(Table2[[#This Row],[Rank 1Y]]+Table2[[#This Row],[Rank 6M]]+Table2[[#This Row],[Rank Sharpe]])/3</f>
        <v>428.66666666666669</v>
      </c>
    </row>
    <row r="443" spans="1:48" x14ac:dyDescent="0.3">
      <c r="A443" t="s">
        <v>202</v>
      </c>
      <c r="B443" t="s">
        <v>203</v>
      </c>
      <c r="C443" t="s">
        <v>3175</v>
      </c>
      <c r="D443" t="s">
        <v>54</v>
      </c>
      <c r="E443">
        <v>133376.5963872</v>
      </c>
      <c r="F443">
        <v>1637.7</v>
      </c>
      <c r="G443">
        <v>5.8669152000761402</v>
      </c>
      <c r="H443">
        <f>(Table2[[#This Row],[1Y Return vs Nifty]]-AVERAGE(Table2[1Y Return vs Nifty]))/_xlfn.STDEV.P(Table2[1Y Return vs Nifty])</f>
        <v>-0.33465114548586034</v>
      </c>
      <c r="I443">
        <v>0.94844658270457705</v>
      </c>
      <c r="J443">
        <f>(Table2[[#This Row],[1M Return vs Nifty]]-AVERAGE(Table2[1M Return vs Nifty]))/_xlfn.STDEV.P(Table2[1M Return vs Nifty])</f>
        <v>2.0444779758239932E-2</v>
      </c>
      <c r="K443">
        <v>-2.4231989631751798</v>
      </c>
      <c r="L443">
        <f>(Table2[[#This Row],[6M Return vs Nifty]]-AVERAGE(Table2[6M Return vs Nifty]))/_xlfn.STDEV.P(Table2[6M Return vs Nifty])</f>
        <v>-0.52035246742561381</v>
      </c>
      <c r="M443">
        <v>1.1291457989654199</v>
      </c>
      <c r="N443">
        <f>(Table2[[#This Row],[1W Return vs Nifty]]-AVERAGE(Table2[1W Return vs Nifty]))/_xlfn.STDEV.P(Table2[1W Return vs Nifty])</f>
        <v>0.16032458400090807</v>
      </c>
      <c r="O443">
        <v>1630.48</v>
      </c>
      <c r="P443">
        <v>1588.0549316597301</v>
      </c>
      <c r="Q443">
        <v>1450.8164872826201</v>
      </c>
      <c r="R443">
        <v>57.133290730854</v>
      </c>
      <c r="S443" s="1">
        <f>(Table2[[#This Row],[Close Price]]-Table2[[#This Row],[20D EMA]])/Table2[[#This Row],[20D EMA]]</f>
        <v>4.4281438594769807E-3</v>
      </c>
      <c r="T443" s="1">
        <f>(Table2[[#This Row],[Close Price]]-Table2[[#This Row],[50D EMA]])/Table2[[#This Row],[50D EMA]]</f>
        <v>3.1261556102712536E-2</v>
      </c>
      <c r="U443" s="1">
        <f>(Table2[[#This Row],[Close Price]]-Table2[[#This Row],[200D EMA]])/Table2[[#This Row],[200D EMA]]</f>
        <v>0.12881264746819418</v>
      </c>
      <c r="V443">
        <v>0.72100778691533896</v>
      </c>
      <c r="W443">
        <v>1632.75</v>
      </c>
      <c r="X443">
        <v>1668</v>
      </c>
      <c r="Y443">
        <v>1632.75</v>
      </c>
      <c r="Z443">
        <v>1683</v>
      </c>
      <c r="AA443">
        <v>1608.05</v>
      </c>
      <c r="AB443">
        <v>1683</v>
      </c>
      <c r="AC443" s="1">
        <f>(Table2[[#This Row],[Close Price]]/Table2[[#This Row],[Day Low]])-1</f>
        <v>3.0316949931097348E-3</v>
      </c>
      <c r="AD443" s="1">
        <f>(Table2[[#This Row],[Day High]]/Table2[[#This Row],[Close Price]])-1</f>
        <v>1.8501557061732843E-2</v>
      </c>
      <c r="AE443" s="1">
        <f>(Table2[[#This Row],[Close Price]]/Table2[[#This Row],[Current Week Low]])-1</f>
        <v>3.0316949931097348E-3</v>
      </c>
      <c r="AF443" s="1">
        <f>(Table2[[#This Row],[Current Week High]]/Table2[[#This Row],[Close Price]])-1</f>
        <v>2.766074372595706E-2</v>
      </c>
      <c r="AG443" s="1">
        <f>(Table2[[#This Row],[Close Price]]/Table2[[#This Row],[Current Month Low]])-1</f>
        <v>1.843848139050408E-2</v>
      </c>
      <c r="AH443" s="1">
        <f>(Table2[[#This Row],[Current Month High]]/Table2[[#This Row],[Close Price]])-1</f>
        <v>2.766074372595706E-2</v>
      </c>
      <c r="AI443">
        <v>2.7660743725957002</v>
      </c>
      <c r="AJ443">
        <v>44.673144876325097</v>
      </c>
      <c r="AK443" t="str">
        <f>IF(AND(Table2[[#This Row],[20D EMA]]&gt;Table2[[#This Row],[50D EMA]],Table2[[#This Row],[50D EMA]]&gt;Table2[[#This Row],[200D EMA]]),"Uptrend","Downtrend/NoTrend")</f>
        <v>Uptrend</v>
      </c>
      <c r="AL443">
        <v>-0.05</v>
      </c>
      <c r="AM443" t="s">
        <v>3216</v>
      </c>
      <c r="AN443">
        <v>-0.94</v>
      </c>
      <c r="AO443" t="s">
        <v>3216</v>
      </c>
      <c r="AP443">
        <v>5.0067040267259E-2</v>
      </c>
      <c r="AQ443">
        <f>(Table2[[#This Row],[Sharpe Ratio]]-AVERAGE(Table2[Sharpe Ratio]))/_xlfn.STDEV.P(Table2[Sharpe Ratio])</f>
        <v>-0.16652325315398875</v>
      </c>
      <c r="AR4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-0.84075750230631485</v>
      </c>
      <c r="AS443">
        <f>_xlfn.RANK.AVG(Table2[[#This Row],[1Y Return vs Nifty Z-Score]],Table2[1Y Return vs Nifty Z-Score])</f>
        <v>409</v>
      </c>
      <c r="AT443">
        <f>_xlfn.RANK.AVG(Table2[[#This Row],[6M Return vs Nifty Z-Score]],Table2[6M Return vs Nifty Z-Score])</f>
        <v>496</v>
      </c>
      <c r="AU443">
        <f>_xlfn.RANK.AVG(Table2[[#This Row],[Sharpe Ratio Z-Score]],Table2[Sharpe Ratio Z-Score])</f>
        <v>384</v>
      </c>
      <c r="AV443">
        <f>(Table2[[#This Row],[Rank 1Y]]+Table2[[#This Row],[Rank 6M]]+Table2[[#This Row],[Rank Sharpe]])/3</f>
        <v>429.66666666666669</v>
      </c>
    </row>
    <row r="444" spans="1:48" x14ac:dyDescent="0.3">
      <c r="A444" t="s">
        <v>291</v>
      </c>
      <c r="B444" t="s">
        <v>292</v>
      </c>
      <c r="C444" t="s">
        <v>3171</v>
      </c>
      <c r="D444" t="s">
        <v>293</v>
      </c>
      <c r="E444">
        <v>96524.314324974999</v>
      </c>
      <c r="F444">
        <v>88.26</v>
      </c>
      <c r="G444">
        <v>-1.40028534429062</v>
      </c>
      <c r="H444">
        <f>(Table2[[#This Row],[1Y Return vs Nifty]]-AVERAGE(Table2[1Y Return vs Nifty]))/_xlfn.STDEV.P(Table2[1Y Return vs Nifty])</f>
        <v>-0.45770979973279802</v>
      </c>
      <c r="I444">
        <v>-9.9208371867028209</v>
      </c>
      <c r="J444">
        <f>(Table2[[#This Row],[1M Return vs Nifty]]-AVERAGE(Table2[1M Return vs Nifty]))/_xlfn.STDEV.P(Table2[1M Return vs Nifty])</f>
        <v>-0.96700601791070862</v>
      </c>
      <c r="K444">
        <v>-7.0571568524274602</v>
      </c>
      <c r="L444">
        <f>(Table2[[#This Row],[6M Return vs Nifty]]-AVERAGE(Table2[6M Return vs Nifty]))/_xlfn.STDEV.P(Table2[6M Return vs Nifty])</f>
        <v>-0.65872337175876783</v>
      </c>
      <c r="M444">
        <v>2.3010753367658099</v>
      </c>
      <c r="N444">
        <f>(Table2[[#This Row],[1W Return vs Nifty]]-AVERAGE(Table2[1W Return vs Nifty]))/_xlfn.STDEV.P(Table2[1W Return vs Nifty])</f>
        <v>0.4148539106823787</v>
      </c>
      <c r="O444">
        <v>91.81</v>
      </c>
      <c r="P444">
        <v>92.166180538277501</v>
      </c>
      <c r="Q444">
        <v>84.294222977954703</v>
      </c>
      <c r="R444">
        <v>42.719366069322703</v>
      </c>
      <c r="S444" s="1">
        <f>(Table2[[#This Row],[Close Price]]-Table2[[#This Row],[20D EMA]])/Table2[[#This Row],[20D EMA]]</f>
        <v>-3.8666811894129148E-2</v>
      </c>
      <c r="T444" s="1">
        <f>(Table2[[#This Row],[Close Price]]-Table2[[#This Row],[50D EMA]])/Table2[[#This Row],[50D EMA]]</f>
        <v>-4.238192920075734E-2</v>
      </c>
      <c r="U444" s="1">
        <f>(Table2[[#This Row],[Close Price]]-Table2[[#This Row],[200D EMA]])/Table2[[#This Row],[200D EMA]]</f>
        <v>4.7046842380674928E-2</v>
      </c>
      <c r="V444">
        <v>0.728577410646159</v>
      </c>
      <c r="W444">
        <v>86.8</v>
      </c>
      <c r="X444">
        <v>90.92</v>
      </c>
      <c r="Y444">
        <v>86.8</v>
      </c>
      <c r="Z444">
        <v>95</v>
      </c>
      <c r="AA444">
        <v>85.86</v>
      </c>
      <c r="AB444">
        <v>95.99</v>
      </c>
      <c r="AC444" s="1">
        <f>(Table2[[#This Row],[Close Price]]/Table2[[#This Row],[Day Low]])-1</f>
        <v>1.6820276497695907E-2</v>
      </c>
      <c r="AD444" s="1">
        <f>(Table2[[#This Row],[Day High]]/Table2[[#This Row],[Close Price]])-1</f>
        <v>3.013822796283705E-2</v>
      </c>
      <c r="AE444" s="1">
        <f>(Table2[[#This Row],[Close Price]]/Table2[[#This Row],[Current Week Low]])-1</f>
        <v>1.6820276497695907E-2</v>
      </c>
      <c r="AF444" s="1">
        <f>(Table2[[#This Row],[Current Week High]]/Table2[[#This Row],[Close Price]])-1</f>
        <v>7.6365284387038157E-2</v>
      </c>
      <c r="AG444" s="1">
        <f>(Table2[[#This Row],[Close Price]]/Table2[[#This Row],[Current Month Low]])-1</f>
        <v>2.7952480782669431E-2</v>
      </c>
      <c r="AH444" s="1">
        <f>(Table2[[#This Row],[Current Month High]]/Table2[[#This Row],[Close Price]])-1</f>
        <v>8.7582143666439904E-2</v>
      </c>
      <c r="AI444">
        <v>22.2524359845909</v>
      </c>
      <c r="AJ444">
        <v>48.336134453781497</v>
      </c>
      <c r="AK444" t="str">
        <f>IF(AND(Table2[[#This Row],[20D EMA]]&gt;Table2[[#This Row],[50D EMA]],Table2[[#This Row],[50D EMA]]&gt;Table2[[#This Row],[200D EMA]]),"Uptrend","Downtrend/NoTrend")</f>
        <v>Downtrend/NoTrend</v>
      </c>
      <c r="AL444">
        <v>0.04</v>
      </c>
      <c r="AM444" t="s">
        <v>3217</v>
      </c>
      <c r="AN444">
        <v>-5.84</v>
      </c>
      <c r="AO444" t="s">
        <v>3216</v>
      </c>
      <c r="AP444">
        <v>8.3542733227322002E-2</v>
      </c>
      <c r="AQ444">
        <f>(Table2[[#This Row],[Sharpe Ratio]]-AVERAGE(Table2[Sharpe Ratio]))/_xlfn.STDEV.P(Table2[Sharpe Ratio])</f>
        <v>0.22226604094024963</v>
      </c>
      <c r="AR4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4">
        <f>_xlfn.RANK.AVG(Table2[[#This Row],[1Y Return vs Nifty Z-Score]],Table2[1Y Return vs Nifty Z-Score])</f>
        <v>461</v>
      </c>
      <c r="AT444">
        <f>_xlfn.RANK.AVG(Table2[[#This Row],[6M Return vs Nifty Z-Score]],Table2[6M Return vs Nifty Z-Score])</f>
        <v>542</v>
      </c>
      <c r="AU444">
        <f>_xlfn.RANK.AVG(Table2[[#This Row],[Sharpe Ratio Z-Score]],Table2[Sharpe Ratio Z-Score])</f>
        <v>288</v>
      </c>
      <c r="AV444">
        <f>(Table2[[#This Row],[Rank 1Y]]+Table2[[#This Row],[Rank 6M]]+Table2[[#This Row],[Rank Sharpe]])/3</f>
        <v>430.33333333333331</v>
      </c>
    </row>
    <row r="445" spans="1:48" x14ac:dyDescent="0.3">
      <c r="A445" t="s">
        <v>1537</v>
      </c>
      <c r="B445" t="s">
        <v>1538</v>
      </c>
      <c r="C445" t="s">
        <v>3182</v>
      </c>
      <c r="D445" t="s">
        <v>132</v>
      </c>
      <c r="E445">
        <v>6732.0968782</v>
      </c>
      <c r="F445">
        <v>933.4</v>
      </c>
      <c r="G445">
        <v>7.0861846629239302</v>
      </c>
      <c r="H445">
        <f>(Table2[[#This Row],[1Y Return vs Nifty]]-AVERAGE(Table2[1Y Return vs Nifty]))/_xlfn.STDEV.P(Table2[1Y Return vs Nifty])</f>
        <v>-0.31400472760507925</v>
      </c>
      <c r="I445">
        <v>2.5690776566586799</v>
      </c>
      <c r="J445">
        <f>(Table2[[#This Row],[1M Return vs Nifty]]-AVERAGE(Table2[1M Return vs Nifty]))/_xlfn.STDEV.P(Table2[1M Return vs Nifty])</f>
        <v>0.1676755891338528</v>
      </c>
      <c r="K445">
        <v>-0.65779586496782305</v>
      </c>
      <c r="L445">
        <f>(Table2[[#This Row],[6M Return vs Nifty]]-AVERAGE(Table2[6M Return vs Nifty]))/_xlfn.STDEV.P(Table2[6M Return vs Nifty])</f>
        <v>-0.46763717974937641</v>
      </c>
      <c r="M445">
        <v>-2.7498166263352002</v>
      </c>
      <c r="N445">
        <f>(Table2[[#This Row],[1W Return vs Nifty]]-AVERAGE(Table2[1W Return vs Nifty]))/_xlfn.STDEV.P(Table2[1W Return vs Nifty])</f>
        <v>-0.68214048108106407</v>
      </c>
      <c r="O445">
        <v>954.38</v>
      </c>
      <c r="P445">
        <v>935.86164929698202</v>
      </c>
      <c r="Q445">
        <v>867.66692878945298</v>
      </c>
      <c r="R445">
        <v>45.589575605638899</v>
      </c>
      <c r="S445" s="1">
        <f>(Table2[[#This Row],[Close Price]]-Table2[[#This Row],[20D EMA]])/Table2[[#This Row],[20D EMA]]</f>
        <v>-2.1982857981097694E-2</v>
      </c>
      <c r="T445" s="1">
        <f>(Table2[[#This Row],[Close Price]]-Table2[[#This Row],[50D EMA]])/Table2[[#This Row],[50D EMA]]</f>
        <v>-2.6303559920755736E-3</v>
      </c>
      <c r="U445" s="1">
        <f>(Table2[[#This Row],[Close Price]]-Table2[[#This Row],[200D EMA]])/Table2[[#This Row],[200D EMA]]</f>
        <v>7.5758414928014051E-2</v>
      </c>
      <c r="V445">
        <v>1.5093115116855</v>
      </c>
      <c r="W445">
        <v>915.7</v>
      </c>
      <c r="X445">
        <v>961.6</v>
      </c>
      <c r="Y445">
        <v>915.7</v>
      </c>
      <c r="Z445">
        <v>984</v>
      </c>
      <c r="AA445">
        <v>915.7</v>
      </c>
      <c r="AB445">
        <v>1029.9000000000001</v>
      </c>
      <c r="AC445" s="1">
        <f>(Table2[[#This Row],[Close Price]]/Table2[[#This Row],[Day Low]])-1</f>
        <v>1.9329474718794204E-2</v>
      </c>
      <c r="AD445" s="1">
        <f>(Table2[[#This Row],[Day High]]/Table2[[#This Row],[Close Price]])-1</f>
        <v>3.0212127705163905E-2</v>
      </c>
      <c r="AE445" s="1">
        <f>(Table2[[#This Row],[Close Price]]/Table2[[#This Row],[Current Week Low]])-1</f>
        <v>1.9329474718794204E-2</v>
      </c>
      <c r="AF445" s="1">
        <f>(Table2[[#This Row],[Current Week High]]/Table2[[#This Row],[Close Price]])-1</f>
        <v>5.4210413541889935E-2</v>
      </c>
      <c r="AG445" s="1">
        <f>(Table2[[#This Row],[Close Price]]/Table2[[#This Row],[Current Month Low]])-1</f>
        <v>1.9329474718794204E-2</v>
      </c>
      <c r="AH445" s="1">
        <f>(Table2[[#This Row],[Current Month High]]/Table2[[#This Row],[Close Price]])-1</f>
        <v>0.10338547246625263</v>
      </c>
      <c r="AI445">
        <v>10.3385472466252</v>
      </c>
      <c r="AJ445">
        <v>51.513675838000097</v>
      </c>
      <c r="AK445" t="str">
        <f>IF(AND(Table2[[#This Row],[20D EMA]]&gt;Table2[[#This Row],[50D EMA]],Table2[[#This Row],[50D EMA]]&gt;Table2[[#This Row],[200D EMA]]),"Uptrend","Downtrend/NoTrend")</f>
        <v>Uptrend</v>
      </c>
      <c r="AL445">
        <v>-0.03</v>
      </c>
      <c r="AM445" t="s">
        <v>3216</v>
      </c>
      <c r="AN445">
        <v>-0.83</v>
      </c>
      <c r="AO445" t="s">
        <v>3216</v>
      </c>
      <c r="AP445">
        <v>3.8176846259593999E-2</v>
      </c>
      <c r="AQ445">
        <f>(Table2[[#This Row],[Sharpe Ratio]]-AVERAGE(Table2[Sharpe Ratio]))/_xlfn.STDEV.P(Table2[Sharpe Ratio])</f>
        <v>-0.30461688844926593</v>
      </c>
      <c r="AR4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-1.6007236877509328</v>
      </c>
      <c r="AS445">
        <f>_xlfn.RANK.AVG(Table2[[#This Row],[1Y Return vs Nifty Z-Score]],Table2[1Y Return vs Nifty Z-Score])</f>
        <v>399</v>
      </c>
      <c r="AT445">
        <f>_xlfn.RANK.AVG(Table2[[#This Row],[6M Return vs Nifty Z-Score]],Table2[6M Return vs Nifty Z-Score])</f>
        <v>478</v>
      </c>
      <c r="AU445">
        <f>_xlfn.RANK.AVG(Table2[[#This Row],[Sharpe Ratio Z-Score]],Table2[Sharpe Ratio Z-Score])</f>
        <v>417</v>
      </c>
      <c r="AV445">
        <f>(Table2[[#This Row],[Rank 1Y]]+Table2[[#This Row],[Rank 6M]]+Table2[[#This Row],[Rank Sharpe]])/3</f>
        <v>431.33333333333331</v>
      </c>
    </row>
    <row r="446" spans="1:48" x14ac:dyDescent="0.3">
      <c r="A446" t="s">
        <v>1500</v>
      </c>
      <c r="B446" t="s">
        <v>1501</v>
      </c>
      <c r="C446" t="s">
        <v>3174</v>
      </c>
      <c r="D446" t="s">
        <v>46</v>
      </c>
      <c r="E446">
        <v>7043.6610226250004</v>
      </c>
      <c r="F446">
        <v>189.39</v>
      </c>
      <c r="G446">
        <v>4.2411887977104303</v>
      </c>
      <c r="H446">
        <f>(Table2[[#This Row],[1Y Return vs Nifty]]-AVERAGE(Table2[1Y Return vs Nifty]))/_xlfn.STDEV.P(Table2[1Y Return vs Nifty])</f>
        <v>-0.36218027476025721</v>
      </c>
      <c r="I446">
        <v>-4.1395434651218403</v>
      </c>
      <c r="J446">
        <f>(Table2[[#This Row],[1M Return vs Nifty]]-AVERAGE(Table2[1M Return vs Nifty]))/_xlfn.STDEV.P(Table2[1M Return vs Nifty])</f>
        <v>-0.4417880534113911</v>
      </c>
      <c r="K446">
        <v>-20.3803289414221</v>
      </c>
      <c r="L446">
        <f>(Table2[[#This Row],[6M Return vs Nifty]]-AVERAGE(Table2[6M Return vs Nifty]))/_xlfn.STDEV.P(Table2[6M Return vs Nifty])</f>
        <v>-1.056555940504422</v>
      </c>
      <c r="M446">
        <v>-2.3023342425283801</v>
      </c>
      <c r="N446">
        <f>(Table2[[#This Row],[1W Return vs Nifty]]-AVERAGE(Table2[1W Return vs Nifty]))/_xlfn.STDEV.P(Table2[1W Return vs Nifty])</f>
        <v>-0.58495256476150037</v>
      </c>
      <c r="O446">
        <v>192.01</v>
      </c>
      <c r="P446">
        <v>193.94545417039299</v>
      </c>
      <c r="Q446">
        <v>190.347049811403</v>
      </c>
      <c r="R446">
        <v>41.197765381622801</v>
      </c>
      <c r="S446" s="1">
        <f>(Table2[[#This Row],[Close Price]]-Table2[[#This Row],[20D EMA]])/Table2[[#This Row],[20D EMA]]</f>
        <v>-1.3645122649862011E-2</v>
      </c>
      <c r="T446" s="1">
        <f>(Table2[[#This Row],[Close Price]]-Table2[[#This Row],[50D EMA]])/Table2[[#This Row],[50D EMA]]</f>
        <v>-2.348832660130698E-2</v>
      </c>
      <c r="U446" s="1">
        <f>(Table2[[#This Row],[Close Price]]-Table2[[#This Row],[200D EMA]])/Table2[[#This Row],[200D EMA]]</f>
        <v>-5.0279203820141199E-3</v>
      </c>
      <c r="V446">
        <v>0.645442610003786</v>
      </c>
      <c r="W446">
        <v>184.31</v>
      </c>
      <c r="X446">
        <v>191.45</v>
      </c>
      <c r="Y446">
        <v>184.31</v>
      </c>
      <c r="Z446">
        <v>196.5</v>
      </c>
      <c r="AA446">
        <v>184.31</v>
      </c>
      <c r="AB446">
        <v>199.9</v>
      </c>
      <c r="AC446" s="1">
        <f>(Table2[[#This Row],[Close Price]]/Table2[[#This Row],[Day Low]])-1</f>
        <v>2.7562259237154718E-2</v>
      </c>
      <c r="AD446" s="1">
        <f>(Table2[[#This Row],[Day High]]/Table2[[#This Row],[Close Price]])-1</f>
        <v>1.0877026242145815E-2</v>
      </c>
      <c r="AE446" s="1">
        <f>(Table2[[#This Row],[Close Price]]/Table2[[#This Row],[Current Week Low]])-1</f>
        <v>2.7562259237154718E-2</v>
      </c>
      <c r="AF446" s="1">
        <f>(Table2[[#This Row],[Current Week High]]/Table2[[#This Row],[Close Price]])-1</f>
        <v>3.7541580864882018E-2</v>
      </c>
      <c r="AG446" s="1">
        <f>(Table2[[#This Row],[Close Price]]/Table2[[#This Row],[Current Month Low]])-1</f>
        <v>2.7562259237154718E-2</v>
      </c>
      <c r="AH446" s="1">
        <f>(Table2[[#This Row],[Current Month High]]/Table2[[#This Row],[Close Price]])-1</f>
        <v>5.5493954274248969E-2</v>
      </c>
      <c r="AI446">
        <v>31.633137969269701</v>
      </c>
      <c r="AJ446">
        <v>38.039358600583</v>
      </c>
      <c r="AK446" t="str">
        <f>IF(AND(Table2[[#This Row],[20D EMA]]&gt;Table2[[#This Row],[50D EMA]],Table2[[#This Row],[50D EMA]]&gt;Table2[[#This Row],[200D EMA]]),"Uptrend","Downtrend/NoTrend")</f>
        <v>Downtrend/NoTrend</v>
      </c>
      <c r="AL446">
        <v>-0.05</v>
      </c>
      <c r="AM446" t="s">
        <v>3216</v>
      </c>
      <c r="AN446">
        <v>-1.48</v>
      </c>
      <c r="AO446" t="s">
        <v>3216</v>
      </c>
      <c r="AP446">
        <v>0.113216285462753</v>
      </c>
      <c r="AQ446">
        <f>(Table2[[#This Row],[Sharpe Ratio]]-AVERAGE(Table2[Sharpe Ratio]))/_xlfn.STDEV.P(Table2[Sharpe Ratio])</f>
        <v>0.56689697780077264</v>
      </c>
      <c r="AR4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6">
        <f>_xlfn.RANK.AVG(Table2[[#This Row],[1Y Return vs Nifty Z-Score]],Table2[1Y Return vs Nifty Z-Score])</f>
        <v>417</v>
      </c>
      <c r="AT446">
        <f>_xlfn.RANK.AVG(Table2[[#This Row],[6M Return vs Nifty Z-Score]],Table2[6M Return vs Nifty Z-Score])</f>
        <v>677</v>
      </c>
      <c r="AU446">
        <f>_xlfn.RANK.AVG(Table2[[#This Row],[Sharpe Ratio Z-Score]],Table2[Sharpe Ratio Z-Score])</f>
        <v>202</v>
      </c>
      <c r="AV446">
        <f>(Table2[[#This Row],[Rank 1Y]]+Table2[[#This Row],[Rank 6M]]+Table2[[#This Row],[Rank Sharpe]])/3</f>
        <v>432</v>
      </c>
    </row>
    <row r="447" spans="1:48" x14ac:dyDescent="0.3">
      <c r="A447" t="s">
        <v>1157</v>
      </c>
      <c r="B447" t="s">
        <v>1158</v>
      </c>
      <c r="C447" t="s">
        <v>3175</v>
      </c>
      <c r="D447" t="s">
        <v>271</v>
      </c>
      <c r="E447">
        <v>10942.137456660001</v>
      </c>
      <c r="F447">
        <v>2127.6999999999998</v>
      </c>
      <c r="G447">
        <v>19.171565646182898</v>
      </c>
      <c r="H447">
        <f>(Table2[[#This Row],[1Y Return vs Nifty]]-AVERAGE(Table2[1Y Return vs Nifty]))/_xlfn.STDEV.P(Table2[1Y Return vs Nifty])</f>
        <v>-0.10935773722936885</v>
      </c>
      <c r="I447">
        <v>-1.01644365697132</v>
      </c>
      <c r="J447">
        <f>(Table2[[#This Row],[1M Return vs Nifty]]-AVERAGE(Table2[1M Return vs Nifty]))/_xlfn.STDEV.P(Table2[1M Return vs Nifty])</f>
        <v>-0.15806122631005864</v>
      </c>
      <c r="K447">
        <v>17.9758205217708</v>
      </c>
      <c r="L447">
        <f>(Table2[[#This Row],[6M Return vs Nifty]]-AVERAGE(Table2[6M Return vs Nifty]))/_xlfn.STDEV.P(Table2[6M Return vs Nifty])</f>
        <v>8.8766312049754659E-2</v>
      </c>
      <c r="M447">
        <v>-2.1967358576043199</v>
      </c>
      <c r="N447">
        <f>(Table2[[#This Row],[1W Return vs Nifty]]-AVERAGE(Table2[1W Return vs Nifty]))/_xlfn.STDEV.P(Table2[1W Return vs Nifty])</f>
        <v>-0.56201783622498847</v>
      </c>
      <c r="O447">
        <v>2135.65</v>
      </c>
      <c r="P447">
        <v>2088.07257602039</v>
      </c>
      <c r="Q447">
        <v>1875.9367817252901</v>
      </c>
      <c r="R447">
        <v>44.297425077545299</v>
      </c>
      <c r="S447" s="1">
        <f>(Table2[[#This Row],[Close Price]]-Table2[[#This Row],[20D EMA]])/Table2[[#This Row],[20D EMA]]</f>
        <v>-3.7225200758552535E-3</v>
      </c>
      <c r="T447" s="1">
        <f>(Table2[[#This Row],[Close Price]]-Table2[[#This Row],[50D EMA]])/Table2[[#This Row],[50D EMA]]</f>
        <v>1.8977991682231101E-2</v>
      </c>
      <c r="U447" s="1">
        <f>(Table2[[#This Row],[Close Price]]-Table2[[#This Row],[200D EMA]])/Table2[[#This Row],[200D EMA]]</f>
        <v>0.13420666449280039</v>
      </c>
      <c r="V447">
        <v>0.83046611139174198</v>
      </c>
      <c r="W447">
        <v>2115.0500000000002</v>
      </c>
      <c r="X447">
        <v>2182.5500000000002</v>
      </c>
      <c r="Y447">
        <v>2115.0500000000002</v>
      </c>
      <c r="Z447">
        <v>2202.9499999999998</v>
      </c>
      <c r="AA447">
        <v>2085</v>
      </c>
      <c r="AB447">
        <v>2214</v>
      </c>
      <c r="AC447" s="1">
        <f>(Table2[[#This Row],[Close Price]]/Table2[[#This Row],[Day Low]])-1</f>
        <v>5.9809460769246758E-3</v>
      </c>
      <c r="AD447" s="1">
        <f>(Table2[[#This Row],[Day High]]/Table2[[#This Row],[Close Price]])-1</f>
        <v>2.5779010198806462E-2</v>
      </c>
      <c r="AE447" s="1">
        <f>(Table2[[#This Row],[Close Price]]/Table2[[#This Row],[Current Week Low]])-1</f>
        <v>5.9809460769246758E-3</v>
      </c>
      <c r="AF447" s="1">
        <f>(Table2[[#This Row],[Current Week High]]/Table2[[#This Row],[Close Price]])-1</f>
        <v>3.5366828030267472E-2</v>
      </c>
      <c r="AG447" s="1">
        <f>(Table2[[#This Row],[Close Price]]/Table2[[#This Row],[Current Month Low]])-1</f>
        <v>2.0479616306954274E-2</v>
      </c>
      <c r="AH447" s="1">
        <f>(Table2[[#This Row],[Current Month High]]/Table2[[#This Row],[Close Price]])-1</f>
        <v>4.0560229355642408E-2</v>
      </c>
      <c r="AI447">
        <v>4.0560229355642399</v>
      </c>
      <c r="AJ447">
        <v>56.442777839050002</v>
      </c>
      <c r="AK447" t="str">
        <f>IF(AND(Table2[[#This Row],[20D EMA]]&gt;Table2[[#This Row],[50D EMA]],Table2[[#This Row],[50D EMA]]&gt;Table2[[#This Row],[200D EMA]]),"Uptrend","Downtrend/NoTrend")</f>
        <v>Uptrend</v>
      </c>
      <c r="AL447">
        <v>-0.09</v>
      </c>
      <c r="AM447" t="s">
        <v>3216</v>
      </c>
      <c r="AN447">
        <v>0.87</v>
      </c>
      <c r="AO447" t="s">
        <v>3217</v>
      </c>
      <c r="AP447">
        <v>-6.7852761724035995E-2</v>
      </c>
      <c r="AQ447">
        <f>(Table2[[#This Row],[Sharpe Ratio]]-AVERAGE(Table2[Sharpe Ratio]))/_xlfn.STDEV.P(Table2[Sharpe Ratio])</f>
        <v>-1.5360529782181673</v>
      </c>
      <c r="AR4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-2.2767234659328288</v>
      </c>
      <c r="AS447">
        <f>_xlfn.RANK.AVG(Table2[[#This Row],[1Y Return vs Nifty Z-Score]],Table2[1Y Return vs Nifty Z-Score])</f>
        <v>327</v>
      </c>
      <c r="AT447">
        <f>_xlfn.RANK.AVG(Table2[[#This Row],[6M Return vs Nifty Z-Score]],Table2[6M Return vs Nifty Z-Score])</f>
        <v>278</v>
      </c>
      <c r="AU447">
        <f>_xlfn.RANK.AVG(Table2[[#This Row],[Sharpe Ratio Z-Score]],Table2[Sharpe Ratio Z-Score])</f>
        <v>692</v>
      </c>
      <c r="AV447">
        <f>(Table2[[#This Row],[Rank 1Y]]+Table2[[#This Row],[Rank 6M]]+Table2[[#This Row],[Rank Sharpe]])/3</f>
        <v>432.33333333333331</v>
      </c>
    </row>
    <row r="448" spans="1:48" x14ac:dyDescent="0.3">
      <c r="A448" t="s">
        <v>269</v>
      </c>
      <c r="B448" t="s">
        <v>270</v>
      </c>
      <c r="C448" t="s">
        <v>3175</v>
      </c>
      <c r="D448" t="s">
        <v>271</v>
      </c>
      <c r="E448">
        <v>101165.44681862999</v>
      </c>
      <c r="F448">
        <v>7030.25</v>
      </c>
      <c r="G448">
        <v>14.190434422353601</v>
      </c>
      <c r="H448">
        <f>(Table2[[#This Row],[1Y Return vs Nifty]]-AVERAGE(Table2[1Y Return vs Nifty]))/_xlfn.STDEV.P(Table2[1Y Return vs Nifty])</f>
        <v>-0.19370538957356981</v>
      </c>
      <c r="I448">
        <v>1.54849145224139</v>
      </c>
      <c r="J448">
        <f>(Table2[[#This Row],[1M Return vs Nifty]]-AVERAGE(Table2[1M Return vs Nifty]))/_xlfn.STDEV.P(Table2[1M Return vs Nifty])</f>
        <v>7.4957551494770874E-2</v>
      </c>
      <c r="K448">
        <v>-1.4918456392544099</v>
      </c>
      <c r="L448">
        <f>(Table2[[#This Row],[6M Return vs Nifty]]-AVERAGE(Table2[6M Return vs Nifty]))/_xlfn.STDEV.P(Table2[6M Return vs Nifty])</f>
        <v>-0.49254207191392735</v>
      </c>
      <c r="M448">
        <v>1.64242128836445</v>
      </c>
      <c r="N448">
        <f>(Table2[[#This Row],[1W Return vs Nifty]]-AVERAGE(Table2[1W Return vs Nifty]))/_xlfn.STDEV.P(Table2[1W Return vs Nifty])</f>
        <v>0.27180198985590875</v>
      </c>
      <c r="O448">
        <v>6913.56</v>
      </c>
      <c r="P448">
        <v>6720.8065465843501</v>
      </c>
      <c r="Q448">
        <v>6190.0085202971104</v>
      </c>
      <c r="R448">
        <v>65.280154513920706</v>
      </c>
      <c r="S448" s="1">
        <f>(Table2[[#This Row],[Close Price]]-Table2[[#This Row],[20D EMA]])/Table2[[#This Row],[20D EMA]]</f>
        <v>1.6878424429671485E-2</v>
      </c>
      <c r="T448" s="1">
        <f>(Table2[[#This Row],[Close Price]]-Table2[[#This Row],[50D EMA]])/Table2[[#This Row],[50D EMA]]</f>
        <v>4.604260683160346E-2</v>
      </c>
      <c r="U448" s="1">
        <f>(Table2[[#This Row],[Close Price]]-Table2[[#This Row],[200D EMA]])/Table2[[#This Row],[200D EMA]]</f>
        <v>0.13574157078261329</v>
      </c>
      <c r="V448">
        <v>0.87896618135149496</v>
      </c>
      <c r="W448">
        <v>7011.45</v>
      </c>
      <c r="X448">
        <v>7124.65</v>
      </c>
      <c r="Y448">
        <v>6960.75</v>
      </c>
      <c r="Z448">
        <v>7152.45</v>
      </c>
      <c r="AA448">
        <v>6790.05</v>
      </c>
      <c r="AB448">
        <v>7152.45</v>
      </c>
      <c r="AC448" s="1">
        <f>(Table2[[#This Row],[Close Price]]/Table2[[#This Row],[Day Low]])-1</f>
        <v>2.6813283985480663E-3</v>
      </c>
      <c r="AD448" s="1">
        <f>(Table2[[#This Row],[Day High]]/Table2[[#This Row],[Close Price]])-1</f>
        <v>1.3427687493332341E-2</v>
      </c>
      <c r="AE448" s="1">
        <f>(Table2[[#This Row],[Close Price]]/Table2[[#This Row],[Current Week Low]])-1</f>
        <v>9.9845562618969819E-3</v>
      </c>
      <c r="AF448" s="1">
        <f>(Table2[[#This Row],[Current Week High]]/Table2[[#This Row],[Close Price]])-1</f>
        <v>1.738202766615693E-2</v>
      </c>
      <c r="AG448" s="1">
        <f>(Table2[[#This Row],[Close Price]]/Table2[[#This Row],[Current Month Low]])-1</f>
        <v>3.5375291787247409E-2</v>
      </c>
      <c r="AH448" s="1">
        <f>(Table2[[#This Row],[Current Month High]]/Table2[[#This Row],[Close Price]])-1</f>
        <v>1.738202766615693E-2</v>
      </c>
      <c r="AI448">
        <v>1.7382027666156901</v>
      </c>
      <c r="AJ448">
        <v>48.75687685146</v>
      </c>
      <c r="AK448" t="str">
        <f>IF(AND(Table2[[#This Row],[20D EMA]]&gt;Table2[[#This Row],[50D EMA]],Table2[[#This Row],[50D EMA]]&gt;Table2[[#This Row],[200D EMA]]),"Uptrend","Downtrend/NoTrend")</f>
        <v>Uptrend</v>
      </c>
      <c r="AL448">
        <v>-0.01</v>
      </c>
      <c r="AM448" t="s">
        <v>3216</v>
      </c>
      <c r="AN448">
        <v>2.71</v>
      </c>
      <c r="AO448" t="s">
        <v>3217</v>
      </c>
      <c r="AP448">
        <v>2.7185601896877999E-2</v>
      </c>
      <c r="AQ448">
        <f>(Table2[[#This Row],[Sharpe Ratio]]-AVERAGE(Table2[Sharpe Ratio]))/_xlfn.STDEV.P(Table2[Sharpe Ratio])</f>
        <v>-0.43227005285412878</v>
      </c>
      <c r="AR4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-0.77175797299094628</v>
      </c>
      <c r="AS448">
        <f>_xlfn.RANK.AVG(Table2[[#This Row],[1Y Return vs Nifty Z-Score]],Table2[1Y Return vs Nifty Z-Score])</f>
        <v>361</v>
      </c>
      <c r="AT448">
        <f>_xlfn.RANK.AVG(Table2[[#This Row],[6M Return vs Nifty Z-Score]],Table2[6M Return vs Nifty Z-Score])</f>
        <v>484</v>
      </c>
      <c r="AU448">
        <f>_xlfn.RANK.AVG(Table2[[#This Row],[Sharpe Ratio Z-Score]],Table2[Sharpe Ratio Z-Score])</f>
        <v>455</v>
      </c>
      <c r="AV448">
        <f>(Table2[[#This Row],[Rank 1Y]]+Table2[[#This Row],[Rank 6M]]+Table2[[#This Row],[Rank Sharpe]])/3</f>
        <v>433.33333333333331</v>
      </c>
    </row>
    <row r="449" spans="1:48" x14ac:dyDescent="0.3">
      <c r="A449" t="s">
        <v>940</v>
      </c>
      <c r="B449" t="s">
        <v>941</v>
      </c>
      <c r="C449" t="s">
        <v>3185</v>
      </c>
      <c r="D449" t="s">
        <v>468</v>
      </c>
      <c r="E449">
        <v>16579.382022000002</v>
      </c>
      <c r="F449">
        <v>5348.35</v>
      </c>
      <c r="G449">
        <v>-21.468678739404201</v>
      </c>
      <c r="H449">
        <f>(Table2[[#This Row],[1Y Return vs Nifty]]-AVERAGE(Table2[1Y Return vs Nifty]))/_xlfn.STDEV.P(Table2[1Y Return vs Nifty])</f>
        <v>-0.79753659672619281</v>
      </c>
      <c r="I449">
        <v>-0.92037717921474504</v>
      </c>
      <c r="J449">
        <f>(Table2[[#This Row],[1M Return vs Nifty]]-AVERAGE(Table2[1M Return vs Nifty]))/_xlfn.STDEV.P(Table2[1M Return vs Nifty])</f>
        <v>-0.14933379568054733</v>
      </c>
      <c r="K449">
        <v>14.5699266534817</v>
      </c>
      <c r="L449">
        <f>(Table2[[#This Row],[6M Return vs Nifty]]-AVERAGE(Table2[6M Return vs Nifty]))/_xlfn.STDEV.P(Table2[6M Return vs Nifty])</f>
        <v>-1.2934356338052013E-2</v>
      </c>
      <c r="M449">
        <v>1.4805446499058501</v>
      </c>
      <c r="N449">
        <f>(Table2[[#This Row],[1W Return vs Nifty]]-AVERAGE(Table2[1W Return vs Nifty]))/_xlfn.STDEV.P(Table2[1W Return vs Nifty])</f>
        <v>0.23664428586146852</v>
      </c>
      <c r="O449">
        <v>5337.5</v>
      </c>
      <c r="P449">
        <v>5264.6356698191503</v>
      </c>
      <c r="Q449">
        <v>4875.59350561259</v>
      </c>
      <c r="R449">
        <v>57.546322451755501</v>
      </c>
      <c r="S449" s="1">
        <f>(Table2[[#This Row],[Close Price]]-Table2[[#This Row],[20D EMA]])/Table2[[#This Row],[20D EMA]]</f>
        <v>2.0327868852459698E-3</v>
      </c>
      <c r="T449" s="1">
        <f>(Table2[[#This Row],[Close Price]]-Table2[[#This Row],[50D EMA]])/Table2[[#This Row],[50D EMA]]</f>
        <v>1.5901258022613714E-2</v>
      </c>
      <c r="U449" s="1">
        <f>(Table2[[#This Row],[Close Price]]-Table2[[#This Row],[200D EMA]])/Table2[[#This Row],[200D EMA]]</f>
        <v>9.6963886313162051E-2</v>
      </c>
      <c r="V449">
        <v>0.82347113206350897</v>
      </c>
      <c r="W449">
        <v>5198</v>
      </c>
      <c r="X449">
        <v>5482.5</v>
      </c>
      <c r="Y449">
        <v>5181.6000000000004</v>
      </c>
      <c r="Z449">
        <v>5668</v>
      </c>
      <c r="AA449">
        <v>5181.6000000000004</v>
      </c>
      <c r="AB449">
        <v>5668</v>
      </c>
      <c r="AC449" s="1">
        <f>(Table2[[#This Row],[Close Price]]/Table2[[#This Row],[Day Low]])-1</f>
        <v>2.8924586379376782E-2</v>
      </c>
      <c r="AD449" s="1">
        <f>(Table2[[#This Row],[Day High]]/Table2[[#This Row],[Close Price]])-1</f>
        <v>2.5082502080080671E-2</v>
      </c>
      <c r="AE449" s="1">
        <f>(Table2[[#This Row],[Close Price]]/Table2[[#This Row],[Current Week Low]])-1</f>
        <v>3.2181179558437467E-2</v>
      </c>
      <c r="AF449" s="1">
        <f>(Table2[[#This Row],[Current Week High]]/Table2[[#This Row],[Close Price]])-1</f>
        <v>5.9766096085708709E-2</v>
      </c>
      <c r="AG449" s="1">
        <f>(Table2[[#This Row],[Close Price]]/Table2[[#This Row],[Current Month Low]])-1</f>
        <v>3.2181179558437467E-2</v>
      </c>
      <c r="AH449" s="1">
        <f>(Table2[[#This Row],[Current Month High]]/Table2[[#This Row],[Close Price]])-1</f>
        <v>5.9766096085708709E-2</v>
      </c>
      <c r="AI449">
        <v>11.414735385679601</v>
      </c>
      <c r="AJ449">
        <v>33.010445162894797</v>
      </c>
      <c r="AK449" t="str">
        <f>IF(AND(Table2[[#This Row],[20D EMA]]&gt;Table2[[#This Row],[50D EMA]],Table2[[#This Row],[50D EMA]]&gt;Table2[[#This Row],[200D EMA]]),"Uptrend","Downtrend/NoTrend")</f>
        <v>Uptrend</v>
      </c>
      <c r="AL449">
        <v>0.02</v>
      </c>
      <c r="AM449" t="s">
        <v>3217</v>
      </c>
      <c r="AN449">
        <v>-1.01</v>
      </c>
      <c r="AO449" t="s">
        <v>3216</v>
      </c>
      <c r="AP449">
        <v>4.9405945190633002E-2</v>
      </c>
      <c r="AQ449">
        <f>(Table2[[#This Row],[Sharpe Ratio]]-AVERAGE(Table2[Sharpe Ratio]))/_xlfn.STDEV.P(Table2[Sharpe Ratio])</f>
        <v>-0.17420126264216379</v>
      </c>
      <c r="AR4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-0.89736172552548732</v>
      </c>
      <c r="AS449">
        <f>_xlfn.RANK.AVG(Table2[[#This Row],[1Y Return vs Nifty Z-Score]],Table2[1Y Return vs Nifty Z-Score])</f>
        <v>600</v>
      </c>
      <c r="AT449">
        <f>_xlfn.RANK.AVG(Table2[[#This Row],[6M Return vs Nifty Z-Score]],Table2[6M Return vs Nifty Z-Score])</f>
        <v>321</v>
      </c>
      <c r="AU449">
        <f>_xlfn.RANK.AVG(Table2[[#This Row],[Sharpe Ratio Z-Score]],Table2[Sharpe Ratio Z-Score])</f>
        <v>386</v>
      </c>
      <c r="AV449">
        <f>(Table2[[#This Row],[Rank 1Y]]+Table2[[#This Row],[Rank 6M]]+Table2[[#This Row],[Rank Sharpe]])/3</f>
        <v>435.66666666666669</v>
      </c>
    </row>
    <row r="450" spans="1:48" x14ac:dyDescent="0.3">
      <c r="A450" t="s">
        <v>1498</v>
      </c>
      <c r="B450" t="s">
        <v>1499</v>
      </c>
      <c r="C450" t="s">
        <v>3185</v>
      </c>
      <c r="D450" t="s">
        <v>379</v>
      </c>
      <c r="E450">
        <v>7045.3909519619901</v>
      </c>
      <c r="F450">
        <v>82.52</v>
      </c>
      <c r="G450">
        <v>-14.270190671710299</v>
      </c>
      <c r="H450">
        <f>(Table2[[#This Row],[1Y Return vs Nifty]]-AVERAGE(Table2[1Y Return vs Nifty]))/_xlfn.STDEV.P(Table2[1Y Return vs Nifty])</f>
        <v>-0.67564148060617402</v>
      </c>
      <c r="I450">
        <v>-2.1901813794203</v>
      </c>
      <c r="J450">
        <f>(Table2[[#This Row],[1M Return vs Nifty]]-AVERAGE(Table2[1M Return vs Nifty]))/_xlfn.STDEV.P(Table2[1M Return vs Nifty])</f>
        <v>-0.26469274636922907</v>
      </c>
      <c r="K450">
        <v>6.3960636535231004</v>
      </c>
      <c r="L450">
        <f>(Table2[[#This Row],[6M Return vs Nifty]]-AVERAGE(Table2[6M Return vs Nifty]))/_xlfn.STDEV.P(Table2[6M Return vs Nifty])</f>
        <v>-0.25700753141433147</v>
      </c>
      <c r="M450">
        <v>0.40549768077460902</v>
      </c>
      <c r="N450">
        <f>(Table2[[#This Row],[1W Return vs Nifty]]-AVERAGE(Table2[1W Return vs Nifty]))/_xlfn.STDEV.P(Table2[1W Return vs Nifty])</f>
        <v>3.156714827537477E-3</v>
      </c>
      <c r="O450">
        <v>85.67</v>
      </c>
      <c r="P450">
        <v>84.809967977007005</v>
      </c>
      <c r="Q450">
        <v>77.374221158966904</v>
      </c>
      <c r="R450">
        <v>52.9065710940191</v>
      </c>
      <c r="S450" s="1">
        <f>(Table2[[#This Row],[Close Price]]-Table2[[#This Row],[20D EMA]])/Table2[[#This Row],[20D EMA]]</f>
        <v>-3.6768997315279627E-2</v>
      </c>
      <c r="T450" s="1">
        <f>(Table2[[#This Row],[Close Price]]-Table2[[#This Row],[50D EMA]])/Table2[[#This Row],[50D EMA]]</f>
        <v>-2.7001165448238901E-2</v>
      </c>
      <c r="U450" s="1">
        <f>(Table2[[#This Row],[Close Price]]-Table2[[#This Row],[200D EMA]])/Table2[[#This Row],[200D EMA]]</f>
        <v>6.6505080942410852E-2</v>
      </c>
      <c r="V450">
        <v>0.402194704778361</v>
      </c>
      <c r="W450">
        <v>82.25</v>
      </c>
      <c r="X450">
        <v>87.2</v>
      </c>
      <c r="Y450">
        <v>82.25</v>
      </c>
      <c r="Z450">
        <v>88.88</v>
      </c>
      <c r="AA450">
        <v>82.25</v>
      </c>
      <c r="AB450">
        <v>88.88</v>
      </c>
      <c r="AC450" s="1">
        <f>(Table2[[#This Row],[Close Price]]/Table2[[#This Row],[Day Low]])-1</f>
        <v>3.2826747720364757E-3</v>
      </c>
      <c r="AD450" s="1">
        <f>(Table2[[#This Row],[Day High]]/Table2[[#This Row],[Close Price]])-1</f>
        <v>5.671352399418339E-2</v>
      </c>
      <c r="AE450" s="1">
        <f>(Table2[[#This Row],[Close Price]]/Table2[[#This Row],[Current Week Low]])-1</f>
        <v>3.2826747720364757E-3</v>
      </c>
      <c r="AF450" s="1">
        <f>(Table2[[#This Row],[Current Week High]]/Table2[[#This Row],[Close Price]])-1</f>
        <v>7.7072224915172072E-2</v>
      </c>
      <c r="AG450" s="1">
        <f>(Table2[[#This Row],[Close Price]]/Table2[[#This Row],[Current Month Low]])-1</f>
        <v>3.2826747720364757E-3</v>
      </c>
      <c r="AH450" s="1">
        <f>(Table2[[#This Row],[Current Month High]]/Table2[[#This Row],[Close Price]])-1</f>
        <v>7.7072224915172072E-2</v>
      </c>
      <c r="AI450">
        <v>19.1832283082888</v>
      </c>
      <c r="AJ450">
        <v>40.699062233588997</v>
      </c>
      <c r="AK450" t="str">
        <f>IF(AND(Table2[[#This Row],[20D EMA]]&gt;Table2[[#This Row],[50D EMA]],Table2[[#This Row],[50D EMA]]&gt;Table2[[#This Row],[200D EMA]]),"Uptrend","Downtrend/NoTrend")</f>
        <v>Uptrend</v>
      </c>
      <c r="AL450">
        <v>-0.01</v>
      </c>
      <c r="AM450" t="s">
        <v>3216</v>
      </c>
      <c r="AN450">
        <v>-1.47</v>
      </c>
      <c r="AO450" t="s">
        <v>3216</v>
      </c>
      <c r="AP450">
        <v>6.6277383453540006E-2</v>
      </c>
      <c r="AQ450">
        <f>(Table2[[#This Row],[Sharpe Ratio]]-AVERAGE(Table2[Sharpe Ratio]))/_xlfn.STDEV.P(Table2[Sharpe Ratio])</f>
        <v>2.1744929731378409E-2</v>
      </c>
      <c r="AR4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-1.1724401138308185</v>
      </c>
      <c r="AS450">
        <f>_xlfn.RANK.AVG(Table2[[#This Row],[1Y Return vs Nifty Z-Score]],Table2[1Y Return vs Nifty Z-Score])</f>
        <v>563</v>
      </c>
      <c r="AT450">
        <f>_xlfn.RANK.AVG(Table2[[#This Row],[6M Return vs Nifty Z-Score]],Table2[6M Return vs Nifty Z-Score])</f>
        <v>401</v>
      </c>
      <c r="AU450">
        <f>_xlfn.RANK.AVG(Table2[[#This Row],[Sharpe Ratio Z-Score]],Table2[Sharpe Ratio Z-Score])</f>
        <v>343</v>
      </c>
      <c r="AV450">
        <f>(Table2[[#This Row],[Rank 1Y]]+Table2[[#This Row],[Rank 6M]]+Table2[[#This Row],[Rank Sharpe]])/3</f>
        <v>435.66666666666669</v>
      </c>
    </row>
    <row r="451" spans="1:48" x14ac:dyDescent="0.3">
      <c r="A451" t="s">
        <v>1931</v>
      </c>
      <c r="B451" t="s">
        <v>1932</v>
      </c>
      <c r="C451" t="s">
        <v>3170</v>
      </c>
      <c r="D451" t="s">
        <v>21</v>
      </c>
      <c r="E451">
        <v>3745.8466879749999</v>
      </c>
      <c r="F451">
        <v>621.5</v>
      </c>
      <c r="G451">
        <v>-18.253958425214201</v>
      </c>
      <c r="H451">
        <f>(Table2[[#This Row],[1Y Return vs Nifty]]-AVERAGE(Table2[1Y Return vs Nifty]))/_xlfn.STDEV.P(Table2[1Y Return vs Nifty])</f>
        <v>-0.74310034534860192</v>
      </c>
      <c r="I451">
        <v>8.0791582369564896</v>
      </c>
      <c r="J451">
        <f>(Table2[[#This Row],[1M Return vs Nifty]]-AVERAGE(Table2[1M Return vs Nifty]))/_xlfn.STDEV.P(Table2[1M Return vs Nifty])</f>
        <v>0.66825442943879221</v>
      </c>
      <c r="K451">
        <v>4.5155762757966702</v>
      </c>
      <c r="L451">
        <f>(Table2[[#This Row],[6M Return vs Nifty]]-AVERAGE(Table2[6M Return vs Nifty]))/_xlfn.STDEV.P(Table2[6M Return vs Nifty])</f>
        <v>-0.31315925856890714</v>
      </c>
      <c r="M451">
        <v>-1.9201024944293099E-2</v>
      </c>
      <c r="N451">
        <f>(Table2[[#This Row],[1W Return vs Nifty]]-AVERAGE(Table2[1W Return vs Nifty]))/_xlfn.STDEV.P(Table2[1W Return vs Nifty])</f>
        <v>-8.908285429537692E-2</v>
      </c>
      <c r="O451">
        <v>635.6</v>
      </c>
      <c r="P451">
        <v>623.81317776449805</v>
      </c>
      <c r="Q451">
        <v>602.95238307093905</v>
      </c>
      <c r="R451">
        <v>45.777713475640198</v>
      </c>
      <c r="S451" s="1">
        <f>(Table2[[#This Row],[Close Price]]-Table2[[#This Row],[20D EMA]])/Table2[[#This Row],[20D EMA]]</f>
        <v>-2.218376337319072E-2</v>
      </c>
      <c r="T451" s="1">
        <f>(Table2[[#This Row],[Close Price]]-Table2[[#This Row],[50D EMA]])/Table2[[#This Row],[50D EMA]]</f>
        <v>-3.7081258411173243E-3</v>
      </c>
      <c r="U451" s="1">
        <f>(Table2[[#This Row],[Close Price]]-Table2[[#This Row],[200D EMA]])/Table2[[#This Row],[200D EMA]]</f>
        <v>3.0761329501004346E-2</v>
      </c>
      <c r="V451">
        <v>0.37750407683775999</v>
      </c>
      <c r="W451">
        <v>615.1</v>
      </c>
      <c r="X451">
        <v>645.95000000000005</v>
      </c>
      <c r="Y451">
        <v>615.1</v>
      </c>
      <c r="Z451">
        <v>671.5</v>
      </c>
      <c r="AA451">
        <v>615.1</v>
      </c>
      <c r="AB451">
        <v>709.4</v>
      </c>
      <c r="AC451" s="1">
        <f>(Table2[[#This Row],[Close Price]]/Table2[[#This Row],[Day Low]])-1</f>
        <v>1.040481222565437E-2</v>
      </c>
      <c r="AD451" s="1">
        <f>(Table2[[#This Row],[Day High]]/Table2[[#This Row],[Close Price]])-1</f>
        <v>3.9340305711987211E-2</v>
      </c>
      <c r="AE451" s="1">
        <f>(Table2[[#This Row],[Close Price]]/Table2[[#This Row],[Current Week Low]])-1</f>
        <v>1.040481222565437E-2</v>
      </c>
      <c r="AF451" s="1">
        <f>(Table2[[#This Row],[Current Week High]]/Table2[[#This Row],[Close Price]])-1</f>
        <v>8.0450522928398938E-2</v>
      </c>
      <c r="AG451" s="1">
        <f>(Table2[[#This Row],[Close Price]]/Table2[[#This Row],[Current Month Low]])-1</f>
        <v>1.040481222565437E-2</v>
      </c>
      <c r="AH451" s="1">
        <f>(Table2[[#This Row],[Current Month High]]/Table2[[#This Row],[Close Price]])-1</f>
        <v>0.14143201930812555</v>
      </c>
      <c r="AI451">
        <v>27.353177795655601</v>
      </c>
      <c r="AJ451">
        <v>38.1111111111111</v>
      </c>
      <c r="AK451" t="str">
        <f>IF(AND(Table2[[#This Row],[20D EMA]]&gt;Table2[[#This Row],[50D EMA]],Table2[[#This Row],[50D EMA]]&gt;Table2[[#This Row],[200D EMA]]),"Uptrend","Downtrend/NoTrend")</f>
        <v>Uptrend</v>
      </c>
      <c r="AL451">
        <v>-0.15</v>
      </c>
      <c r="AM451" t="s">
        <v>3216</v>
      </c>
      <c r="AN451">
        <v>-7.54</v>
      </c>
      <c r="AO451" t="s">
        <v>3216</v>
      </c>
      <c r="AP451">
        <v>7.4244479396592997E-2</v>
      </c>
      <c r="AQ451">
        <f>(Table2[[#This Row],[Sharpe Ratio]]-AVERAGE(Table2[Sharpe Ratio]))/_xlfn.STDEV.P(Table2[Sharpe Ratio])</f>
        <v>0.11427539986611264</v>
      </c>
      <c r="AR4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-0.36281262890798111</v>
      </c>
      <c r="AS451">
        <f>_xlfn.RANK.AVG(Table2[[#This Row],[1Y Return vs Nifty Z-Score]],Table2[1Y Return vs Nifty Z-Score])</f>
        <v>582</v>
      </c>
      <c r="AT451">
        <f>_xlfn.RANK.AVG(Table2[[#This Row],[6M Return vs Nifty Z-Score]],Table2[6M Return vs Nifty Z-Score])</f>
        <v>412</v>
      </c>
      <c r="AU451">
        <f>_xlfn.RANK.AVG(Table2[[#This Row],[Sharpe Ratio Z-Score]],Table2[Sharpe Ratio Z-Score])</f>
        <v>316</v>
      </c>
      <c r="AV451">
        <f>(Table2[[#This Row],[Rank 1Y]]+Table2[[#This Row],[Rank 6M]]+Table2[[#This Row],[Rank Sharpe]])/3</f>
        <v>436.66666666666669</v>
      </c>
    </row>
    <row r="452" spans="1:48" x14ac:dyDescent="0.3">
      <c r="A452" t="s">
        <v>736</v>
      </c>
      <c r="B452" t="s">
        <v>737</v>
      </c>
      <c r="C452" t="s">
        <v>3171</v>
      </c>
      <c r="D452" t="s">
        <v>544</v>
      </c>
      <c r="E452">
        <v>23581.09593906</v>
      </c>
      <c r="F452">
        <v>2524.4</v>
      </c>
      <c r="G452">
        <v>11.170859748881201</v>
      </c>
      <c r="H452">
        <f>(Table2[[#This Row],[1Y Return vs Nifty]]-AVERAGE(Table2[1Y Return vs Nifty]))/_xlfn.STDEV.P(Table2[1Y Return vs Nifty])</f>
        <v>-0.24483715529918851</v>
      </c>
      <c r="I452">
        <v>16.098157911336301</v>
      </c>
      <c r="J452">
        <f>(Table2[[#This Row],[1M Return vs Nifty]]-AVERAGE(Table2[1M Return vs Nifty]))/_xlfn.STDEV.P(Table2[1M Return vs Nifty])</f>
        <v>1.3967631143680017</v>
      </c>
      <c r="K452">
        <v>-14.464052055561099</v>
      </c>
      <c r="L452">
        <f>(Table2[[#This Row],[6M Return vs Nifty]]-AVERAGE(Table2[6M Return vs Nifty]))/_xlfn.STDEV.P(Table2[6M Return vs Nifty])</f>
        <v>-0.87989473586105904</v>
      </c>
      <c r="M452">
        <v>8.4500647839225405</v>
      </c>
      <c r="N452">
        <f>(Table2[[#This Row],[1W Return vs Nifty]]-AVERAGE(Table2[1W Return vs Nifty]))/_xlfn.STDEV.P(Table2[1W Return vs Nifty])</f>
        <v>1.7503421745022532</v>
      </c>
      <c r="O452">
        <v>2491.8000000000002</v>
      </c>
      <c r="P452">
        <v>2444.5262783069902</v>
      </c>
      <c r="Q452">
        <v>2501.4816807226498</v>
      </c>
      <c r="R452">
        <v>66.561688764787306</v>
      </c>
      <c r="S452" s="1">
        <f>(Table2[[#This Row],[Close Price]]-Table2[[#This Row],[20D EMA]])/Table2[[#This Row],[20D EMA]]</f>
        <v>1.3082911951199898E-2</v>
      </c>
      <c r="T452" s="1">
        <f>(Table2[[#This Row],[Close Price]]-Table2[[#This Row],[50D EMA]])/Table2[[#This Row],[50D EMA]]</f>
        <v>3.2674519558991269E-2</v>
      </c>
      <c r="U452" s="1">
        <f>(Table2[[#This Row],[Close Price]]-Table2[[#This Row],[200D EMA]])/Table2[[#This Row],[200D EMA]]</f>
        <v>9.1618977080533525E-3</v>
      </c>
      <c r="V452">
        <v>0.77911621984458401</v>
      </c>
      <c r="W452">
        <v>2472.0500000000002</v>
      </c>
      <c r="X452">
        <v>2654</v>
      </c>
      <c r="Y452">
        <v>2455.0500000000002</v>
      </c>
      <c r="Z452">
        <v>2694</v>
      </c>
      <c r="AA452">
        <v>2315.15</v>
      </c>
      <c r="AB452">
        <v>2694</v>
      </c>
      <c r="AC452" s="1">
        <f>(Table2[[#This Row],[Close Price]]/Table2[[#This Row],[Day Low]])-1</f>
        <v>2.1176756133573393E-2</v>
      </c>
      <c r="AD452" s="1">
        <f>(Table2[[#This Row],[Day High]]/Table2[[#This Row],[Close Price]])-1</f>
        <v>5.1338932023451189E-2</v>
      </c>
      <c r="AE452" s="1">
        <f>(Table2[[#This Row],[Close Price]]/Table2[[#This Row],[Current Week Low]])-1</f>
        <v>2.8247897191503224E-2</v>
      </c>
      <c r="AF452" s="1">
        <f>(Table2[[#This Row],[Current Week High]]/Table2[[#This Row],[Close Price]])-1</f>
        <v>6.7184281413405156E-2</v>
      </c>
      <c r="AG452" s="1">
        <f>(Table2[[#This Row],[Close Price]]/Table2[[#This Row],[Current Month Low]])-1</f>
        <v>9.0382912554262118E-2</v>
      </c>
      <c r="AH452" s="1">
        <f>(Table2[[#This Row],[Current Month High]]/Table2[[#This Row],[Close Price]])-1</f>
        <v>6.7184281413405156E-2</v>
      </c>
      <c r="AI452">
        <v>54.333703058152402</v>
      </c>
      <c r="AJ452">
        <v>39.859829912185901</v>
      </c>
      <c r="AK452" t="str">
        <f>IF(AND(Table2[[#This Row],[20D EMA]]&gt;Table2[[#This Row],[50D EMA]],Table2[[#This Row],[50D EMA]]&gt;Table2[[#This Row],[200D EMA]]),"Uptrend","Downtrend/NoTrend")</f>
        <v>Downtrend/NoTrend</v>
      </c>
      <c r="AL452">
        <v>0.03</v>
      </c>
      <c r="AM452" t="s">
        <v>3217</v>
      </c>
      <c r="AN452">
        <v>-0.79</v>
      </c>
      <c r="AO452" t="s">
        <v>3216</v>
      </c>
      <c r="AP452">
        <v>7.5277555605032007E-2</v>
      </c>
      <c r="AQ452">
        <f>(Table2[[#This Row],[Sharpe Ratio]]-AVERAGE(Table2[Sharpe Ratio]))/_xlfn.STDEV.P(Table2[Sharpe Ratio])</f>
        <v>0.12627362706647943</v>
      </c>
      <c r="AR4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2">
        <f>_xlfn.RANK.AVG(Table2[[#This Row],[1Y Return vs Nifty Z-Score]],Table2[1Y Return vs Nifty Z-Score])</f>
        <v>379</v>
      </c>
      <c r="AT452">
        <f>_xlfn.RANK.AVG(Table2[[#This Row],[6M Return vs Nifty Z-Score]],Table2[6M Return vs Nifty Z-Score])</f>
        <v>620</v>
      </c>
      <c r="AU452">
        <f>_xlfn.RANK.AVG(Table2[[#This Row],[Sharpe Ratio Z-Score]],Table2[Sharpe Ratio Z-Score])</f>
        <v>315</v>
      </c>
      <c r="AV452">
        <f>(Table2[[#This Row],[Rank 1Y]]+Table2[[#This Row],[Rank 6M]]+Table2[[#This Row],[Rank Sharpe]])/3</f>
        <v>438</v>
      </c>
    </row>
    <row r="453" spans="1:48" x14ac:dyDescent="0.3">
      <c r="A453" t="s">
        <v>312</v>
      </c>
      <c r="B453" t="s">
        <v>313</v>
      </c>
      <c r="C453" t="s">
        <v>3173</v>
      </c>
      <c r="D453" t="s">
        <v>180</v>
      </c>
      <c r="E453">
        <v>90023.461530190005</v>
      </c>
      <c r="F453">
        <v>697</v>
      </c>
      <c r="G453">
        <v>-4.9147367521318897</v>
      </c>
      <c r="H453">
        <f>(Table2[[#This Row],[1Y Return vs Nifty]]-AVERAGE(Table2[1Y Return vs Nifty]))/_xlfn.STDEV.P(Table2[1Y Return vs Nifty])</f>
        <v>-0.51722152753291306</v>
      </c>
      <c r="I453">
        <v>0.98382348557028798</v>
      </c>
      <c r="J453">
        <f>(Table2[[#This Row],[1M Return vs Nifty]]-AVERAGE(Table2[1M Return vs Nifty]))/_xlfn.STDEV.P(Table2[1M Return vs Nifty])</f>
        <v>2.3658694464572763E-2</v>
      </c>
      <c r="K453">
        <v>25.737393952230601</v>
      </c>
      <c r="L453">
        <f>(Table2[[#This Row],[6M Return vs Nifty]]-AVERAGE(Table2[6M Return vs Nifty]))/_xlfn.STDEV.P(Table2[6M Return vs Nifty])</f>
        <v>0.32052843857054525</v>
      </c>
      <c r="M453">
        <v>1.5832620803792601</v>
      </c>
      <c r="N453">
        <f>(Table2[[#This Row],[1W Return vs Nifty]]-AVERAGE(Table2[1W Return vs Nifty]))/_xlfn.STDEV.P(Table2[1W Return vs Nifty])</f>
        <v>0.25895330493945756</v>
      </c>
      <c r="O453">
        <v>676.61</v>
      </c>
      <c r="P453">
        <v>661.13591653632295</v>
      </c>
      <c r="Q453">
        <v>600.43665113365296</v>
      </c>
      <c r="R453">
        <v>69.600637577698507</v>
      </c>
      <c r="S453" s="1">
        <f>(Table2[[#This Row],[Close Price]]-Table2[[#This Row],[20D EMA]])/Table2[[#This Row],[20D EMA]]</f>
        <v>3.0135528591064255E-2</v>
      </c>
      <c r="T453" s="1">
        <f>(Table2[[#This Row],[Close Price]]-Table2[[#This Row],[50D EMA]])/Table2[[#This Row],[50D EMA]]</f>
        <v>5.4246158114610109E-2</v>
      </c>
      <c r="U453" s="1">
        <f>(Table2[[#This Row],[Close Price]]-Table2[[#This Row],[200D EMA]])/Table2[[#This Row],[200D EMA]]</f>
        <v>0.16082187635286893</v>
      </c>
      <c r="V453">
        <v>0.94002760796292795</v>
      </c>
      <c r="W453">
        <v>690.15</v>
      </c>
      <c r="X453">
        <v>702.5</v>
      </c>
      <c r="Y453">
        <v>675.55</v>
      </c>
      <c r="Z453">
        <v>705</v>
      </c>
      <c r="AA453">
        <v>633</v>
      </c>
      <c r="AB453">
        <v>705</v>
      </c>
      <c r="AC453" s="1">
        <f>(Table2[[#This Row],[Close Price]]/Table2[[#This Row],[Day Low]])-1</f>
        <v>9.9253785408970341E-3</v>
      </c>
      <c r="AD453" s="1">
        <f>(Table2[[#This Row],[Day High]]/Table2[[#This Row],[Close Price]])-1</f>
        <v>7.8909612625537306E-3</v>
      </c>
      <c r="AE453" s="1">
        <f>(Table2[[#This Row],[Close Price]]/Table2[[#This Row],[Current Week Low]])-1</f>
        <v>3.175190585448906E-2</v>
      </c>
      <c r="AF453" s="1">
        <f>(Table2[[#This Row],[Current Week High]]/Table2[[#This Row],[Close Price]])-1</f>
        <v>1.1477761836441891E-2</v>
      </c>
      <c r="AG453" s="1">
        <f>(Table2[[#This Row],[Close Price]]/Table2[[#This Row],[Current Month Low]])-1</f>
        <v>0.10110584518167465</v>
      </c>
      <c r="AH453" s="1">
        <f>(Table2[[#This Row],[Current Month High]]/Table2[[#This Row],[Close Price]])-1</f>
        <v>1.1477761836441891E-2</v>
      </c>
      <c r="AI453">
        <v>1.14777618364418</v>
      </c>
      <c r="AJ453">
        <v>43.3271643018712</v>
      </c>
      <c r="AK453" t="str">
        <f>IF(AND(Table2[[#This Row],[20D EMA]]&gt;Table2[[#This Row],[50D EMA]],Table2[[#This Row],[50D EMA]]&gt;Table2[[#This Row],[200D EMA]]),"Uptrend","Downtrend/NoTrend")</f>
        <v>Uptrend</v>
      </c>
      <c r="AL453">
        <v>0.01</v>
      </c>
      <c r="AM453" t="s">
        <v>3217</v>
      </c>
      <c r="AN453">
        <v>8.9</v>
      </c>
      <c r="AO453" t="s">
        <v>3217</v>
      </c>
      <c r="AP453">
        <v>-1.2039475032795999E-2</v>
      </c>
      <c r="AQ453">
        <f>(Table2[[#This Row],[Sharpe Ratio]]-AVERAGE(Table2[Sharpe Ratio]))/_xlfn.STDEV.P(Table2[Sharpe Ratio])</f>
        <v>-0.88783313823891741</v>
      </c>
      <c r="AR4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-0.80191422779725496</v>
      </c>
      <c r="AS453">
        <f>_xlfn.RANK.AVG(Table2[[#This Row],[1Y Return vs Nifty Z-Score]],Table2[1Y Return vs Nifty Z-Score])</f>
        <v>487</v>
      </c>
      <c r="AT453">
        <f>_xlfn.RANK.AVG(Table2[[#This Row],[6M Return vs Nifty Z-Score]],Table2[6M Return vs Nifty Z-Score])</f>
        <v>216</v>
      </c>
      <c r="AU453">
        <f>_xlfn.RANK.AVG(Table2[[#This Row],[Sharpe Ratio Z-Score]],Table2[Sharpe Ratio Z-Score])</f>
        <v>612</v>
      </c>
      <c r="AV453">
        <f>(Table2[[#This Row],[Rank 1Y]]+Table2[[#This Row],[Rank 6M]]+Table2[[#This Row],[Rank Sharpe]])/3</f>
        <v>438.33333333333331</v>
      </c>
    </row>
    <row r="454" spans="1:48" x14ac:dyDescent="0.3">
      <c r="A454" t="s">
        <v>256</v>
      </c>
      <c r="B454" t="s">
        <v>257</v>
      </c>
      <c r="C454" t="s">
        <v>3171</v>
      </c>
      <c r="D454" t="s">
        <v>40</v>
      </c>
      <c r="E454">
        <v>108416.66564778</v>
      </c>
      <c r="F454">
        <v>755.1</v>
      </c>
      <c r="G454">
        <v>2.1370762609134499</v>
      </c>
      <c r="H454">
        <f>(Table2[[#This Row],[1Y Return vs Nifty]]-AVERAGE(Table2[1Y Return vs Nifty]))/_xlfn.STDEV.P(Table2[1Y Return vs Nifty])</f>
        <v>-0.39781012363831769</v>
      </c>
      <c r="I454">
        <v>1.0070070161957201</v>
      </c>
      <c r="J454">
        <f>(Table2[[#This Row],[1M Return vs Nifty]]-AVERAGE(Table2[1M Return vs Nifty]))/_xlfn.STDEV.P(Table2[1M Return vs Nifty])</f>
        <v>2.5764867814586749E-2</v>
      </c>
      <c r="K454">
        <v>20.897838991926601</v>
      </c>
      <c r="L454">
        <f>(Table2[[#This Row],[6M Return vs Nifty]]-AVERAGE(Table2[6M Return vs Nifty]))/_xlfn.STDEV.P(Table2[6M Return vs Nifty])</f>
        <v>0.17601836479960764</v>
      </c>
      <c r="M454">
        <v>-0.219058932682965</v>
      </c>
      <c r="N454">
        <f>(Table2[[#This Row],[1W Return vs Nifty]]-AVERAGE(Table2[1W Return vs Nifty]))/_xlfn.STDEV.P(Table2[1W Return vs Nifty])</f>
        <v>-0.13248964373782893</v>
      </c>
      <c r="O454">
        <v>747.27</v>
      </c>
      <c r="P454">
        <v>717.77637459524499</v>
      </c>
      <c r="Q454">
        <v>626.83675491886595</v>
      </c>
      <c r="R454">
        <v>50.758326135673101</v>
      </c>
      <c r="S454" s="1">
        <f>(Table2[[#This Row],[Close Price]]-Table2[[#This Row],[20D EMA]])/Table2[[#This Row],[20D EMA]]</f>
        <v>1.0478140431169512E-2</v>
      </c>
      <c r="T454" s="1">
        <f>(Table2[[#This Row],[Close Price]]-Table2[[#This Row],[50D EMA]])/Table2[[#This Row],[50D EMA]]</f>
        <v>5.199896057571117E-2</v>
      </c>
      <c r="U454" s="1">
        <f>(Table2[[#This Row],[Close Price]]-Table2[[#This Row],[200D EMA]])/Table2[[#This Row],[200D EMA]]</f>
        <v>0.2046198536933842</v>
      </c>
      <c r="V454">
        <v>0.59983299863265205</v>
      </c>
      <c r="W454">
        <v>748.05</v>
      </c>
      <c r="X454">
        <v>765.45</v>
      </c>
      <c r="Y454">
        <v>742.85</v>
      </c>
      <c r="Z454">
        <v>765.45</v>
      </c>
      <c r="AA454">
        <v>740.35</v>
      </c>
      <c r="AB454">
        <v>772.9</v>
      </c>
      <c r="AC454" s="1">
        <f>(Table2[[#This Row],[Close Price]]/Table2[[#This Row],[Day Low]])-1</f>
        <v>9.4245037096452045E-3</v>
      </c>
      <c r="AD454" s="1">
        <f>(Table2[[#This Row],[Day High]]/Table2[[#This Row],[Close Price]])-1</f>
        <v>1.3706793802145345E-2</v>
      </c>
      <c r="AE454" s="1">
        <f>(Table2[[#This Row],[Close Price]]/Table2[[#This Row],[Current Week Low]])-1</f>
        <v>1.6490543178299788E-2</v>
      </c>
      <c r="AF454" s="1">
        <f>(Table2[[#This Row],[Current Week High]]/Table2[[#This Row],[Close Price]])-1</f>
        <v>1.3706793802145345E-2</v>
      </c>
      <c r="AG454" s="1">
        <f>(Table2[[#This Row],[Close Price]]/Table2[[#This Row],[Current Month Low]])-1</f>
        <v>1.992300938745184E-2</v>
      </c>
      <c r="AH454" s="1">
        <f>(Table2[[#This Row],[Current Month High]]/Table2[[#This Row],[Close Price]])-1</f>
        <v>2.3573036683882886E-2</v>
      </c>
      <c r="AI454">
        <v>2.3573036683882802</v>
      </c>
      <c r="AJ454">
        <v>62.930197432301199</v>
      </c>
      <c r="AK454" t="str">
        <f>IF(AND(Table2[[#This Row],[20D EMA]]&gt;Table2[[#This Row],[50D EMA]],Table2[[#This Row],[50D EMA]]&gt;Table2[[#This Row],[200D EMA]]),"Uptrend","Downtrend/NoTrend")</f>
        <v>Uptrend</v>
      </c>
      <c r="AL454">
        <v>0.17</v>
      </c>
      <c r="AM454" t="s">
        <v>3217</v>
      </c>
      <c r="AN454">
        <v>-1.1299999999999999</v>
      </c>
      <c r="AO454" t="s">
        <v>3216</v>
      </c>
      <c r="AP454">
        <v>-2.3385701295862E-2</v>
      </c>
      <c r="AQ454">
        <f>(Table2[[#This Row],[Sharpe Ratio]]-AVERAGE(Table2[Sharpe Ratio]))/_xlfn.STDEV.P(Table2[Sharpe Ratio])</f>
        <v>-1.019609089963462</v>
      </c>
      <c r="AR4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-1.3481256247254141</v>
      </c>
      <c r="AS454">
        <f>_xlfn.RANK.AVG(Table2[[#This Row],[1Y Return vs Nifty Z-Score]],Table2[1Y Return vs Nifty Z-Score])</f>
        <v>432</v>
      </c>
      <c r="AT454">
        <f>_xlfn.RANK.AVG(Table2[[#This Row],[6M Return vs Nifty Z-Score]],Table2[6M Return vs Nifty Z-Score])</f>
        <v>252</v>
      </c>
      <c r="AU454">
        <f>_xlfn.RANK.AVG(Table2[[#This Row],[Sharpe Ratio Z-Score]],Table2[Sharpe Ratio Z-Score])</f>
        <v>632</v>
      </c>
      <c r="AV454">
        <f>(Table2[[#This Row],[Rank 1Y]]+Table2[[#This Row],[Rank 6M]]+Table2[[#This Row],[Rank Sharpe]])/3</f>
        <v>438.66666666666669</v>
      </c>
    </row>
    <row r="455" spans="1:48" x14ac:dyDescent="0.3">
      <c r="A455" t="s">
        <v>767</v>
      </c>
      <c r="B455" t="s">
        <v>768</v>
      </c>
      <c r="C455" t="s">
        <v>3169</v>
      </c>
      <c r="D455" t="s">
        <v>192</v>
      </c>
      <c r="E455">
        <v>22633.339348239999</v>
      </c>
      <c r="F455">
        <v>402.45</v>
      </c>
      <c r="G455">
        <v>13.6476709633317</v>
      </c>
      <c r="H455">
        <f>(Table2[[#This Row],[1Y Return vs Nifty]]-AVERAGE(Table2[1Y Return vs Nifty]))/_xlfn.STDEV.P(Table2[1Y Return vs Nifty])</f>
        <v>-0.20289623829638678</v>
      </c>
      <c r="I455">
        <v>20.418699836040801</v>
      </c>
      <c r="J455">
        <f>(Table2[[#This Row],[1M Return vs Nifty]]-AVERAGE(Table2[1M Return vs Nifty]))/_xlfn.STDEV.P(Table2[1M Return vs Nifty])</f>
        <v>1.7892749541931383</v>
      </c>
      <c r="K455">
        <v>2.2413358944467201</v>
      </c>
      <c r="L455">
        <f>(Table2[[#This Row],[6M Return vs Nifty]]-AVERAGE(Table2[6M Return vs Nifty]))/_xlfn.STDEV.P(Table2[6M Return vs Nifty])</f>
        <v>-0.38106852873474945</v>
      </c>
      <c r="M455">
        <v>-7.23640672735098</v>
      </c>
      <c r="N455">
        <f>(Table2[[#This Row],[1W Return vs Nifty]]-AVERAGE(Table2[1W Return vs Nifty]))/_xlfn.STDEV.P(Table2[1W Return vs Nifty])</f>
        <v>-1.6565751383478089</v>
      </c>
      <c r="O455">
        <v>408.24</v>
      </c>
      <c r="P455">
        <v>376.60764715327701</v>
      </c>
      <c r="Q455">
        <v>334.79803244882902</v>
      </c>
      <c r="R455">
        <v>35.345256718633998</v>
      </c>
      <c r="S455" s="1">
        <f>(Table2[[#This Row],[Close Price]]-Table2[[#This Row],[20D EMA]])/Table2[[#This Row],[20D EMA]]</f>
        <v>-1.4182833627278122E-2</v>
      </c>
      <c r="T455" s="1">
        <f>(Table2[[#This Row],[Close Price]]-Table2[[#This Row],[50D EMA]])/Table2[[#This Row],[50D EMA]]</f>
        <v>6.8618768211589964E-2</v>
      </c>
      <c r="U455" s="1">
        <f>(Table2[[#This Row],[Close Price]]-Table2[[#This Row],[200D EMA]])/Table2[[#This Row],[200D EMA]]</f>
        <v>0.20206799620756727</v>
      </c>
      <c r="V455">
        <v>0.72526510182356196</v>
      </c>
      <c r="W455">
        <v>393.5</v>
      </c>
      <c r="X455">
        <v>406.6</v>
      </c>
      <c r="Y455">
        <v>393.5</v>
      </c>
      <c r="Z455">
        <v>425</v>
      </c>
      <c r="AA455">
        <v>393.5</v>
      </c>
      <c r="AB455">
        <v>469.7</v>
      </c>
      <c r="AC455" s="1">
        <f>(Table2[[#This Row],[Close Price]]/Table2[[#This Row],[Day Low]])-1</f>
        <v>2.2744599745870397E-2</v>
      </c>
      <c r="AD455" s="1">
        <f>(Table2[[#This Row],[Day High]]/Table2[[#This Row],[Close Price]])-1</f>
        <v>1.0311839980121862E-2</v>
      </c>
      <c r="AE455" s="1">
        <f>(Table2[[#This Row],[Close Price]]/Table2[[#This Row],[Current Week Low]])-1</f>
        <v>2.2744599745870397E-2</v>
      </c>
      <c r="AF455" s="1">
        <f>(Table2[[#This Row],[Current Week High]]/Table2[[#This Row],[Close Price]])-1</f>
        <v>5.6031805193191841E-2</v>
      </c>
      <c r="AG455" s="1">
        <f>(Table2[[#This Row],[Close Price]]/Table2[[#This Row],[Current Month Low]])-1</f>
        <v>2.2744599745870397E-2</v>
      </c>
      <c r="AH455" s="1">
        <f>(Table2[[#This Row],[Current Month High]]/Table2[[#This Row],[Close Price]])-1</f>
        <v>0.16710150329233442</v>
      </c>
      <c r="AI455">
        <v>16.7101503292334</v>
      </c>
      <c r="AJ455">
        <v>58.1335952848723</v>
      </c>
      <c r="AK455" t="str">
        <f>IF(AND(Table2[[#This Row],[20D EMA]]&gt;Table2[[#This Row],[50D EMA]],Table2[[#This Row],[50D EMA]]&gt;Table2[[#This Row],[200D EMA]]),"Uptrend","Downtrend/NoTrend")</f>
        <v>Uptrend</v>
      </c>
      <c r="AL455">
        <v>0.32</v>
      </c>
      <c r="AM455" t="s">
        <v>3217</v>
      </c>
      <c r="AN455">
        <v>-12.17</v>
      </c>
      <c r="AO455" t="s">
        <v>3216</v>
      </c>
      <c r="AP455">
        <v>7.8464409472289998E-3</v>
      </c>
      <c r="AQ455">
        <f>(Table2[[#This Row],[Sharpe Ratio]]-AVERAGE(Table2[Sharpe Ratio]))/_xlfn.STDEV.P(Table2[Sharpe Ratio])</f>
        <v>-0.65687656788457205</v>
      </c>
      <c r="AR4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-1.1081415190703789</v>
      </c>
      <c r="AS455">
        <f>_xlfn.RANK.AVG(Table2[[#This Row],[1Y Return vs Nifty Z-Score]],Table2[1Y Return vs Nifty Z-Score])</f>
        <v>366</v>
      </c>
      <c r="AT455">
        <f>_xlfn.RANK.AVG(Table2[[#This Row],[6M Return vs Nifty Z-Score]],Table2[6M Return vs Nifty Z-Score])</f>
        <v>442</v>
      </c>
      <c r="AU455">
        <f>_xlfn.RANK.AVG(Table2[[#This Row],[Sharpe Ratio Z-Score]],Table2[Sharpe Ratio Z-Score])</f>
        <v>509</v>
      </c>
      <c r="AV455">
        <f>(Table2[[#This Row],[Rank 1Y]]+Table2[[#This Row],[Rank 6M]]+Table2[[#This Row],[Rank Sharpe]])/3</f>
        <v>439</v>
      </c>
    </row>
    <row r="456" spans="1:48" x14ac:dyDescent="0.3">
      <c r="A456" t="s">
        <v>1191</v>
      </c>
      <c r="B456" t="s">
        <v>1192</v>
      </c>
      <c r="C456" t="s">
        <v>3181</v>
      </c>
      <c r="D456" t="s">
        <v>463</v>
      </c>
      <c r="E456">
        <v>10311.675327974999</v>
      </c>
      <c r="F456">
        <v>350.35</v>
      </c>
      <c r="G456">
        <v>-7.8561428625599996</v>
      </c>
      <c r="H456">
        <f>(Table2[[#This Row],[1Y Return vs Nifty]]-AVERAGE(Table2[1Y Return vs Nifty]))/_xlfn.STDEV.P(Table2[1Y Return vs Nifty])</f>
        <v>-0.56702963112564841</v>
      </c>
      <c r="I456">
        <v>16.550984157287701</v>
      </c>
      <c r="J456">
        <f>(Table2[[#This Row],[1M Return vs Nifty]]-AVERAGE(Table2[1M Return vs Nifty]))/_xlfn.STDEV.P(Table2[1M Return vs Nifty])</f>
        <v>1.4379013942451608</v>
      </c>
      <c r="K456">
        <v>40.193055809231403</v>
      </c>
      <c r="L456">
        <f>(Table2[[#This Row],[6M Return vs Nifty]]-AVERAGE(Table2[6M Return vs Nifty]))/_xlfn.STDEV.P(Table2[6M Return vs Nifty])</f>
        <v>0.75217737705717291</v>
      </c>
      <c r="M456">
        <v>11.3994955287694</v>
      </c>
      <c r="N456">
        <f>(Table2[[#This Row],[1W Return vs Nifty]]-AVERAGE(Table2[1W Return vs Nifty]))/_xlfn.STDEV.P(Table2[1W Return vs Nifty])</f>
        <v>2.3909238796007775</v>
      </c>
      <c r="O456">
        <v>307.07</v>
      </c>
      <c r="P456">
        <v>296.15467883570898</v>
      </c>
      <c r="Q456">
        <v>284.50063947841198</v>
      </c>
      <c r="R456">
        <v>89.135518031595097</v>
      </c>
      <c r="S456" s="1">
        <f>(Table2[[#This Row],[Close Price]]-Table2[[#This Row],[20D EMA]])/Table2[[#This Row],[20D EMA]]</f>
        <v>0.14094506138665461</v>
      </c>
      <c r="T456" s="1">
        <f>(Table2[[#This Row],[Close Price]]-Table2[[#This Row],[50D EMA]])/Table2[[#This Row],[50D EMA]]</f>
        <v>0.18299667382380191</v>
      </c>
      <c r="U456" s="1">
        <f>(Table2[[#This Row],[Close Price]]-Table2[[#This Row],[200D EMA]])/Table2[[#This Row],[200D EMA]]</f>
        <v>0.2314559314956644</v>
      </c>
      <c r="V456">
        <v>2.5342268097337</v>
      </c>
      <c r="W456">
        <v>340.7</v>
      </c>
      <c r="X456">
        <v>353.9</v>
      </c>
      <c r="Y456">
        <v>317.85000000000002</v>
      </c>
      <c r="Z456">
        <v>353.9</v>
      </c>
      <c r="AA456">
        <v>272</v>
      </c>
      <c r="AB456">
        <v>353.9</v>
      </c>
      <c r="AC456" s="1">
        <f>(Table2[[#This Row],[Close Price]]/Table2[[#This Row],[Day Low]])-1</f>
        <v>2.832403874376288E-2</v>
      </c>
      <c r="AD456" s="1">
        <f>(Table2[[#This Row],[Day High]]/Table2[[#This Row],[Close Price]])-1</f>
        <v>1.0132724418438599E-2</v>
      </c>
      <c r="AE456" s="1">
        <f>(Table2[[#This Row],[Close Price]]/Table2[[#This Row],[Current Week Low]])-1</f>
        <v>0.10224948875255624</v>
      </c>
      <c r="AF456" s="1">
        <f>(Table2[[#This Row],[Current Week High]]/Table2[[#This Row],[Close Price]])-1</f>
        <v>1.0132724418438599E-2</v>
      </c>
      <c r="AG456" s="1">
        <f>(Table2[[#This Row],[Close Price]]/Table2[[#This Row],[Current Month Low]])-1</f>
        <v>0.28805147058823533</v>
      </c>
      <c r="AH456" s="1">
        <f>(Table2[[#This Row],[Current Month High]]/Table2[[#This Row],[Close Price]])-1</f>
        <v>1.0132724418438599E-2</v>
      </c>
      <c r="AI456">
        <v>1.0132724418438599</v>
      </c>
      <c r="AJ456">
        <v>64.483568075117304</v>
      </c>
      <c r="AK456" t="str">
        <f>IF(AND(Table2[[#This Row],[20D EMA]]&gt;Table2[[#This Row],[50D EMA]],Table2[[#This Row],[50D EMA]]&gt;Table2[[#This Row],[200D EMA]]),"Uptrend","Downtrend/NoTrend")</f>
        <v>Uptrend</v>
      </c>
      <c r="AL456">
        <v>0.05</v>
      </c>
      <c r="AM456" t="s">
        <v>3217</v>
      </c>
      <c r="AN456">
        <v>26.89</v>
      </c>
      <c r="AO456" t="s">
        <v>3217</v>
      </c>
      <c r="AP456">
        <v>-4.6306100550592998E-2</v>
      </c>
      <c r="AQ456">
        <f>(Table2[[#This Row],[Sharpe Ratio]]-AVERAGE(Table2[Sharpe Ratio]))/_xlfn.STDEV.P(Table2[Sharpe Ratio])</f>
        <v>-1.2858083843958783</v>
      </c>
      <c r="AR4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2.7281646353815843</v>
      </c>
      <c r="AS456">
        <f>_xlfn.RANK.AVG(Table2[[#This Row],[1Y Return vs Nifty Z-Score]],Table2[1Y Return vs Nifty Z-Score])</f>
        <v>516</v>
      </c>
      <c r="AT456">
        <f>_xlfn.RANK.AVG(Table2[[#This Row],[6M Return vs Nifty Z-Score]],Table2[6M Return vs Nifty Z-Score])</f>
        <v>137</v>
      </c>
      <c r="AU456">
        <f>_xlfn.RANK.AVG(Table2[[#This Row],[Sharpe Ratio Z-Score]],Table2[Sharpe Ratio Z-Score])</f>
        <v>666</v>
      </c>
      <c r="AV456">
        <f>(Table2[[#This Row],[Rank 1Y]]+Table2[[#This Row],[Rank 6M]]+Table2[[#This Row],[Rank Sharpe]])/3</f>
        <v>439.66666666666669</v>
      </c>
    </row>
    <row r="457" spans="1:48" x14ac:dyDescent="0.3">
      <c r="A457" t="s">
        <v>1997</v>
      </c>
      <c r="B457" t="s">
        <v>1998</v>
      </c>
      <c r="C457" t="s">
        <v>3170</v>
      </c>
      <c r="D457" t="s">
        <v>282</v>
      </c>
      <c r="E457">
        <v>3470.75985674</v>
      </c>
      <c r="F457">
        <v>1272.3499999999999</v>
      </c>
      <c r="G457">
        <v>1.4058328477853901</v>
      </c>
      <c r="H457">
        <f>(Table2[[#This Row],[1Y Return vs Nifty]]-AVERAGE(Table2[1Y Return vs Nifty]))/_xlfn.STDEV.P(Table2[1Y Return vs Nifty])</f>
        <v>-0.41019258505480216</v>
      </c>
      <c r="I457">
        <v>3.9536036681679398</v>
      </c>
      <c r="J457">
        <f>(Table2[[#This Row],[1M Return vs Nifty]]-AVERAGE(Table2[1M Return vs Nifty]))/_xlfn.STDEV.P(Table2[1M Return vs Nifty])</f>
        <v>0.29345676694302919</v>
      </c>
      <c r="K457">
        <v>-7.8565494455658804</v>
      </c>
      <c r="L457">
        <f>(Table2[[#This Row],[6M Return vs Nifty]]-AVERAGE(Table2[6M Return vs Nifty]))/_xlfn.STDEV.P(Table2[6M Return vs Nifty])</f>
        <v>-0.68259339360042859</v>
      </c>
      <c r="M457">
        <v>-3.0737661848453102</v>
      </c>
      <c r="N457">
        <f>(Table2[[#This Row],[1W Return vs Nifty]]-AVERAGE(Table2[1W Return vs Nifty]))/_xlfn.STDEV.P(Table2[1W Return vs Nifty])</f>
        <v>-0.75249851912582422</v>
      </c>
      <c r="O457">
        <v>1334.03</v>
      </c>
      <c r="P457">
        <v>1350.21161917219</v>
      </c>
      <c r="Q457">
        <v>1318.9617412569901</v>
      </c>
      <c r="R457">
        <v>31.0690974349817</v>
      </c>
      <c r="S457" s="1">
        <f>(Table2[[#This Row],[Close Price]]-Table2[[#This Row],[20D EMA]])/Table2[[#This Row],[20D EMA]]</f>
        <v>-4.6235841772673827E-2</v>
      </c>
      <c r="T457" s="1">
        <f>(Table2[[#This Row],[Close Price]]-Table2[[#This Row],[50D EMA]])/Table2[[#This Row],[50D EMA]]</f>
        <v>-5.7666233993695588E-2</v>
      </c>
      <c r="U457" s="1">
        <f>(Table2[[#This Row],[Close Price]]-Table2[[#This Row],[200D EMA]])/Table2[[#This Row],[200D EMA]]</f>
        <v>-3.5339721994186495E-2</v>
      </c>
      <c r="V457">
        <v>0.31771581774396002</v>
      </c>
      <c r="W457">
        <v>1249.3499999999999</v>
      </c>
      <c r="X457">
        <v>1318</v>
      </c>
      <c r="Y457">
        <v>1249.3499999999999</v>
      </c>
      <c r="Z457">
        <v>1345.6</v>
      </c>
      <c r="AA457">
        <v>1249.3499999999999</v>
      </c>
      <c r="AB457">
        <v>1418.8</v>
      </c>
      <c r="AC457" s="1">
        <f>(Table2[[#This Row],[Close Price]]/Table2[[#This Row],[Day Low]])-1</f>
        <v>1.8409572977948541E-2</v>
      </c>
      <c r="AD457" s="1">
        <f>(Table2[[#This Row],[Day High]]/Table2[[#This Row],[Close Price]])-1</f>
        <v>3.5878492553149677E-2</v>
      </c>
      <c r="AE457" s="1">
        <f>(Table2[[#This Row],[Close Price]]/Table2[[#This Row],[Current Week Low]])-1</f>
        <v>1.8409572977948541E-2</v>
      </c>
      <c r="AF457" s="1">
        <f>(Table2[[#This Row],[Current Week High]]/Table2[[#This Row],[Close Price]])-1</f>
        <v>5.7570637010256664E-2</v>
      </c>
      <c r="AG457" s="1">
        <f>(Table2[[#This Row],[Close Price]]/Table2[[#This Row],[Current Month Low]])-1</f>
        <v>1.8409572977948541E-2</v>
      </c>
      <c r="AH457" s="1">
        <f>(Table2[[#This Row],[Current Month High]]/Table2[[#This Row],[Close Price]])-1</f>
        <v>0.11510197665736643</v>
      </c>
      <c r="AI457">
        <v>43.274256297402403</v>
      </c>
      <c r="AJ457">
        <v>32.260914760914702</v>
      </c>
      <c r="AK457" t="str">
        <f>IF(AND(Table2[[#This Row],[20D EMA]]&gt;Table2[[#This Row],[50D EMA]],Table2[[#This Row],[50D EMA]]&gt;Table2[[#This Row],[200D EMA]]),"Uptrend","Downtrend/NoTrend")</f>
        <v>Downtrend/NoTrend</v>
      </c>
      <c r="AL457">
        <v>-0.2</v>
      </c>
      <c r="AM457" t="s">
        <v>3216</v>
      </c>
      <c r="AN457">
        <v>-7.76</v>
      </c>
      <c r="AO457" t="s">
        <v>3216</v>
      </c>
      <c r="AP457">
        <v>7.1586981985078998E-2</v>
      </c>
      <c r="AQ457">
        <f>(Table2[[#This Row],[Sharpe Ratio]]-AVERAGE(Table2[Sharpe Ratio]))/_xlfn.STDEV.P(Table2[Sharpe Ratio])</f>
        <v>8.3411018838588466E-2</v>
      </c>
      <c r="AR4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7">
        <f>_xlfn.RANK.AVG(Table2[[#This Row],[1Y Return vs Nifty Z-Score]],Table2[1Y Return vs Nifty Z-Score])</f>
        <v>441</v>
      </c>
      <c r="AT457">
        <f>_xlfn.RANK.AVG(Table2[[#This Row],[6M Return vs Nifty Z-Score]],Table2[6M Return vs Nifty Z-Score])</f>
        <v>551</v>
      </c>
      <c r="AU457">
        <f>_xlfn.RANK.AVG(Table2[[#This Row],[Sharpe Ratio Z-Score]],Table2[Sharpe Ratio Z-Score])</f>
        <v>328</v>
      </c>
      <c r="AV457">
        <f>(Table2[[#This Row],[Rank 1Y]]+Table2[[#This Row],[Rank 6M]]+Table2[[#This Row],[Rank Sharpe]])/3</f>
        <v>440</v>
      </c>
    </row>
    <row r="458" spans="1:48" x14ac:dyDescent="0.3">
      <c r="A458" t="s">
        <v>699</v>
      </c>
      <c r="B458" t="s">
        <v>700</v>
      </c>
      <c r="C458" t="s">
        <v>3183</v>
      </c>
      <c r="D458" t="s">
        <v>262</v>
      </c>
      <c r="E458">
        <v>26217.388800000001</v>
      </c>
      <c r="F458">
        <v>2391.5500000000002</v>
      </c>
      <c r="G458">
        <v>-10.7623841942443</v>
      </c>
      <c r="H458">
        <f>(Table2[[#This Row],[1Y Return vs Nifty]]-AVERAGE(Table2[1Y Return vs Nifty]))/_xlfn.STDEV.P(Table2[1Y Return vs Nifty])</f>
        <v>-0.61624227429002687</v>
      </c>
      <c r="I458">
        <v>-6.97911536049779</v>
      </c>
      <c r="J458">
        <f>(Table2[[#This Row],[1M Return vs Nifty]]-AVERAGE(Table2[1M Return vs Nifty]))/_xlfn.STDEV.P(Table2[1M Return vs Nifty])</f>
        <v>-0.69975698610401715</v>
      </c>
      <c r="K458">
        <v>7.2484073417904202</v>
      </c>
      <c r="L458">
        <f>(Table2[[#This Row],[6M Return vs Nifty]]-AVERAGE(Table2[6M Return vs Nifty]))/_xlfn.STDEV.P(Table2[6M Return vs Nifty])</f>
        <v>-0.23155637933939638</v>
      </c>
      <c r="M458">
        <v>-4.1618675348195797</v>
      </c>
      <c r="N458">
        <f>(Table2[[#This Row],[1W Return vs Nifty]]-AVERAGE(Table2[1W Return vs Nifty]))/_xlfn.STDEV.P(Table2[1W Return vs Nifty])</f>
        <v>-0.98882134830373547</v>
      </c>
      <c r="O458">
        <v>2441.86</v>
      </c>
      <c r="P458">
        <v>2480.3374389945402</v>
      </c>
      <c r="Q458">
        <v>2366.8243642018901</v>
      </c>
      <c r="R458">
        <v>28.0894714716325</v>
      </c>
      <c r="S458" s="1">
        <f>(Table2[[#This Row],[Close Price]]-Table2[[#This Row],[20D EMA]])/Table2[[#This Row],[20D EMA]]</f>
        <v>-2.0603146781551746E-2</v>
      </c>
      <c r="T458" s="1">
        <f>(Table2[[#This Row],[Close Price]]-Table2[[#This Row],[50D EMA]])/Table2[[#This Row],[50D EMA]]</f>
        <v>-3.5796516070221468E-2</v>
      </c>
      <c r="U458" s="1">
        <f>(Table2[[#This Row],[Close Price]]-Table2[[#This Row],[200D EMA]])/Table2[[#This Row],[200D EMA]]</f>
        <v>1.0446755649504095E-2</v>
      </c>
      <c r="V458">
        <v>0.73104988094082402</v>
      </c>
      <c r="W458">
        <v>2325.1999999999998</v>
      </c>
      <c r="X458">
        <v>2418.85</v>
      </c>
      <c r="Y458">
        <v>2325.1999999999998</v>
      </c>
      <c r="Z458">
        <v>2480</v>
      </c>
      <c r="AA458">
        <v>2325.1999999999998</v>
      </c>
      <c r="AB458">
        <v>2539.4</v>
      </c>
      <c r="AC458" s="1">
        <f>(Table2[[#This Row],[Close Price]]/Table2[[#This Row],[Day Low]])-1</f>
        <v>2.8535179769482388E-2</v>
      </c>
      <c r="AD458" s="1">
        <f>(Table2[[#This Row],[Day High]]/Table2[[#This Row],[Close Price]])-1</f>
        <v>1.1415190984926049E-2</v>
      </c>
      <c r="AE458" s="1">
        <f>(Table2[[#This Row],[Close Price]]/Table2[[#This Row],[Current Week Low]])-1</f>
        <v>2.8535179769482388E-2</v>
      </c>
      <c r="AF458" s="1">
        <f>(Table2[[#This Row],[Current Week High]]/Table2[[#This Row],[Close Price]])-1</f>
        <v>3.6984382513432612E-2</v>
      </c>
      <c r="AG458" s="1">
        <f>(Table2[[#This Row],[Close Price]]/Table2[[#This Row],[Current Month Low]])-1</f>
        <v>2.8535179769482388E-2</v>
      </c>
      <c r="AH458" s="1">
        <f>(Table2[[#This Row],[Current Month High]]/Table2[[#This Row],[Close Price]])-1</f>
        <v>6.1821831030085095E-2</v>
      </c>
      <c r="AI458">
        <v>23.7691037193451</v>
      </c>
      <c r="AJ458">
        <v>27.535729522184301</v>
      </c>
      <c r="AK458" t="str">
        <f>IF(AND(Table2[[#This Row],[20D EMA]]&gt;Table2[[#This Row],[50D EMA]],Table2[[#This Row],[50D EMA]]&gt;Table2[[#This Row],[200D EMA]]),"Uptrend","Downtrend/NoTrend")</f>
        <v>Downtrend/NoTrend</v>
      </c>
      <c r="AL458">
        <v>-0.18</v>
      </c>
      <c r="AM458" t="s">
        <v>3216</v>
      </c>
      <c r="AN458">
        <v>-2.72</v>
      </c>
      <c r="AO458" t="s">
        <v>3216</v>
      </c>
      <c r="AP458">
        <v>4.7292879852941998E-2</v>
      </c>
      <c r="AQ458">
        <f>(Table2[[#This Row],[Sharpe Ratio]]-AVERAGE(Table2[Sharpe Ratio]))/_xlfn.STDEV.P(Table2[Sharpe Ratio])</f>
        <v>-0.19874256734333892</v>
      </c>
      <c r="AR4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8">
        <f>_xlfn.RANK.AVG(Table2[[#This Row],[1Y Return vs Nifty Z-Score]],Table2[1Y Return vs Nifty Z-Score])</f>
        <v>542</v>
      </c>
      <c r="AT458">
        <f>_xlfn.RANK.AVG(Table2[[#This Row],[6M Return vs Nifty Z-Score]],Table2[6M Return vs Nifty Z-Score])</f>
        <v>391</v>
      </c>
      <c r="AU458">
        <f>_xlfn.RANK.AVG(Table2[[#This Row],[Sharpe Ratio Z-Score]],Table2[Sharpe Ratio Z-Score])</f>
        <v>390</v>
      </c>
      <c r="AV458">
        <f>(Table2[[#This Row],[Rank 1Y]]+Table2[[#This Row],[Rank 6M]]+Table2[[#This Row],[Rank Sharpe]])/3</f>
        <v>441</v>
      </c>
    </row>
    <row r="459" spans="1:48" x14ac:dyDescent="0.3">
      <c r="A459" t="s">
        <v>1573</v>
      </c>
      <c r="B459" t="s">
        <v>1574</v>
      </c>
      <c r="C459" t="s">
        <v>3185</v>
      </c>
      <c r="D459" t="s">
        <v>379</v>
      </c>
      <c r="E459">
        <v>6351.3539473999999</v>
      </c>
      <c r="F459">
        <v>318.89999999999998</v>
      </c>
      <c r="G459">
        <v>14.216018350444701</v>
      </c>
      <c r="H459">
        <f>(Table2[[#This Row],[1Y Return vs Nifty]]-AVERAGE(Table2[1Y Return vs Nifty]))/_xlfn.STDEV.P(Table2[1Y Return vs Nifty])</f>
        <v>-0.19327216583878767</v>
      </c>
      <c r="I459">
        <v>-6.7468251973600104</v>
      </c>
      <c r="J459">
        <f>(Table2[[#This Row],[1M Return vs Nifty]]-AVERAGE(Table2[1M Return vs Nifty]))/_xlfn.STDEV.P(Table2[1M Return vs Nifty])</f>
        <v>-0.67865392984499773</v>
      </c>
      <c r="K459">
        <v>10.407128676831499</v>
      </c>
      <c r="L459">
        <f>(Table2[[#This Row],[6M Return vs Nifty]]-AVERAGE(Table2[6M Return vs Nifty]))/_xlfn.STDEV.P(Table2[6M Return vs Nifty])</f>
        <v>-0.13723633196050522</v>
      </c>
      <c r="M459">
        <v>-1.8656149208219699</v>
      </c>
      <c r="N459">
        <f>(Table2[[#This Row],[1W Return vs Nifty]]-AVERAGE(Table2[1W Return vs Nifty]))/_xlfn.STDEV.P(Table2[1W Return vs Nifty])</f>
        <v>-0.49010225907558436</v>
      </c>
      <c r="O459">
        <v>333.5</v>
      </c>
      <c r="P459">
        <v>332.42198679836099</v>
      </c>
      <c r="Q459">
        <v>293.33121169807799</v>
      </c>
      <c r="R459">
        <v>37.2618967874227</v>
      </c>
      <c r="S459" s="1">
        <f>(Table2[[#This Row],[Close Price]]-Table2[[#This Row],[20D EMA]])/Table2[[#This Row],[20D EMA]]</f>
        <v>-4.3778110944527805E-2</v>
      </c>
      <c r="T459" s="1">
        <f>(Table2[[#This Row],[Close Price]]-Table2[[#This Row],[50D EMA]])/Table2[[#This Row],[50D EMA]]</f>
        <v>-4.067717339816971E-2</v>
      </c>
      <c r="U459" s="1">
        <f>(Table2[[#This Row],[Close Price]]-Table2[[#This Row],[200D EMA]])/Table2[[#This Row],[200D EMA]]</f>
        <v>8.7166954221835777E-2</v>
      </c>
      <c r="V459">
        <v>0.31250263711214299</v>
      </c>
      <c r="W459">
        <v>313.05</v>
      </c>
      <c r="X459">
        <v>332.4</v>
      </c>
      <c r="Y459">
        <v>313.05</v>
      </c>
      <c r="Z459">
        <v>333</v>
      </c>
      <c r="AA459">
        <v>313.05</v>
      </c>
      <c r="AB459">
        <v>358.8</v>
      </c>
      <c r="AC459" s="1">
        <f>(Table2[[#This Row],[Close Price]]/Table2[[#This Row],[Day Low]])-1</f>
        <v>1.8687110685194019E-2</v>
      </c>
      <c r="AD459" s="1">
        <f>(Table2[[#This Row],[Day High]]/Table2[[#This Row],[Close Price]])-1</f>
        <v>4.2333019755409262E-2</v>
      </c>
      <c r="AE459" s="1">
        <f>(Table2[[#This Row],[Close Price]]/Table2[[#This Row],[Current Week Low]])-1</f>
        <v>1.8687110685194019E-2</v>
      </c>
      <c r="AF459" s="1">
        <f>(Table2[[#This Row],[Current Week High]]/Table2[[#This Row],[Close Price]])-1</f>
        <v>4.4214487300094252E-2</v>
      </c>
      <c r="AG459" s="1">
        <f>(Table2[[#This Row],[Close Price]]/Table2[[#This Row],[Current Month Low]])-1</f>
        <v>1.8687110685194019E-2</v>
      </c>
      <c r="AH459" s="1">
        <f>(Table2[[#This Row],[Current Month High]]/Table2[[#This Row],[Close Price]])-1</f>
        <v>0.12511759172154302</v>
      </c>
      <c r="AI459">
        <v>17.027281279397901</v>
      </c>
      <c r="AJ459">
        <v>55.4851292052657</v>
      </c>
      <c r="AK459" t="str">
        <f>IF(AND(Table2[[#This Row],[20D EMA]]&gt;Table2[[#This Row],[50D EMA]],Table2[[#This Row],[50D EMA]]&gt;Table2[[#This Row],[200D EMA]]),"Uptrend","Downtrend/NoTrend")</f>
        <v>Uptrend</v>
      </c>
      <c r="AL459">
        <v>0.02</v>
      </c>
      <c r="AM459" t="s">
        <v>3217</v>
      </c>
      <c r="AN459">
        <v>-6.59</v>
      </c>
      <c r="AO459" t="s">
        <v>3216</v>
      </c>
      <c r="AP459">
        <v>-9.2620975196130006E-3</v>
      </c>
      <c r="AQ459">
        <f>(Table2[[#This Row],[Sharpe Ratio]]-AVERAGE(Table2[Sharpe Ratio]))/_xlfn.STDEV.P(Table2[Sharpe Ratio])</f>
        <v>-0.85557646041385005</v>
      </c>
      <c r="AR4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-2.3548411471337252</v>
      </c>
      <c r="AS459">
        <f>_xlfn.RANK.AVG(Table2[[#This Row],[1Y Return vs Nifty Z-Score]],Table2[1Y Return vs Nifty Z-Score])</f>
        <v>360</v>
      </c>
      <c r="AT459">
        <f>_xlfn.RANK.AVG(Table2[[#This Row],[6M Return vs Nifty Z-Score]],Table2[6M Return vs Nifty Z-Score])</f>
        <v>360</v>
      </c>
      <c r="AU459">
        <f>_xlfn.RANK.AVG(Table2[[#This Row],[Sharpe Ratio Z-Score]],Table2[Sharpe Ratio Z-Score])</f>
        <v>605</v>
      </c>
      <c r="AV459">
        <f>(Table2[[#This Row],[Rank 1Y]]+Table2[[#This Row],[Rank 6M]]+Table2[[#This Row],[Rank Sharpe]])/3</f>
        <v>441.66666666666669</v>
      </c>
    </row>
    <row r="460" spans="1:48" x14ac:dyDescent="0.3">
      <c r="A460" t="s">
        <v>798</v>
      </c>
      <c r="B460" t="s">
        <v>799</v>
      </c>
      <c r="C460" t="s">
        <v>3175</v>
      </c>
      <c r="D460" t="s">
        <v>271</v>
      </c>
      <c r="E460">
        <v>20960.7292397399</v>
      </c>
      <c r="F460">
        <v>417.25</v>
      </c>
      <c r="G460">
        <v>1.5963198571959101</v>
      </c>
      <c r="H460">
        <f>(Table2[[#This Row],[1Y Return vs Nifty]]-AVERAGE(Table2[1Y Return vs Nifty]))/_xlfn.STDEV.P(Table2[1Y Return vs Nifty])</f>
        <v>-0.40696698602440901</v>
      </c>
      <c r="I460">
        <v>3.8308177481083998</v>
      </c>
      <c r="J460">
        <f>(Table2[[#This Row],[1M Return vs Nifty]]-AVERAGE(Table2[1M Return vs Nifty]))/_xlfn.STDEV.P(Table2[1M Return vs Nifty])</f>
        <v>0.28230193307563456</v>
      </c>
      <c r="K460">
        <v>-19.084329560806601</v>
      </c>
      <c r="L460">
        <f>(Table2[[#This Row],[6M Return vs Nifty]]-AVERAGE(Table2[6M Return vs Nifty]))/_xlfn.STDEV.P(Table2[6M Return vs Nifty])</f>
        <v>-1.0178571412065478</v>
      </c>
      <c r="M460">
        <v>1.79431446576341</v>
      </c>
      <c r="N460">
        <f>(Table2[[#This Row],[1W Return vs Nifty]]-AVERAGE(Table2[1W Return vs Nifty]))/_xlfn.STDEV.P(Table2[1W Return vs Nifty])</f>
        <v>0.30479140340327127</v>
      </c>
      <c r="O460">
        <v>407.96</v>
      </c>
      <c r="P460">
        <v>391.835483194765</v>
      </c>
      <c r="Q460">
        <v>377.88205162740502</v>
      </c>
      <c r="R460">
        <v>69.258729362709204</v>
      </c>
      <c r="S460" s="1">
        <f>(Table2[[#This Row],[Close Price]]-Table2[[#This Row],[20D EMA]])/Table2[[#This Row],[20D EMA]]</f>
        <v>2.2771840376507552E-2</v>
      </c>
      <c r="T460" s="1">
        <f>(Table2[[#This Row],[Close Price]]-Table2[[#This Row],[50D EMA]])/Table2[[#This Row],[50D EMA]]</f>
        <v>6.4860171922210788E-2</v>
      </c>
      <c r="U460" s="1">
        <f>(Table2[[#This Row],[Close Price]]-Table2[[#This Row],[200D EMA]])/Table2[[#This Row],[200D EMA]]</f>
        <v>0.10418051929974202</v>
      </c>
      <c r="V460">
        <v>0.54912127564468405</v>
      </c>
      <c r="W460">
        <v>410.4</v>
      </c>
      <c r="X460">
        <v>439</v>
      </c>
      <c r="Y460">
        <v>408.4</v>
      </c>
      <c r="Z460">
        <v>439</v>
      </c>
      <c r="AA460">
        <v>398.75</v>
      </c>
      <c r="AB460">
        <v>439</v>
      </c>
      <c r="AC460" s="1">
        <f>(Table2[[#This Row],[Close Price]]/Table2[[#This Row],[Day Low]])-1</f>
        <v>1.669103313840159E-2</v>
      </c>
      <c r="AD460" s="1">
        <f>(Table2[[#This Row],[Day High]]/Table2[[#This Row],[Close Price]])-1</f>
        <v>5.2127022168963366E-2</v>
      </c>
      <c r="AE460" s="1">
        <f>(Table2[[#This Row],[Close Price]]/Table2[[#This Row],[Current Week Low]])-1</f>
        <v>2.1669931439765033E-2</v>
      </c>
      <c r="AF460" s="1">
        <f>(Table2[[#This Row],[Current Week High]]/Table2[[#This Row],[Close Price]])-1</f>
        <v>5.2127022168963366E-2</v>
      </c>
      <c r="AG460" s="1">
        <f>(Table2[[#This Row],[Close Price]]/Table2[[#This Row],[Current Month Low]])-1</f>
        <v>4.639498432601874E-2</v>
      </c>
      <c r="AH460" s="1">
        <f>(Table2[[#This Row],[Current Month High]]/Table2[[#This Row],[Close Price]])-1</f>
        <v>5.2127022168963366E-2</v>
      </c>
      <c r="AI460">
        <v>33.732774116237202</v>
      </c>
      <c r="AJ460">
        <v>34.120861459337803</v>
      </c>
      <c r="AK460" t="str">
        <f>IF(AND(Table2[[#This Row],[20D EMA]]&gt;Table2[[#This Row],[50D EMA]],Table2[[#This Row],[50D EMA]]&gt;Table2[[#This Row],[200D EMA]]),"Uptrend","Downtrend/NoTrend")</f>
        <v>Uptrend</v>
      </c>
      <c r="AL460">
        <v>0.03</v>
      </c>
      <c r="AM460" t="s">
        <v>3217</v>
      </c>
      <c r="AN460">
        <v>4.2300000000000004</v>
      </c>
      <c r="AO460" t="s">
        <v>3217</v>
      </c>
      <c r="AP460">
        <v>0.10329822642222999</v>
      </c>
      <c r="AQ460">
        <f>(Table2[[#This Row],[Sharpe Ratio]]-AVERAGE(Table2[Sharpe Ratio]))/_xlfn.STDEV.P(Table2[Sharpe Ratio])</f>
        <v>0.45170787095389642</v>
      </c>
      <c r="AR4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-0.38602291979815462</v>
      </c>
      <c r="AS460">
        <f>_xlfn.RANK.AVG(Table2[[#This Row],[1Y Return vs Nifty Z-Score]],Table2[1Y Return vs Nifty Z-Score])</f>
        <v>439</v>
      </c>
      <c r="AT460">
        <f>_xlfn.RANK.AVG(Table2[[#This Row],[6M Return vs Nifty Z-Score]],Table2[6M Return vs Nifty Z-Score])</f>
        <v>665</v>
      </c>
      <c r="AU460">
        <f>_xlfn.RANK.AVG(Table2[[#This Row],[Sharpe Ratio Z-Score]],Table2[Sharpe Ratio Z-Score])</f>
        <v>224</v>
      </c>
      <c r="AV460">
        <f>(Table2[[#This Row],[Rank 1Y]]+Table2[[#This Row],[Rank 6M]]+Table2[[#This Row],[Rank Sharpe]])/3</f>
        <v>442.66666666666669</v>
      </c>
    </row>
    <row r="461" spans="1:48" x14ac:dyDescent="0.3">
      <c r="A461" t="s">
        <v>1296</v>
      </c>
      <c r="B461" t="s">
        <v>1297</v>
      </c>
      <c r="C461" t="s">
        <v>3185</v>
      </c>
      <c r="D461" t="s">
        <v>379</v>
      </c>
      <c r="E461">
        <v>9027.10996462</v>
      </c>
      <c r="F461">
        <v>217.47</v>
      </c>
      <c r="G461">
        <v>1.4230723405490899</v>
      </c>
      <c r="H461">
        <f>(Table2[[#This Row],[1Y Return vs Nifty]]-AVERAGE(Table2[1Y Return vs Nifty]))/_xlfn.STDEV.P(Table2[1Y Return vs Nifty])</f>
        <v>-0.40990066125739916</v>
      </c>
      <c r="I461">
        <v>-2.7512840742485598</v>
      </c>
      <c r="J461">
        <f>(Table2[[#This Row],[1M Return vs Nifty]]-AVERAGE(Table2[1M Return vs Nifty]))/_xlfn.STDEV.P(Table2[1M Return vs Nifty])</f>
        <v>-0.31566770620437645</v>
      </c>
      <c r="K461">
        <v>-7.3486996108029903</v>
      </c>
      <c r="L461">
        <f>(Table2[[#This Row],[6M Return vs Nifty]]-AVERAGE(Table2[6M Return vs Nifty]))/_xlfn.STDEV.P(Table2[6M Return vs Nifty])</f>
        <v>-0.66742889651585902</v>
      </c>
      <c r="M461">
        <v>0.87470255032409505</v>
      </c>
      <c r="N461">
        <f>(Table2[[#This Row],[1W Return vs Nifty]]-AVERAGE(Table2[1W Return vs Nifty]))/_xlfn.STDEV.P(Table2[1W Return vs Nifty])</f>
        <v>0.10506249983424609</v>
      </c>
      <c r="O461">
        <v>227.88</v>
      </c>
      <c r="P461">
        <v>231.36081127608799</v>
      </c>
      <c r="Q461">
        <v>225.22625483213099</v>
      </c>
      <c r="R461">
        <v>46.574308868381799</v>
      </c>
      <c r="S461" s="1">
        <f>(Table2[[#This Row],[Close Price]]-Table2[[#This Row],[20D EMA]])/Table2[[#This Row],[20D EMA]]</f>
        <v>-4.5681937862032632E-2</v>
      </c>
      <c r="T461" s="1">
        <f>(Table2[[#This Row],[Close Price]]-Table2[[#This Row],[50D EMA]])/Table2[[#This Row],[50D EMA]]</f>
        <v>-6.0039603074834372E-2</v>
      </c>
      <c r="U461" s="1">
        <f>(Table2[[#This Row],[Close Price]]-Table2[[#This Row],[200D EMA]])/Table2[[#This Row],[200D EMA]]</f>
        <v>-3.4437614024670438E-2</v>
      </c>
      <c r="V461">
        <v>0.322558348246549</v>
      </c>
      <c r="W461">
        <v>215.75</v>
      </c>
      <c r="X461">
        <v>228.45</v>
      </c>
      <c r="Y461">
        <v>215.75</v>
      </c>
      <c r="Z461">
        <v>228.7</v>
      </c>
      <c r="AA461">
        <v>215.75</v>
      </c>
      <c r="AB461">
        <v>244.25</v>
      </c>
      <c r="AC461" s="1">
        <f>(Table2[[#This Row],[Close Price]]/Table2[[#This Row],[Day Low]])-1</f>
        <v>7.9721900347624608E-3</v>
      </c>
      <c r="AD461" s="1">
        <f>(Table2[[#This Row],[Day High]]/Table2[[#This Row],[Close Price]])-1</f>
        <v>5.0489722720375108E-2</v>
      </c>
      <c r="AE461" s="1">
        <f>(Table2[[#This Row],[Close Price]]/Table2[[#This Row],[Current Week Low]])-1</f>
        <v>7.9721900347624608E-3</v>
      </c>
      <c r="AF461" s="1">
        <f>(Table2[[#This Row],[Current Week High]]/Table2[[#This Row],[Close Price]])-1</f>
        <v>5.1639306571021226E-2</v>
      </c>
      <c r="AG461" s="1">
        <f>(Table2[[#This Row],[Close Price]]/Table2[[#This Row],[Current Month Low]])-1</f>
        <v>7.9721900347624608E-3</v>
      </c>
      <c r="AH461" s="1">
        <f>(Table2[[#This Row],[Current Month High]]/Table2[[#This Row],[Close Price]])-1</f>
        <v>0.12314342208120665</v>
      </c>
      <c r="AI461">
        <v>48.181358348277897</v>
      </c>
      <c r="AJ461">
        <v>31.006024096385499</v>
      </c>
      <c r="AK461" t="str">
        <f>IF(AND(Table2[[#This Row],[20D EMA]]&gt;Table2[[#This Row],[50D EMA]],Table2[[#This Row],[50D EMA]]&gt;Table2[[#This Row],[200D EMA]]),"Uptrend","Downtrend/NoTrend")</f>
        <v>Downtrend/NoTrend</v>
      </c>
      <c r="AL461">
        <v>-0.11</v>
      </c>
      <c r="AM461" t="s">
        <v>3216</v>
      </c>
      <c r="AN461">
        <v>-9.16</v>
      </c>
      <c r="AO461" t="s">
        <v>3216</v>
      </c>
      <c r="AP461">
        <v>6.6052744472641006E-2</v>
      </c>
      <c r="AQ461">
        <f>(Table2[[#This Row],[Sharpe Ratio]]-AVERAGE(Table2[Sharpe Ratio]))/_xlfn.STDEV.P(Table2[Sharpe Ratio])</f>
        <v>1.9135955186356565E-2</v>
      </c>
      <c r="AR4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1">
        <f>_xlfn.RANK.AVG(Table2[[#This Row],[1Y Return vs Nifty Z-Score]],Table2[1Y Return vs Nifty Z-Score])</f>
        <v>440</v>
      </c>
      <c r="AT461">
        <f>_xlfn.RANK.AVG(Table2[[#This Row],[6M Return vs Nifty Z-Score]],Table2[6M Return vs Nifty Z-Score])</f>
        <v>543</v>
      </c>
      <c r="AU461">
        <f>_xlfn.RANK.AVG(Table2[[#This Row],[Sharpe Ratio Z-Score]],Table2[Sharpe Ratio Z-Score])</f>
        <v>345</v>
      </c>
      <c r="AV461">
        <f>(Table2[[#This Row],[Rank 1Y]]+Table2[[#This Row],[Rank 6M]]+Table2[[#This Row],[Rank Sharpe]])/3</f>
        <v>442.66666666666669</v>
      </c>
    </row>
    <row r="462" spans="1:48" x14ac:dyDescent="0.3">
      <c r="A462" t="s">
        <v>545</v>
      </c>
      <c r="B462" t="s">
        <v>546</v>
      </c>
      <c r="C462" t="s">
        <v>3185</v>
      </c>
      <c r="D462" t="s">
        <v>285</v>
      </c>
      <c r="E462">
        <v>39365.759493420002</v>
      </c>
      <c r="F462">
        <v>2824.4</v>
      </c>
      <c r="G462">
        <v>1.34967106385286</v>
      </c>
      <c r="H462">
        <f>(Table2[[#This Row],[1Y Return vs Nifty]]-AVERAGE(Table2[1Y Return vs Nifty]))/_xlfn.STDEV.P(Table2[1Y Return vs Nifty])</f>
        <v>-0.41114359686583601</v>
      </c>
      <c r="I462">
        <v>-4.3954648131196903</v>
      </c>
      <c r="J462">
        <f>(Table2[[#This Row],[1M Return vs Nifty]]-AVERAGE(Table2[1M Return vs Nifty]))/_xlfn.STDEV.P(Table2[1M Return vs Nifty])</f>
        <v>-0.4650379514343192</v>
      </c>
      <c r="K462">
        <v>17.004196989620301</v>
      </c>
      <c r="L462">
        <f>(Table2[[#This Row],[6M Return vs Nifty]]-AVERAGE(Table2[6M Return vs Nifty]))/_xlfn.STDEV.P(Table2[6M Return vs Nifty])</f>
        <v>5.9753440110011741E-2</v>
      </c>
      <c r="M462">
        <v>-1.62940064242587</v>
      </c>
      <c r="N462">
        <f>(Table2[[#This Row],[1W Return vs Nifty]]-AVERAGE(Table2[1W Return vs Nifty]))/_xlfn.STDEV.P(Table2[1W Return vs Nifty])</f>
        <v>-0.43879929307512394</v>
      </c>
      <c r="O462">
        <v>2912.18</v>
      </c>
      <c r="P462">
        <v>2858.61152870053</v>
      </c>
      <c r="Q462">
        <v>2541.99177092541</v>
      </c>
      <c r="R462">
        <v>38.264019564338398</v>
      </c>
      <c r="S462" s="1">
        <f>(Table2[[#This Row],[Close Price]]-Table2[[#This Row],[20D EMA]])/Table2[[#This Row],[20D EMA]]</f>
        <v>-3.0142367573432874E-2</v>
      </c>
      <c r="T462" s="1">
        <f>(Table2[[#This Row],[Close Price]]-Table2[[#This Row],[50D EMA]])/Table2[[#This Row],[50D EMA]]</f>
        <v>-1.1967883133837997E-2</v>
      </c>
      <c r="U462" s="1">
        <f>(Table2[[#This Row],[Close Price]]-Table2[[#This Row],[200D EMA]])/Table2[[#This Row],[200D EMA]]</f>
        <v>0.11109722395827409</v>
      </c>
      <c r="V462">
        <v>0.37768068047064701</v>
      </c>
      <c r="W462">
        <v>2809.8</v>
      </c>
      <c r="X462">
        <v>2920.2</v>
      </c>
      <c r="Y462">
        <v>2809.8</v>
      </c>
      <c r="Z462">
        <v>2949</v>
      </c>
      <c r="AA462">
        <v>2809.8</v>
      </c>
      <c r="AB462">
        <v>3023.8</v>
      </c>
      <c r="AC462" s="1">
        <f>(Table2[[#This Row],[Close Price]]/Table2[[#This Row],[Day Low]])-1</f>
        <v>5.1960993665030042E-3</v>
      </c>
      <c r="AD462" s="1">
        <f>(Table2[[#This Row],[Day High]]/Table2[[#This Row],[Close Price]])-1</f>
        <v>3.3918708398243735E-2</v>
      </c>
      <c r="AE462" s="1">
        <f>(Table2[[#This Row],[Close Price]]/Table2[[#This Row],[Current Week Low]])-1</f>
        <v>5.1960993665030042E-3</v>
      </c>
      <c r="AF462" s="1">
        <f>(Table2[[#This Row],[Current Week High]]/Table2[[#This Row],[Close Price]])-1</f>
        <v>4.4115564367653182E-2</v>
      </c>
      <c r="AG462" s="1">
        <f>(Table2[[#This Row],[Close Price]]/Table2[[#This Row],[Current Month Low]])-1</f>
        <v>5.1960993665030042E-3</v>
      </c>
      <c r="AH462" s="1">
        <f>(Table2[[#This Row],[Current Month High]]/Table2[[#This Row],[Close Price]])-1</f>
        <v>7.0599065288202922E-2</v>
      </c>
      <c r="AI462">
        <v>12.200821413397501</v>
      </c>
      <c r="AJ462">
        <v>46.962562114629101</v>
      </c>
      <c r="AK462" t="str">
        <f>IF(AND(Table2[[#This Row],[20D EMA]]&gt;Table2[[#This Row],[50D EMA]],Table2[[#This Row],[50D EMA]]&gt;Table2[[#This Row],[200D EMA]]),"Uptrend","Downtrend/NoTrend")</f>
        <v>Uptrend</v>
      </c>
      <c r="AL462">
        <v>0.05</v>
      </c>
      <c r="AM462" t="s">
        <v>3217</v>
      </c>
      <c r="AN462">
        <v>-3.73</v>
      </c>
      <c r="AO462" t="s">
        <v>3216</v>
      </c>
      <c r="AP462">
        <v>-4.7874093861750002E-3</v>
      </c>
      <c r="AQ462">
        <f>(Table2[[#This Row],[Sharpe Ratio]]-AVERAGE(Table2[Sharpe Ratio]))/_xlfn.STDEV.P(Table2[Sharpe Ratio])</f>
        <v>-0.80360708541788717</v>
      </c>
      <c r="AR4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-2.0588344866831547</v>
      </c>
      <c r="AS462">
        <f>_xlfn.RANK.AVG(Table2[[#This Row],[1Y Return vs Nifty Z-Score]],Table2[1Y Return vs Nifty Z-Score])</f>
        <v>443</v>
      </c>
      <c r="AT462">
        <f>_xlfn.RANK.AVG(Table2[[#This Row],[6M Return vs Nifty Z-Score]],Table2[6M Return vs Nifty Z-Score])</f>
        <v>290</v>
      </c>
      <c r="AU462">
        <f>_xlfn.RANK.AVG(Table2[[#This Row],[Sharpe Ratio Z-Score]],Table2[Sharpe Ratio Z-Score])</f>
        <v>596</v>
      </c>
      <c r="AV462">
        <f>(Table2[[#This Row],[Rank 1Y]]+Table2[[#This Row],[Rank 6M]]+Table2[[#This Row],[Rank Sharpe]])/3</f>
        <v>443</v>
      </c>
    </row>
    <row r="463" spans="1:48" x14ac:dyDescent="0.3">
      <c r="A463" t="s">
        <v>574</v>
      </c>
      <c r="B463" t="s">
        <v>575</v>
      </c>
      <c r="C463" t="s">
        <v>3175</v>
      </c>
      <c r="D463" t="s">
        <v>185</v>
      </c>
      <c r="E463">
        <v>35784.175737600002</v>
      </c>
      <c r="F463">
        <v>902.1</v>
      </c>
      <c r="G463">
        <v>-13.043573896748301</v>
      </c>
      <c r="H463">
        <f>(Table2[[#This Row],[1Y Return vs Nifty]]-AVERAGE(Table2[1Y Return vs Nifty]))/_xlfn.STDEV.P(Table2[1Y Return vs Nifty])</f>
        <v>-0.65487064750723745</v>
      </c>
      <c r="I463">
        <v>4.0120339497474102</v>
      </c>
      <c r="J463">
        <f>(Table2[[#This Row],[1M Return vs Nifty]]-AVERAGE(Table2[1M Return vs Nifty]))/_xlfn.STDEV.P(Table2[1M Return vs Nifty])</f>
        <v>0.29876503098118623</v>
      </c>
      <c r="K463">
        <v>17.260438017300999</v>
      </c>
      <c r="L463">
        <f>(Table2[[#This Row],[6M Return vs Nifty]]-AVERAGE(Table2[6M Return vs Nifty]))/_xlfn.STDEV.P(Table2[6M Return vs Nifty])</f>
        <v>6.7404848166539424E-2</v>
      </c>
      <c r="M463">
        <v>-2.77683374970468</v>
      </c>
      <c r="N463">
        <f>(Table2[[#This Row],[1W Return vs Nifty]]-AVERAGE(Table2[1W Return vs Nifty]))/_xlfn.STDEV.P(Table2[1W Return vs Nifty])</f>
        <v>-0.68800828285437787</v>
      </c>
      <c r="O463">
        <v>887.8</v>
      </c>
      <c r="P463">
        <v>840.038016164856</v>
      </c>
      <c r="Q463">
        <v>759.778429578903</v>
      </c>
      <c r="R463">
        <v>47.382019606524402</v>
      </c>
      <c r="S463" s="1">
        <f>(Table2[[#This Row],[Close Price]]-Table2[[#This Row],[20D EMA]])/Table2[[#This Row],[20D EMA]]</f>
        <v>1.6107231358414135E-2</v>
      </c>
      <c r="T463" s="1">
        <f>(Table2[[#This Row],[Close Price]]-Table2[[#This Row],[50D EMA]])/Table2[[#This Row],[50D EMA]]</f>
        <v>7.3879970478579457E-2</v>
      </c>
      <c r="U463" s="1">
        <f>(Table2[[#This Row],[Close Price]]-Table2[[#This Row],[200D EMA]])/Table2[[#This Row],[200D EMA]]</f>
        <v>0.18731983546831785</v>
      </c>
      <c r="V463">
        <v>1.07018703497443</v>
      </c>
      <c r="W463">
        <v>889.75</v>
      </c>
      <c r="X463">
        <v>914.6</v>
      </c>
      <c r="Y463">
        <v>885.15</v>
      </c>
      <c r="Z463">
        <v>945.25</v>
      </c>
      <c r="AA463">
        <v>854.05</v>
      </c>
      <c r="AB463">
        <v>945.25</v>
      </c>
      <c r="AC463" s="1">
        <f>(Table2[[#This Row],[Close Price]]/Table2[[#This Row],[Day Low]])-1</f>
        <v>1.3880303456027088E-2</v>
      </c>
      <c r="AD463" s="1">
        <f>(Table2[[#This Row],[Day High]]/Table2[[#This Row],[Close Price]])-1</f>
        <v>1.3856556922735797E-2</v>
      </c>
      <c r="AE463" s="1">
        <f>(Table2[[#This Row],[Close Price]]/Table2[[#This Row],[Current Week Low]])-1</f>
        <v>1.9149296729368048E-2</v>
      </c>
      <c r="AF463" s="1">
        <f>(Table2[[#This Row],[Current Week High]]/Table2[[#This Row],[Close Price]])-1</f>
        <v>4.7832834497284038E-2</v>
      </c>
      <c r="AG463" s="1">
        <f>(Table2[[#This Row],[Close Price]]/Table2[[#This Row],[Current Month Low]])-1</f>
        <v>5.6261343012704357E-2</v>
      </c>
      <c r="AH463" s="1">
        <f>(Table2[[#This Row],[Current Month High]]/Table2[[#This Row],[Close Price]])-1</f>
        <v>4.7832834497284038E-2</v>
      </c>
      <c r="AI463">
        <v>4.7832834497284002</v>
      </c>
      <c r="AJ463">
        <v>48.457171068871801</v>
      </c>
      <c r="AK463" t="str">
        <f>IF(AND(Table2[[#This Row],[20D EMA]]&gt;Table2[[#This Row],[50D EMA]],Table2[[#This Row],[50D EMA]]&gt;Table2[[#This Row],[200D EMA]]),"Uptrend","Downtrend/NoTrend")</f>
        <v>Uptrend</v>
      </c>
      <c r="AL463">
        <v>0.09</v>
      </c>
      <c r="AM463" t="s">
        <v>3217</v>
      </c>
      <c r="AN463">
        <v>3.8</v>
      </c>
      <c r="AO463" t="s">
        <v>3217</v>
      </c>
      <c r="AP463">
        <v>1.4786741849392999E-2</v>
      </c>
      <c r="AQ463">
        <f>(Table2[[#This Row],[Sharpe Ratio]]-AVERAGE(Table2[Sharpe Ratio]))/_xlfn.STDEV.P(Table2[Sharpe Ratio])</f>
        <v>-0.57627137498317116</v>
      </c>
      <c r="AR4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-1.5529804261970608</v>
      </c>
      <c r="AS463">
        <f>_xlfn.RANK.AVG(Table2[[#This Row],[1Y Return vs Nifty Z-Score]],Table2[1Y Return vs Nifty Z-Score])</f>
        <v>556</v>
      </c>
      <c r="AT463">
        <f>_xlfn.RANK.AVG(Table2[[#This Row],[6M Return vs Nifty Z-Score]],Table2[6M Return vs Nifty Z-Score])</f>
        <v>287</v>
      </c>
      <c r="AU463">
        <f>_xlfn.RANK.AVG(Table2[[#This Row],[Sharpe Ratio Z-Score]],Table2[Sharpe Ratio Z-Score])</f>
        <v>486</v>
      </c>
      <c r="AV463">
        <f>(Table2[[#This Row],[Rank 1Y]]+Table2[[#This Row],[Rank 6M]]+Table2[[#This Row],[Rank Sharpe]])/3</f>
        <v>443</v>
      </c>
    </row>
    <row r="464" spans="1:48" x14ac:dyDescent="0.3">
      <c r="A464" t="s">
        <v>1024</v>
      </c>
      <c r="B464" t="s">
        <v>1025</v>
      </c>
      <c r="C464" t="s">
        <v>3173</v>
      </c>
      <c r="D464" t="s">
        <v>116</v>
      </c>
      <c r="E464">
        <v>13628.414441200001</v>
      </c>
      <c r="F464">
        <v>2069.75</v>
      </c>
      <c r="G464">
        <v>6.81511652586026</v>
      </c>
      <c r="H464">
        <f>(Table2[[#This Row],[1Y Return vs Nifty]]-AVERAGE(Table2[1Y Return vs Nifty]))/_xlfn.STDEV.P(Table2[1Y Return vs Nifty])</f>
        <v>-0.31859484176976083</v>
      </c>
      <c r="I464">
        <v>-8.5165629603936406</v>
      </c>
      <c r="J464">
        <f>(Table2[[#This Row],[1M Return vs Nifty]]-AVERAGE(Table2[1M Return vs Nifty]))/_xlfn.STDEV.P(Table2[1M Return vs Nifty])</f>
        <v>-0.83943075772495424</v>
      </c>
      <c r="K464">
        <v>22.879421000913101</v>
      </c>
      <c r="L464">
        <f>(Table2[[#This Row],[6M Return vs Nifty]]-AVERAGE(Table2[6M Return vs Nifty]))/_xlfn.STDEV.P(Table2[6M Return vs Nifty])</f>
        <v>0.23518879775276788</v>
      </c>
      <c r="M464">
        <v>-5.08598730604567</v>
      </c>
      <c r="N464">
        <f>(Table2[[#This Row],[1W Return vs Nifty]]-AVERAGE(Table2[1W Return vs Nifty]))/_xlfn.STDEV.P(Table2[1W Return vs Nifty])</f>
        <v>-1.189529305187125</v>
      </c>
      <c r="O464">
        <v>2214.86</v>
      </c>
      <c r="P464">
        <v>2185.45715692669</v>
      </c>
      <c r="Q464">
        <v>1896.6205857161899</v>
      </c>
      <c r="R464">
        <v>24.267756100186599</v>
      </c>
      <c r="S464" s="1">
        <f>(Table2[[#This Row],[Close Price]]-Table2[[#This Row],[20D EMA]])/Table2[[#This Row],[20D EMA]]</f>
        <v>-6.5516556351191552E-2</v>
      </c>
      <c r="T464" s="1">
        <f>(Table2[[#This Row],[Close Price]]-Table2[[#This Row],[50D EMA]])/Table2[[#This Row],[50D EMA]]</f>
        <v>-5.294414331571879E-2</v>
      </c>
      <c r="U464" s="1">
        <f>(Table2[[#This Row],[Close Price]]-Table2[[#This Row],[200D EMA]])/Table2[[#This Row],[200D EMA]]</f>
        <v>9.1283104057648959E-2</v>
      </c>
      <c r="V464">
        <v>0.51669392000696801</v>
      </c>
      <c r="W464">
        <v>2060</v>
      </c>
      <c r="X464">
        <v>2156.9499999999998</v>
      </c>
      <c r="Y464">
        <v>2060</v>
      </c>
      <c r="Z464">
        <v>2260</v>
      </c>
      <c r="AA464">
        <v>2060</v>
      </c>
      <c r="AB464">
        <v>2321</v>
      </c>
      <c r="AC464" s="1">
        <f>(Table2[[#This Row],[Close Price]]/Table2[[#This Row],[Day Low]])-1</f>
        <v>4.7330097087379119E-3</v>
      </c>
      <c r="AD464" s="1">
        <f>(Table2[[#This Row],[Day High]]/Table2[[#This Row],[Close Price]])-1</f>
        <v>4.213069211257392E-2</v>
      </c>
      <c r="AE464" s="1">
        <f>(Table2[[#This Row],[Close Price]]/Table2[[#This Row],[Current Week Low]])-1</f>
        <v>4.7330097087379119E-3</v>
      </c>
      <c r="AF464" s="1">
        <f>(Table2[[#This Row],[Current Week High]]/Table2[[#This Row],[Close Price]])-1</f>
        <v>9.1919313926802859E-2</v>
      </c>
      <c r="AG464" s="1">
        <f>(Table2[[#This Row],[Close Price]]/Table2[[#This Row],[Current Month Low]])-1</f>
        <v>4.7330097087379119E-3</v>
      </c>
      <c r="AH464" s="1">
        <f>(Table2[[#This Row],[Current Month High]]/Table2[[#This Row],[Close Price]])-1</f>
        <v>0.12139147240004822</v>
      </c>
      <c r="AI464">
        <v>20.0144945041671</v>
      </c>
      <c r="AJ464">
        <v>43.717668298441097</v>
      </c>
      <c r="AK464" t="str">
        <f>IF(AND(Table2[[#This Row],[20D EMA]]&gt;Table2[[#This Row],[50D EMA]],Table2[[#This Row],[50D EMA]]&gt;Table2[[#This Row],[200D EMA]]),"Uptrend","Downtrend/NoTrend")</f>
        <v>Uptrend</v>
      </c>
      <c r="AL464">
        <v>-0.06</v>
      </c>
      <c r="AM464" t="s">
        <v>3216</v>
      </c>
      <c r="AN464">
        <v>-7.55</v>
      </c>
      <c r="AO464" t="s">
        <v>3216</v>
      </c>
      <c r="AP464">
        <v>-6.6793165194615006E-2</v>
      </c>
      <c r="AQ464">
        <f>(Table2[[#This Row],[Sharpe Ratio]]-AVERAGE(Table2[Sharpe Ratio]))/_xlfn.STDEV.P(Table2[Sharpe Ratio])</f>
        <v>-1.5237467419532524</v>
      </c>
      <c r="AR4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-3.6361128488823242</v>
      </c>
      <c r="AS464">
        <f>_xlfn.RANK.AVG(Table2[[#This Row],[1Y Return vs Nifty Z-Score]],Table2[1Y Return vs Nifty Z-Score])</f>
        <v>404</v>
      </c>
      <c r="AT464">
        <f>_xlfn.RANK.AVG(Table2[[#This Row],[6M Return vs Nifty Z-Score]],Table2[6M Return vs Nifty Z-Score])</f>
        <v>237</v>
      </c>
      <c r="AU464">
        <f>_xlfn.RANK.AVG(Table2[[#This Row],[Sharpe Ratio Z-Score]],Table2[Sharpe Ratio Z-Score])</f>
        <v>690</v>
      </c>
      <c r="AV464">
        <f>(Table2[[#This Row],[Rank 1Y]]+Table2[[#This Row],[Rank 6M]]+Table2[[#This Row],[Rank Sharpe]])/3</f>
        <v>443.66666666666669</v>
      </c>
    </row>
    <row r="465" spans="1:48" x14ac:dyDescent="0.3">
      <c r="A465" t="s">
        <v>302</v>
      </c>
      <c r="B465" t="s">
        <v>303</v>
      </c>
      <c r="C465" t="s">
        <v>3171</v>
      </c>
      <c r="D465" t="s">
        <v>34</v>
      </c>
      <c r="E465">
        <v>93885.769390000001</v>
      </c>
      <c r="F465">
        <v>122.62</v>
      </c>
      <c r="G465">
        <v>-3.1251764220386602</v>
      </c>
      <c r="H465">
        <f>(Table2[[#This Row],[1Y Return vs Nifty]]-AVERAGE(Table2[1Y Return vs Nifty]))/_xlfn.STDEV.P(Table2[1Y Return vs Nifty])</f>
        <v>-0.48691812740372786</v>
      </c>
      <c r="I465">
        <v>0.12183194270696</v>
      </c>
      <c r="J465">
        <f>(Table2[[#This Row],[1M Return vs Nifty]]-AVERAGE(Table2[1M Return vs Nifty]))/_xlfn.STDEV.P(Table2[1M Return vs Nifty])</f>
        <v>-5.4651363000298048E-2</v>
      </c>
      <c r="K465">
        <v>-34.280452988685397</v>
      </c>
      <c r="L465">
        <f>(Table2[[#This Row],[6M Return vs Nifty]]-AVERAGE(Table2[6M Return vs Nifty]))/_xlfn.STDEV.P(Table2[6M Return vs Nifty])</f>
        <v>-1.4716164094879223</v>
      </c>
      <c r="M465">
        <v>2.7456956190932198</v>
      </c>
      <c r="N465">
        <f>(Table2[[#This Row],[1W Return vs Nifty]]-AVERAGE(Table2[1W Return vs Nifty]))/_xlfn.STDEV.P(Table2[1W Return vs Nifty])</f>
        <v>0.51142021218727052</v>
      </c>
      <c r="O465">
        <v>122.5</v>
      </c>
      <c r="P465">
        <v>126.812042697012</v>
      </c>
      <c r="Q465">
        <v>128.69493020055199</v>
      </c>
      <c r="R465">
        <v>55.085993943674602</v>
      </c>
      <c r="S465" s="1">
        <f>(Table2[[#This Row],[Close Price]]-Table2[[#This Row],[20D EMA]])/Table2[[#This Row],[20D EMA]]</f>
        <v>9.7959183673473091E-4</v>
      </c>
      <c r="T465" s="1">
        <f>(Table2[[#This Row],[Close Price]]-Table2[[#This Row],[50D EMA]])/Table2[[#This Row],[50D EMA]]</f>
        <v>-3.3057134069103468E-2</v>
      </c>
      <c r="U465" s="1">
        <f>(Table2[[#This Row],[Close Price]]-Table2[[#This Row],[200D EMA]])/Table2[[#This Row],[200D EMA]]</f>
        <v>-4.7204114343005664E-2</v>
      </c>
      <c r="V465">
        <v>0.86582938918075503</v>
      </c>
      <c r="W465">
        <v>119.3</v>
      </c>
      <c r="X465">
        <v>123.89</v>
      </c>
      <c r="Y465">
        <v>119.3</v>
      </c>
      <c r="Z465">
        <v>127.3</v>
      </c>
      <c r="AA465">
        <v>117.11</v>
      </c>
      <c r="AB465">
        <v>127.3</v>
      </c>
      <c r="AC465" s="1">
        <f>(Table2[[#This Row],[Close Price]]/Table2[[#This Row],[Day Low]])-1</f>
        <v>2.7829002514669021E-2</v>
      </c>
      <c r="AD465" s="1">
        <f>(Table2[[#This Row],[Day High]]/Table2[[#This Row],[Close Price]])-1</f>
        <v>1.0357201109117531E-2</v>
      </c>
      <c r="AE465" s="1">
        <f>(Table2[[#This Row],[Close Price]]/Table2[[#This Row],[Current Week Low]])-1</f>
        <v>2.7829002514669021E-2</v>
      </c>
      <c r="AF465" s="1">
        <f>(Table2[[#This Row],[Current Week High]]/Table2[[#This Row],[Close Price]])-1</f>
        <v>3.8166693850921529E-2</v>
      </c>
      <c r="AG465" s="1">
        <f>(Table2[[#This Row],[Close Price]]/Table2[[#This Row],[Current Month Low]])-1</f>
        <v>4.7049782255998762E-2</v>
      </c>
      <c r="AH465" s="1">
        <f>(Table2[[#This Row],[Current Month High]]/Table2[[#This Row],[Close Price]])-1</f>
        <v>3.8166693850921529E-2</v>
      </c>
      <c r="AI465">
        <v>40.678519001794101</v>
      </c>
      <c r="AJ465">
        <v>34.378082191780798</v>
      </c>
      <c r="AK465" t="str">
        <f>IF(AND(Table2[[#This Row],[20D EMA]]&gt;Table2[[#This Row],[50D EMA]],Table2[[#This Row],[50D EMA]]&gt;Table2[[#This Row],[200D EMA]]),"Uptrend","Downtrend/NoTrend")</f>
        <v>Downtrend/NoTrend</v>
      </c>
      <c r="AL465">
        <v>-0.1</v>
      </c>
      <c r="AM465" t="s">
        <v>3216</v>
      </c>
      <c r="AN465">
        <v>7.0000000000000007E-2</v>
      </c>
      <c r="AO465" t="s">
        <v>3217</v>
      </c>
      <c r="AP465">
        <v>0.14270672334166001</v>
      </c>
      <c r="AQ465">
        <f>(Table2[[#This Row],[Sharpe Ratio]]-AVERAGE(Table2[Sharpe Ratio]))/_xlfn.STDEV.P(Table2[Sharpe Ratio])</f>
        <v>0.90940121032401977</v>
      </c>
      <c r="AR4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5">
        <f>_xlfn.RANK.AVG(Table2[[#This Row],[1Y Return vs Nifty Z-Score]],Table2[1Y Return vs Nifty Z-Score])</f>
        <v>472</v>
      </c>
      <c r="AT465">
        <f>_xlfn.RANK.AVG(Table2[[#This Row],[6M Return vs Nifty Z-Score]],Table2[6M Return vs Nifty Z-Score])</f>
        <v>728</v>
      </c>
      <c r="AU465">
        <f>_xlfn.RANK.AVG(Table2[[#This Row],[Sharpe Ratio Z-Score]],Table2[Sharpe Ratio Z-Score])</f>
        <v>132</v>
      </c>
      <c r="AV465">
        <f>(Table2[[#This Row],[Rank 1Y]]+Table2[[#This Row],[Rank 6M]]+Table2[[#This Row],[Rank Sharpe]])/3</f>
        <v>444</v>
      </c>
    </row>
    <row r="466" spans="1:48" x14ac:dyDescent="0.3">
      <c r="A466" t="s">
        <v>530</v>
      </c>
      <c r="B466" t="s">
        <v>531</v>
      </c>
      <c r="C466" t="s">
        <v>3171</v>
      </c>
      <c r="D466" t="s">
        <v>51</v>
      </c>
      <c r="E466">
        <v>40427.250153000001</v>
      </c>
      <c r="F466">
        <v>323.64999999999998</v>
      </c>
      <c r="G466">
        <v>-21.6657360758396</v>
      </c>
      <c r="H466">
        <f>(Table2[[#This Row],[1Y Return vs Nifty]]-AVERAGE(Table2[1Y Return vs Nifty]))/_xlfn.STDEV.P(Table2[1Y Return vs Nifty])</f>
        <v>-0.80087345394971099</v>
      </c>
      <c r="I466">
        <v>6.6342813507978704</v>
      </c>
      <c r="J466">
        <f>(Table2[[#This Row],[1M Return vs Nifty]]-AVERAGE(Table2[1M Return vs Nifty]))/_xlfn.STDEV.P(Table2[1M Return vs Nifty])</f>
        <v>0.53699050588695152</v>
      </c>
      <c r="K466">
        <v>8.66168833859345</v>
      </c>
      <c r="L466">
        <f>(Table2[[#This Row],[6M Return vs Nifty]]-AVERAGE(Table2[6M Return vs Nifty]))/_xlfn.STDEV.P(Table2[6M Return vs Nifty])</f>
        <v>-0.18935552765318245</v>
      </c>
      <c r="M466">
        <v>0.66327895564295003</v>
      </c>
      <c r="N466">
        <f>(Table2[[#This Row],[1W Return vs Nifty]]-AVERAGE(Table2[1W Return vs Nifty]))/_xlfn.STDEV.P(Table2[1W Return vs Nifty])</f>
        <v>5.9143779072440499E-2</v>
      </c>
      <c r="O466">
        <v>322.01</v>
      </c>
      <c r="P466">
        <v>311.41328695696399</v>
      </c>
      <c r="Q466">
        <v>291.83972519151399</v>
      </c>
      <c r="R466">
        <v>56.565558736601197</v>
      </c>
      <c r="S466" s="1">
        <f>(Table2[[#This Row],[Close Price]]-Table2[[#This Row],[20D EMA]])/Table2[[#This Row],[20D EMA]]</f>
        <v>5.0930095338653659E-3</v>
      </c>
      <c r="T466" s="1">
        <f>(Table2[[#This Row],[Close Price]]-Table2[[#This Row],[50D EMA]])/Table2[[#This Row],[50D EMA]]</f>
        <v>3.9294126344477563E-2</v>
      </c>
      <c r="U466" s="1">
        <f>(Table2[[#This Row],[Close Price]]-Table2[[#This Row],[200D EMA]])/Table2[[#This Row],[200D EMA]]</f>
        <v>0.10899912541930722</v>
      </c>
      <c r="V466">
        <v>0.76117684258624996</v>
      </c>
      <c r="W466">
        <v>315.14999999999998</v>
      </c>
      <c r="X466">
        <v>333.25</v>
      </c>
      <c r="Y466">
        <v>315.14999999999998</v>
      </c>
      <c r="Z466">
        <v>336.85</v>
      </c>
      <c r="AA466">
        <v>315.14999999999998</v>
      </c>
      <c r="AB466">
        <v>336.85</v>
      </c>
      <c r="AC466" s="1">
        <f>(Table2[[#This Row],[Close Price]]/Table2[[#This Row],[Day Low]])-1</f>
        <v>2.6971283515786038E-2</v>
      </c>
      <c r="AD466" s="1">
        <f>(Table2[[#This Row],[Day High]]/Table2[[#This Row],[Close Price]])-1</f>
        <v>2.9661671558782743E-2</v>
      </c>
      <c r="AE466" s="1">
        <f>(Table2[[#This Row],[Close Price]]/Table2[[#This Row],[Current Week Low]])-1</f>
        <v>2.6971283515786038E-2</v>
      </c>
      <c r="AF466" s="1">
        <f>(Table2[[#This Row],[Current Week High]]/Table2[[#This Row],[Close Price]])-1</f>
        <v>4.0784798393326271E-2</v>
      </c>
      <c r="AG466" s="1">
        <f>(Table2[[#This Row],[Close Price]]/Table2[[#This Row],[Current Month Low]])-1</f>
        <v>2.6971283515786038E-2</v>
      </c>
      <c r="AH466" s="1">
        <f>(Table2[[#This Row],[Current Month High]]/Table2[[#This Row],[Close Price]])-1</f>
        <v>4.0784798393326271E-2</v>
      </c>
      <c r="AI466">
        <v>4.07847983933262</v>
      </c>
      <c r="AJ466">
        <v>36.359806193385197</v>
      </c>
      <c r="AK466" t="str">
        <f>IF(AND(Table2[[#This Row],[20D EMA]]&gt;Table2[[#This Row],[50D EMA]],Table2[[#This Row],[50D EMA]]&gt;Table2[[#This Row],[200D EMA]]),"Uptrend","Downtrend/NoTrend")</f>
        <v>Uptrend</v>
      </c>
      <c r="AL466">
        <v>0.03</v>
      </c>
      <c r="AM466" t="s">
        <v>3217</v>
      </c>
      <c r="AN466">
        <v>-0.45</v>
      </c>
      <c r="AO466" t="s">
        <v>3216</v>
      </c>
      <c r="AP466">
        <v>6.4327877074076001E-2</v>
      </c>
      <c r="AQ466">
        <f>(Table2[[#This Row],[Sharpe Ratio]]-AVERAGE(Table2[Sharpe Ratio]))/_xlfn.STDEV.P(Table2[Sharpe Ratio])</f>
        <v>-8.9678854487258101E-4</v>
      </c>
      <c r="AR4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-0.39499148518837401</v>
      </c>
      <c r="AS466">
        <f>_xlfn.RANK.AVG(Table2[[#This Row],[1Y Return vs Nifty Z-Score]],Table2[1Y Return vs Nifty Z-Score])</f>
        <v>604</v>
      </c>
      <c r="AT466">
        <f>_xlfn.RANK.AVG(Table2[[#This Row],[6M Return vs Nifty Z-Score]],Table2[6M Return vs Nifty Z-Score])</f>
        <v>380</v>
      </c>
      <c r="AU466">
        <f>_xlfn.RANK.AVG(Table2[[#This Row],[Sharpe Ratio Z-Score]],Table2[Sharpe Ratio Z-Score])</f>
        <v>355</v>
      </c>
      <c r="AV466">
        <f>(Table2[[#This Row],[Rank 1Y]]+Table2[[#This Row],[Rank 6M]]+Table2[[#This Row],[Rank Sharpe]])/3</f>
        <v>446.33333333333331</v>
      </c>
    </row>
    <row r="467" spans="1:48" x14ac:dyDescent="0.3">
      <c r="A467" t="s">
        <v>697</v>
      </c>
      <c r="B467" t="s">
        <v>698</v>
      </c>
      <c r="C467" t="s">
        <v>3183</v>
      </c>
      <c r="D467" t="s">
        <v>262</v>
      </c>
      <c r="E467">
        <v>26605.534168079899</v>
      </c>
      <c r="F467">
        <v>5392.2</v>
      </c>
      <c r="G467">
        <v>-21.645398578643601</v>
      </c>
      <c r="H467">
        <f>(Table2[[#This Row],[1Y Return vs Nifty]]-AVERAGE(Table2[1Y Return vs Nifty]))/_xlfn.STDEV.P(Table2[1Y Return vs Nifty])</f>
        <v>-0.80052907030150833</v>
      </c>
      <c r="I467">
        <v>2.2560988567640599</v>
      </c>
      <c r="J467">
        <f>(Table2[[#This Row],[1M Return vs Nifty]]-AVERAGE(Table2[1M Return vs Nifty]))/_xlfn.STDEV.P(Table2[1M Return vs Nifty])</f>
        <v>0.13924214566453555</v>
      </c>
      <c r="K467">
        <v>9.4091538975778306</v>
      </c>
      <c r="L467">
        <f>(Table2[[#This Row],[6M Return vs Nifty]]-AVERAGE(Table2[6M Return vs Nifty]))/_xlfn.STDEV.P(Table2[6M Return vs Nifty])</f>
        <v>-0.16703605738038635</v>
      </c>
      <c r="M467">
        <v>-1.9015722515440101</v>
      </c>
      <c r="N467">
        <f>(Table2[[#This Row],[1W Return vs Nifty]]-AVERAGE(Table2[1W Return vs Nifty]))/_xlfn.STDEV.P(Table2[1W Return vs Nifty])</f>
        <v>-0.49791176884792249</v>
      </c>
      <c r="O467">
        <v>5366.43</v>
      </c>
      <c r="P467">
        <v>5459.1897525220202</v>
      </c>
      <c r="Q467">
        <v>5267.43114940736</v>
      </c>
      <c r="R467">
        <v>52.675942502415801</v>
      </c>
      <c r="S467" s="1">
        <f>(Table2[[#This Row],[Close Price]]-Table2[[#This Row],[20D EMA]])/Table2[[#This Row],[20D EMA]]</f>
        <v>4.8020751225674287E-3</v>
      </c>
      <c r="T467" s="1">
        <f>(Table2[[#This Row],[Close Price]]-Table2[[#This Row],[50D EMA]])/Table2[[#This Row],[50D EMA]]</f>
        <v>-1.2271006423814564E-2</v>
      </c>
      <c r="U467" s="1">
        <f>(Table2[[#This Row],[Close Price]]-Table2[[#This Row],[200D EMA]])/Table2[[#This Row],[200D EMA]]</f>
        <v>2.3686849823690174E-2</v>
      </c>
      <c r="V467">
        <v>1.0010876128334001</v>
      </c>
      <c r="W467">
        <v>5255</v>
      </c>
      <c r="X467">
        <v>5430.1</v>
      </c>
      <c r="Y467">
        <v>5255</v>
      </c>
      <c r="Z467">
        <v>5580</v>
      </c>
      <c r="AA467">
        <v>5177.2</v>
      </c>
      <c r="AB467">
        <v>5580</v>
      </c>
      <c r="AC467" s="1">
        <f>(Table2[[#This Row],[Close Price]]/Table2[[#This Row],[Day Low]])-1</f>
        <v>2.6108468125594531E-2</v>
      </c>
      <c r="AD467" s="1">
        <f>(Table2[[#This Row],[Day High]]/Table2[[#This Row],[Close Price]])-1</f>
        <v>7.028671043359136E-3</v>
      </c>
      <c r="AE467" s="1">
        <f>(Table2[[#This Row],[Close Price]]/Table2[[#This Row],[Current Week Low]])-1</f>
        <v>2.6108468125594531E-2</v>
      </c>
      <c r="AF467" s="1">
        <f>(Table2[[#This Row],[Current Week High]]/Table2[[#This Row],[Close Price]])-1</f>
        <v>3.4828085011683552E-2</v>
      </c>
      <c r="AG467" s="1">
        <f>(Table2[[#This Row],[Close Price]]/Table2[[#This Row],[Current Month Low]])-1</f>
        <v>4.1528239202657913E-2</v>
      </c>
      <c r="AH467" s="1">
        <f>(Table2[[#This Row],[Current Month High]]/Table2[[#This Row],[Close Price]])-1</f>
        <v>3.4828085011683552E-2</v>
      </c>
      <c r="AI467">
        <v>36.308000445087302</v>
      </c>
      <c r="AJ467">
        <v>33.984345881475903</v>
      </c>
      <c r="AK467" t="str">
        <f>IF(AND(Table2[[#This Row],[20D EMA]]&gt;Table2[[#This Row],[50D EMA]],Table2[[#This Row],[50D EMA]]&gt;Table2[[#This Row],[200D EMA]]),"Uptrend","Downtrend/NoTrend")</f>
        <v>Downtrend/NoTrend</v>
      </c>
      <c r="AL467">
        <v>-0.2</v>
      </c>
      <c r="AM467" t="s">
        <v>3216</v>
      </c>
      <c r="AN467">
        <v>1.72</v>
      </c>
      <c r="AO467" t="s">
        <v>3217</v>
      </c>
      <c r="AP467">
        <v>5.9786434207930998E-2</v>
      </c>
      <c r="AQ467">
        <f>(Table2[[#This Row],[Sharpe Ratio]]-AVERAGE(Table2[Sharpe Ratio]))/_xlfn.STDEV.P(Table2[Sharpe Ratio])</f>
        <v>-5.3641458183356062E-2</v>
      </c>
      <c r="AR4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7">
        <f>_xlfn.RANK.AVG(Table2[[#This Row],[1Y Return vs Nifty Z-Score]],Table2[1Y Return vs Nifty Z-Score])</f>
        <v>603</v>
      </c>
      <c r="AT467">
        <f>_xlfn.RANK.AVG(Table2[[#This Row],[6M Return vs Nifty Z-Score]],Table2[6M Return vs Nifty Z-Score])</f>
        <v>374</v>
      </c>
      <c r="AU467">
        <f>_xlfn.RANK.AVG(Table2[[#This Row],[Sharpe Ratio Z-Score]],Table2[Sharpe Ratio Z-Score])</f>
        <v>364</v>
      </c>
      <c r="AV467">
        <f>(Table2[[#This Row],[Rank 1Y]]+Table2[[#This Row],[Rank 6M]]+Table2[[#This Row],[Rank Sharpe]])/3</f>
        <v>447</v>
      </c>
    </row>
    <row r="468" spans="1:48" x14ac:dyDescent="0.3">
      <c r="A468" t="s">
        <v>1744</v>
      </c>
      <c r="B468" t="s">
        <v>1745</v>
      </c>
      <c r="C468" t="s">
        <v>3174</v>
      </c>
      <c r="D468" t="s">
        <v>46</v>
      </c>
      <c r="E468">
        <v>4742.7810273750001</v>
      </c>
      <c r="F468">
        <v>57.51</v>
      </c>
      <c r="G468">
        <v>-18.540997007752299</v>
      </c>
      <c r="H468">
        <f>(Table2[[#This Row],[1Y Return vs Nifty]]-AVERAGE(Table2[1Y Return vs Nifty]))/_xlfn.STDEV.P(Table2[1Y Return vs Nifty])</f>
        <v>-0.74796089398331222</v>
      </c>
      <c r="I468">
        <v>2.7498413933321202</v>
      </c>
      <c r="J468">
        <f>(Table2[[#This Row],[1M Return vs Nifty]]-AVERAGE(Table2[1M Return vs Nifty]))/_xlfn.STDEV.P(Table2[1M Return vs Nifty])</f>
        <v>0.18409758158106446</v>
      </c>
      <c r="K468">
        <v>-11.6434009120591</v>
      </c>
      <c r="L468">
        <f>(Table2[[#This Row],[6M Return vs Nifty]]-AVERAGE(Table2[6M Return vs Nifty]))/_xlfn.STDEV.P(Table2[6M Return vs Nifty])</f>
        <v>-0.79566953164849064</v>
      </c>
      <c r="M468">
        <v>0.47614029392802298</v>
      </c>
      <c r="N468">
        <f>(Table2[[#This Row],[1W Return vs Nifty]]-AVERAGE(Table2[1W Return vs Nifty]))/_xlfn.STDEV.P(Table2[1W Return vs Nifty])</f>
        <v>1.8499460428698888E-2</v>
      </c>
      <c r="O468">
        <v>58.07</v>
      </c>
      <c r="P468">
        <v>58.316887070270496</v>
      </c>
      <c r="Q468">
        <v>57.608213881543101</v>
      </c>
      <c r="R468">
        <v>51.101381187733701</v>
      </c>
      <c r="S468" s="1">
        <f>(Table2[[#This Row],[Close Price]]-Table2[[#This Row],[20D EMA]])/Table2[[#This Row],[20D EMA]]</f>
        <v>-9.6435336662648915E-3</v>
      </c>
      <c r="T468" s="1">
        <f>(Table2[[#This Row],[Close Price]]-Table2[[#This Row],[50D EMA]])/Table2[[#This Row],[50D EMA]]</f>
        <v>-1.3836250712391734E-2</v>
      </c>
      <c r="U468" s="1">
        <f>(Table2[[#This Row],[Close Price]]-Table2[[#This Row],[200D EMA]])/Table2[[#This Row],[200D EMA]]</f>
        <v>-1.7048589936333584E-3</v>
      </c>
      <c r="V468">
        <v>0.98563729673030398</v>
      </c>
      <c r="W468">
        <v>56.36</v>
      </c>
      <c r="X468">
        <v>59.92</v>
      </c>
      <c r="Y468">
        <v>56.36</v>
      </c>
      <c r="Z468">
        <v>62.8</v>
      </c>
      <c r="AA468">
        <v>55.12</v>
      </c>
      <c r="AB468">
        <v>62.8</v>
      </c>
      <c r="AC468" s="1">
        <f>(Table2[[#This Row],[Close Price]]/Table2[[#This Row],[Day Low]])-1</f>
        <v>2.0404542228530831E-2</v>
      </c>
      <c r="AD468" s="1">
        <f>(Table2[[#This Row],[Day High]]/Table2[[#This Row],[Close Price]])-1</f>
        <v>4.1905755520779131E-2</v>
      </c>
      <c r="AE468" s="1">
        <f>(Table2[[#This Row],[Close Price]]/Table2[[#This Row],[Current Week Low]])-1</f>
        <v>2.0404542228530831E-2</v>
      </c>
      <c r="AF468" s="1">
        <f>(Table2[[#This Row],[Current Week High]]/Table2[[#This Row],[Close Price]])-1</f>
        <v>9.1984002782124819E-2</v>
      </c>
      <c r="AG468" s="1">
        <f>(Table2[[#This Row],[Close Price]]/Table2[[#This Row],[Current Month Low]])-1</f>
        <v>4.3359941944847602E-2</v>
      </c>
      <c r="AH468" s="1">
        <f>(Table2[[#This Row],[Current Month High]]/Table2[[#This Row],[Close Price]])-1</f>
        <v>9.1984002782124819E-2</v>
      </c>
      <c r="AI468">
        <v>37.367414362719501</v>
      </c>
      <c r="AJ468">
        <v>36.765755053507696</v>
      </c>
      <c r="AK468" t="str">
        <f>IF(AND(Table2[[#This Row],[20D EMA]]&gt;Table2[[#This Row],[50D EMA]],Table2[[#This Row],[50D EMA]]&gt;Table2[[#This Row],[200D EMA]]),"Uptrend","Downtrend/NoTrend")</f>
        <v>Downtrend/NoTrend</v>
      </c>
      <c r="AL468">
        <v>-0.15</v>
      </c>
      <c r="AM468" t="s">
        <v>3216</v>
      </c>
      <c r="AN468">
        <v>-2.2799999999999998</v>
      </c>
      <c r="AO468" t="s">
        <v>3216</v>
      </c>
      <c r="AP468">
        <v>0.12660910337516901</v>
      </c>
      <c r="AQ468">
        <f>(Table2[[#This Row],[Sharpe Ratio]]-AVERAGE(Table2[Sharpe Ratio]))/_xlfn.STDEV.P(Table2[Sharpe Ratio])</f>
        <v>0.72244220365503353</v>
      </c>
      <c r="AR4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8">
        <f>_xlfn.RANK.AVG(Table2[[#This Row],[1Y Return vs Nifty Z-Score]],Table2[1Y Return vs Nifty Z-Score])</f>
        <v>585</v>
      </c>
      <c r="AT468">
        <f>_xlfn.RANK.AVG(Table2[[#This Row],[6M Return vs Nifty Z-Score]],Table2[6M Return vs Nifty Z-Score])</f>
        <v>588</v>
      </c>
      <c r="AU468">
        <f>_xlfn.RANK.AVG(Table2[[#This Row],[Sharpe Ratio Z-Score]],Table2[Sharpe Ratio Z-Score])</f>
        <v>169</v>
      </c>
      <c r="AV468">
        <f>(Table2[[#This Row],[Rank 1Y]]+Table2[[#This Row],[Rank 6M]]+Table2[[#This Row],[Rank Sharpe]])/3</f>
        <v>447.33333333333331</v>
      </c>
    </row>
    <row r="469" spans="1:48" x14ac:dyDescent="0.3">
      <c r="A469" t="s">
        <v>443</v>
      </c>
      <c r="B469" t="s">
        <v>444</v>
      </c>
      <c r="C469" t="s">
        <v>3171</v>
      </c>
      <c r="D469" t="s">
        <v>34</v>
      </c>
      <c r="E469">
        <v>51460.608952896</v>
      </c>
      <c r="F469">
        <v>58.22</v>
      </c>
      <c r="G469">
        <v>-7.2999346992742904</v>
      </c>
      <c r="H469">
        <f>(Table2[[#This Row],[1Y Return vs Nifty]]-AVERAGE(Table2[1Y Return vs Nifty]))/_xlfn.STDEV.P(Table2[1Y Return vs Nifty])</f>
        <v>-0.55761111740262248</v>
      </c>
      <c r="I469">
        <v>-1.92440453830099</v>
      </c>
      <c r="J469">
        <f>(Table2[[#This Row],[1M Return vs Nifty]]-AVERAGE(Table2[1M Return vs Nifty]))/_xlfn.STDEV.P(Table2[1M Return vs Nifty])</f>
        <v>-0.2405474982247412</v>
      </c>
      <c r="K469">
        <v>-14.7097739191796</v>
      </c>
      <c r="L469">
        <f>(Table2[[#This Row],[6M Return vs Nifty]]-AVERAGE(Table2[6M Return vs Nifty]))/_xlfn.STDEV.P(Table2[6M Return vs Nifty])</f>
        <v>-0.88723203958627839</v>
      </c>
      <c r="M469">
        <v>-0.19022621102587201</v>
      </c>
      <c r="N469">
        <f>(Table2[[#This Row],[1W Return vs Nifty]]-AVERAGE(Table2[1W Return vs Nifty]))/_xlfn.STDEV.P(Table2[1W Return vs Nifty])</f>
        <v>-0.1262275153477993</v>
      </c>
      <c r="O469">
        <v>59.72</v>
      </c>
      <c r="P469">
        <v>60.7044959016131</v>
      </c>
      <c r="Q469">
        <v>57.873628567191403</v>
      </c>
      <c r="R469">
        <v>44.2691438686957</v>
      </c>
      <c r="S469" s="1">
        <f>(Table2[[#This Row],[Close Price]]-Table2[[#This Row],[20D EMA]])/Table2[[#This Row],[20D EMA]]</f>
        <v>-2.5117213663764234E-2</v>
      </c>
      <c r="T469" s="1">
        <f>(Table2[[#This Row],[Close Price]]-Table2[[#This Row],[50D EMA]])/Table2[[#This Row],[50D EMA]]</f>
        <v>-4.0927708314057197E-2</v>
      </c>
      <c r="U469" s="1">
        <f>(Table2[[#This Row],[Close Price]]-Table2[[#This Row],[200D EMA]])/Table2[[#This Row],[200D EMA]]</f>
        <v>5.9849613957842244E-3</v>
      </c>
      <c r="V469">
        <v>0.45167555669274201</v>
      </c>
      <c r="W469">
        <v>57.4</v>
      </c>
      <c r="X469">
        <v>60.35</v>
      </c>
      <c r="Y469">
        <v>57.4</v>
      </c>
      <c r="Z469">
        <v>61.38</v>
      </c>
      <c r="AA469">
        <v>57.36</v>
      </c>
      <c r="AB469">
        <v>61.38</v>
      </c>
      <c r="AC469" s="1">
        <f>(Table2[[#This Row],[Close Price]]/Table2[[#This Row],[Day Low]])-1</f>
        <v>1.4285714285714235E-2</v>
      </c>
      <c r="AD469" s="1">
        <f>(Table2[[#This Row],[Day High]]/Table2[[#This Row],[Close Price]])-1</f>
        <v>3.6585365853658569E-2</v>
      </c>
      <c r="AE469" s="1">
        <f>(Table2[[#This Row],[Close Price]]/Table2[[#This Row],[Current Week Low]])-1</f>
        <v>1.4285714285714235E-2</v>
      </c>
      <c r="AF469" s="1">
        <f>(Table2[[#This Row],[Current Week High]]/Table2[[#This Row],[Close Price]])-1</f>
        <v>5.4276880796977123E-2</v>
      </c>
      <c r="AG469" s="1">
        <f>(Table2[[#This Row],[Close Price]]/Table2[[#This Row],[Current Month Low]])-1</f>
        <v>1.4993026499302564E-2</v>
      </c>
      <c r="AH469" s="1">
        <f>(Table2[[#This Row],[Current Month High]]/Table2[[#This Row],[Close Price]])-1</f>
        <v>5.4276880796977123E-2</v>
      </c>
      <c r="AI469">
        <v>32.085194091377502</v>
      </c>
      <c r="AJ469">
        <v>42.521419828641299</v>
      </c>
      <c r="AK469" t="str">
        <f>IF(AND(Table2[[#This Row],[20D EMA]]&gt;Table2[[#This Row],[50D EMA]],Table2[[#This Row],[50D EMA]]&gt;Table2[[#This Row],[200D EMA]]),"Uptrend","Downtrend/NoTrend")</f>
        <v>Downtrend/NoTrend</v>
      </c>
      <c r="AL469">
        <v>-0.09</v>
      </c>
      <c r="AM469" t="s">
        <v>3216</v>
      </c>
      <c r="AN469">
        <v>-4.07</v>
      </c>
      <c r="AO469" t="s">
        <v>3216</v>
      </c>
      <c r="AP469">
        <v>0.111381665104371</v>
      </c>
      <c r="AQ469">
        <f>(Table2[[#This Row],[Sharpe Ratio]]-AVERAGE(Table2[Sharpe Ratio]))/_xlfn.STDEV.P(Table2[Sharpe Ratio])</f>
        <v>0.54558955468283421</v>
      </c>
      <c r="AR4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9">
        <f>_xlfn.RANK.AVG(Table2[[#This Row],[1Y Return vs Nifty Z-Score]],Table2[1Y Return vs Nifty Z-Score])</f>
        <v>514</v>
      </c>
      <c r="AT469">
        <f>_xlfn.RANK.AVG(Table2[[#This Row],[6M Return vs Nifty Z-Score]],Table2[6M Return vs Nifty Z-Score])</f>
        <v>623</v>
      </c>
      <c r="AU469">
        <f>_xlfn.RANK.AVG(Table2[[#This Row],[Sharpe Ratio Z-Score]],Table2[Sharpe Ratio Z-Score])</f>
        <v>210</v>
      </c>
      <c r="AV469">
        <f>(Table2[[#This Row],[Rank 1Y]]+Table2[[#This Row],[Rank 6M]]+Table2[[#This Row],[Rank Sharpe]])/3</f>
        <v>449</v>
      </c>
    </row>
    <row r="470" spans="1:48" x14ac:dyDescent="0.3">
      <c r="A470" t="s">
        <v>481</v>
      </c>
      <c r="B470" t="s">
        <v>482</v>
      </c>
      <c r="C470" t="s">
        <v>3170</v>
      </c>
      <c r="D470" t="s">
        <v>21</v>
      </c>
      <c r="E470">
        <v>45756.933741350003</v>
      </c>
      <c r="F470">
        <v>6915.6</v>
      </c>
      <c r="G470">
        <v>1.4035697920535699</v>
      </c>
      <c r="H470">
        <f>(Table2[[#This Row],[1Y Return vs Nifty]]-AVERAGE(Table2[1Y Return vs Nifty]))/_xlfn.STDEV.P(Table2[1Y Return vs Nifty])</f>
        <v>-0.41023090635763998</v>
      </c>
      <c r="I470">
        <v>8.6725043165651492</v>
      </c>
      <c r="J470">
        <f>(Table2[[#This Row],[1M Return vs Nifty]]-AVERAGE(Table2[1M Return vs Nifty]))/_xlfn.STDEV.P(Table2[1M Return vs Nifty])</f>
        <v>0.72215863067534325</v>
      </c>
      <c r="K470">
        <v>7.9431367278560696</v>
      </c>
      <c r="L470">
        <f>(Table2[[#This Row],[6M Return vs Nifty]]-AVERAGE(Table2[6M Return vs Nifty]))/_xlfn.STDEV.P(Table2[6M Return vs Nifty])</f>
        <v>-0.21081162167992787</v>
      </c>
      <c r="M470">
        <v>-0.75614404748324704</v>
      </c>
      <c r="N470">
        <f>(Table2[[#This Row],[1W Return vs Nifty]]-AVERAGE(Table2[1W Return vs Nifty]))/_xlfn.STDEV.P(Table2[1W Return vs Nifty])</f>
        <v>-0.24913822049214257</v>
      </c>
      <c r="O470">
        <v>6624.25</v>
      </c>
      <c r="P470">
        <v>6270.91290220683</v>
      </c>
      <c r="Q470">
        <v>5753.6581244633298</v>
      </c>
      <c r="R470">
        <v>63.6512036338111</v>
      </c>
      <c r="S470" s="1">
        <f>(Table2[[#This Row],[Close Price]]-Table2[[#This Row],[20D EMA]])/Table2[[#This Row],[20D EMA]]</f>
        <v>4.3982337623127199E-2</v>
      </c>
      <c r="T470" s="1">
        <f>(Table2[[#This Row],[Close Price]]-Table2[[#This Row],[50D EMA]])/Table2[[#This Row],[50D EMA]]</f>
        <v>0.10280594035460054</v>
      </c>
      <c r="U470" s="1">
        <f>(Table2[[#This Row],[Close Price]]-Table2[[#This Row],[200D EMA]])/Table2[[#This Row],[200D EMA]]</f>
        <v>0.20194836926378038</v>
      </c>
      <c r="V470">
        <v>1.1386720035615501</v>
      </c>
      <c r="W470">
        <v>6827.1</v>
      </c>
      <c r="X470">
        <v>7082.95</v>
      </c>
      <c r="Y470">
        <v>6770</v>
      </c>
      <c r="Z470">
        <v>7088.1</v>
      </c>
      <c r="AA470">
        <v>6222.7</v>
      </c>
      <c r="AB470">
        <v>7088.1</v>
      </c>
      <c r="AC470" s="1">
        <f>(Table2[[#This Row],[Close Price]]/Table2[[#This Row],[Day Low]])-1</f>
        <v>1.2963044338005991E-2</v>
      </c>
      <c r="AD470" s="1">
        <f>(Table2[[#This Row],[Day High]]/Table2[[#This Row],[Close Price]])-1</f>
        <v>2.4198912603389466E-2</v>
      </c>
      <c r="AE470" s="1">
        <f>(Table2[[#This Row],[Close Price]]/Table2[[#This Row],[Current Week Low]])-1</f>
        <v>2.1506646971935162E-2</v>
      </c>
      <c r="AF470" s="1">
        <f>(Table2[[#This Row],[Current Week High]]/Table2[[#This Row],[Close Price]])-1</f>
        <v>2.4943605760888499E-2</v>
      </c>
      <c r="AG470" s="1">
        <f>(Table2[[#This Row],[Close Price]]/Table2[[#This Row],[Current Month Low]])-1</f>
        <v>0.11135037845308315</v>
      </c>
      <c r="AH470" s="1">
        <f>(Table2[[#This Row],[Current Month High]]/Table2[[#This Row],[Close Price]])-1</f>
        <v>2.4943605760888499E-2</v>
      </c>
      <c r="AI470">
        <v>2.4943605760888499</v>
      </c>
      <c r="AJ470">
        <v>61.306198612163897</v>
      </c>
      <c r="AK470" t="str">
        <f>IF(AND(Table2[[#This Row],[20D EMA]]&gt;Table2[[#This Row],[50D EMA]],Table2[[#This Row],[50D EMA]]&gt;Table2[[#This Row],[200D EMA]]),"Uptrend","Downtrend/NoTrend")</f>
        <v>Uptrend</v>
      </c>
      <c r="AL470">
        <v>0.09</v>
      </c>
      <c r="AM470" t="s">
        <v>3217</v>
      </c>
      <c r="AN470">
        <v>7.93</v>
      </c>
      <c r="AO470" t="s">
        <v>3217</v>
      </c>
      <c r="AP470">
        <v>3.505881771953E-3</v>
      </c>
      <c r="AQ470">
        <f>(Table2[[#This Row],[Sharpe Ratio]]-AVERAGE(Table2[Sharpe Ratio]))/_xlfn.STDEV.P(Table2[Sharpe Ratio])</f>
        <v>-0.70728815875867623</v>
      </c>
      <c r="AR4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-0.85531027661304337</v>
      </c>
      <c r="AS470">
        <f>_xlfn.RANK.AVG(Table2[[#This Row],[1Y Return vs Nifty Z-Score]],Table2[1Y Return vs Nifty Z-Score])</f>
        <v>442</v>
      </c>
      <c r="AT470">
        <f>_xlfn.RANK.AVG(Table2[[#This Row],[6M Return vs Nifty Z-Score]],Table2[6M Return vs Nifty Z-Score])</f>
        <v>385</v>
      </c>
      <c r="AU470">
        <f>_xlfn.RANK.AVG(Table2[[#This Row],[Sharpe Ratio Z-Score]],Table2[Sharpe Ratio Z-Score])</f>
        <v>521</v>
      </c>
      <c r="AV470">
        <f>(Table2[[#This Row],[Rank 1Y]]+Table2[[#This Row],[Rank 6M]]+Table2[[#This Row],[Rank Sharpe]])/3</f>
        <v>449.33333333333331</v>
      </c>
    </row>
    <row r="471" spans="1:48" x14ac:dyDescent="0.3">
      <c r="A471" t="s">
        <v>1306</v>
      </c>
      <c r="B471" t="s">
        <v>1307</v>
      </c>
      <c r="C471" t="s">
        <v>3170</v>
      </c>
      <c r="D471" t="s">
        <v>282</v>
      </c>
      <c r="E471">
        <v>8910.2299480999991</v>
      </c>
      <c r="F471">
        <v>730.35</v>
      </c>
      <c r="G471">
        <v>6.1081199054293904</v>
      </c>
      <c r="H471">
        <f>(Table2[[#This Row],[1Y Return vs Nifty]]-AVERAGE(Table2[1Y Return vs Nifty]))/_xlfn.STDEV.P(Table2[1Y Return vs Nifty])</f>
        <v>-0.33056672174420249</v>
      </c>
      <c r="I471">
        <v>-1.8121158431042301E-2</v>
      </c>
      <c r="J471">
        <f>(Table2[[#This Row],[1M Return vs Nifty]]-AVERAGE(Table2[1M Return vs Nifty]))/_xlfn.STDEV.P(Table2[1M Return vs Nifty])</f>
        <v>-6.7365797942546143E-2</v>
      </c>
      <c r="K471">
        <v>-16.6297241405587</v>
      </c>
      <c r="L471">
        <f>(Table2[[#This Row],[6M Return vs Nifty]]-AVERAGE(Table2[6M Return vs Nifty]))/_xlfn.STDEV.P(Table2[6M Return vs Nifty])</f>
        <v>-0.94456213510204323</v>
      </c>
      <c r="M471">
        <v>2.2292316167627901</v>
      </c>
      <c r="N471">
        <f>(Table2[[#This Row],[1W Return vs Nifty]]-AVERAGE(Table2[1W Return vs Nifty]))/_xlfn.STDEV.P(Table2[1W Return vs Nifty])</f>
        <v>0.39925029878521412</v>
      </c>
      <c r="O471">
        <v>746.51</v>
      </c>
      <c r="P471">
        <v>753.65154335864202</v>
      </c>
      <c r="Q471">
        <v>718.27625430980697</v>
      </c>
      <c r="R471">
        <v>58.910589160702401</v>
      </c>
      <c r="S471" s="1">
        <f>(Table2[[#This Row],[Close Price]]-Table2[[#This Row],[20D EMA]])/Table2[[#This Row],[20D EMA]]</f>
        <v>-2.1647399231088625E-2</v>
      </c>
      <c r="T471" s="1">
        <f>(Table2[[#This Row],[Close Price]]-Table2[[#This Row],[50D EMA]])/Table2[[#This Row],[50D EMA]]</f>
        <v>-3.0918192318427233E-2</v>
      </c>
      <c r="U471" s="1">
        <f>(Table2[[#This Row],[Close Price]]-Table2[[#This Row],[200D EMA]])/Table2[[#This Row],[200D EMA]]</f>
        <v>1.6809334316355392E-2</v>
      </c>
      <c r="V471">
        <v>0.918783279196424</v>
      </c>
      <c r="W471">
        <v>718.1</v>
      </c>
      <c r="X471">
        <v>763.75</v>
      </c>
      <c r="Y471">
        <v>718.1</v>
      </c>
      <c r="Z471">
        <v>763.75</v>
      </c>
      <c r="AA471">
        <v>711.55</v>
      </c>
      <c r="AB471">
        <v>779.05</v>
      </c>
      <c r="AC471" s="1">
        <f>(Table2[[#This Row],[Close Price]]/Table2[[#This Row],[Day Low]])-1</f>
        <v>1.7058905444924166E-2</v>
      </c>
      <c r="AD471" s="1">
        <f>(Table2[[#This Row],[Day High]]/Table2[[#This Row],[Close Price]])-1</f>
        <v>4.5731498596563336E-2</v>
      </c>
      <c r="AE471" s="1">
        <f>(Table2[[#This Row],[Close Price]]/Table2[[#This Row],[Current Week Low]])-1</f>
        <v>1.7058905444924166E-2</v>
      </c>
      <c r="AF471" s="1">
        <f>(Table2[[#This Row],[Current Week High]]/Table2[[#This Row],[Close Price]])-1</f>
        <v>4.5731498596563336E-2</v>
      </c>
      <c r="AG471" s="1">
        <f>(Table2[[#This Row],[Close Price]]/Table2[[#This Row],[Current Month Low]])-1</f>
        <v>2.6421193169840596E-2</v>
      </c>
      <c r="AH471" s="1">
        <f>(Table2[[#This Row],[Current Month High]]/Table2[[#This Row],[Close Price]])-1</f>
        <v>6.6680358732114753E-2</v>
      </c>
      <c r="AI471">
        <v>26.1997672348873</v>
      </c>
      <c r="AJ471">
        <v>38.310766025944503</v>
      </c>
      <c r="AK471" t="str">
        <f>IF(AND(Table2[[#This Row],[20D EMA]]&gt;Table2[[#This Row],[50D EMA]],Table2[[#This Row],[50D EMA]]&gt;Table2[[#This Row],[200D EMA]]),"Uptrend","Downtrend/NoTrend")</f>
        <v>Downtrend/NoTrend</v>
      </c>
      <c r="AL471">
        <v>-0.14000000000000001</v>
      </c>
      <c r="AM471" t="s">
        <v>3216</v>
      </c>
      <c r="AN471">
        <v>-4.6500000000000004</v>
      </c>
      <c r="AO471" t="s">
        <v>3216</v>
      </c>
      <c r="AP471">
        <v>8.2234376142321999E-2</v>
      </c>
      <c r="AQ471">
        <f>(Table2[[#This Row],[Sharpe Ratio]]-AVERAGE(Table2[Sharpe Ratio]))/_xlfn.STDEV.P(Table2[Sharpe Ratio])</f>
        <v>0.20707068029133927</v>
      </c>
      <c r="AR4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1">
        <f>_xlfn.RANK.AVG(Table2[[#This Row],[1Y Return vs Nifty Z-Score]],Table2[1Y Return vs Nifty Z-Score])</f>
        <v>407</v>
      </c>
      <c r="AT471">
        <f>_xlfn.RANK.AVG(Table2[[#This Row],[6M Return vs Nifty Z-Score]],Table2[6M Return vs Nifty Z-Score])</f>
        <v>646</v>
      </c>
      <c r="AU471">
        <f>_xlfn.RANK.AVG(Table2[[#This Row],[Sharpe Ratio Z-Score]],Table2[Sharpe Ratio Z-Score])</f>
        <v>295</v>
      </c>
      <c r="AV471">
        <f>(Table2[[#This Row],[Rank 1Y]]+Table2[[#This Row],[Rank 6M]]+Table2[[#This Row],[Rank Sharpe]])/3</f>
        <v>449.33333333333331</v>
      </c>
    </row>
    <row r="472" spans="1:48" x14ac:dyDescent="0.3">
      <c r="A472" t="s">
        <v>61</v>
      </c>
      <c r="B472" t="s">
        <v>62</v>
      </c>
      <c r="C472" t="s">
        <v>3171</v>
      </c>
      <c r="D472" t="s">
        <v>24</v>
      </c>
      <c r="E472">
        <v>383678.81674457999</v>
      </c>
      <c r="F472">
        <v>1242.7</v>
      </c>
      <c r="G472">
        <v>-5.2700412898619504</v>
      </c>
      <c r="H472">
        <f>(Table2[[#This Row],[1Y Return vs Nifty]]-AVERAGE(Table2[1Y Return vs Nifty]))/_xlfn.STDEV.P(Table2[1Y Return vs Nifty])</f>
        <v>-0.52323805315291738</v>
      </c>
      <c r="I472">
        <v>2.6808077377340198</v>
      </c>
      <c r="J472">
        <f>(Table2[[#This Row],[1M Return vs Nifty]]-AVERAGE(Table2[1M Return vs Nifty]))/_xlfn.STDEV.P(Table2[1M Return vs Nifty])</f>
        <v>0.17782602406793641</v>
      </c>
      <c r="K472">
        <v>1.76928565847144</v>
      </c>
      <c r="L472">
        <f>(Table2[[#This Row],[6M Return vs Nifty]]-AVERAGE(Table2[6M Return vs Nifty]))/_xlfn.STDEV.P(Table2[6M Return vs Nifty])</f>
        <v>-0.39516404267847194</v>
      </c>
      <c r="M472">
        <v>4.4762925165698499</v>
      </c>
      <c r="N472">
        <f>(Table2[[#This Row],[1W Return vs Nifty]]-AVERAGE(Table2[1W Return vs Nifty]))/_xlfn.STDEV.P(Table2[1W Return vs Nifty])</f>
        <v>0.8872855256416321</v>
      </c>
      <c r="O472">
        <v>1201.1199999999999</v>
      </c>
      <c r="P472">
        <v>1194.0867516599101</v>
      </c>
      <c r="Q472">
        <v>1136.04741416042</v>
      </c>
      <c r="R472">
        <v>79.836222705981598</v>
      </c>
      <c r="S472" s="1">
        <f>(Table2[[#This Row],[Close Price]]-Table2[[#This Row],[20D EMA]])/Table2[[#This Row],[20D EMA]]</f>
        <v>3.4617690155854669E-2</v>
      </c>
      <c r="T472" s="1">
        <f>(Table2[[#This Row],[Close Price]]-Table2[[#This Row],[50D EMA]])/Table2[[#This Row],[50D EMA]]</f>
        <v>4.0711655390625746E-2</v>
      </c>
      <c r="U472" s="1">
        <f>(Table2[[#This Row],[Close Price]]-Table2[[#This Row],[200D EMA]])/Table2[[#This Row],[200D EMA]]</f>
        <v>9.388040015776998E-2</v>
      </c>
      <c r="V472">
        <v>0.74893696870061699</v>
      </c>
      <c r="W472">
        <v>1239</v>
      </c>
      <c r="X472">
        <v>1261.7</v>
      </c>
      <c r="Y472">
        <v>1215</v>
      </c>
      <c r="Z472">
        <v>1261.7</v>
      </c>
      <c r="AA472">
        <v>1145</v>
      </c>
      <c r="AB472">
        <v>1261.7</v>
      </c>
      <c r="AC472" s="1">
        <f>(Table2[[#This Row],[Close Price]]/Table2[[#This Row],[Day Low]])-1</f>
        <v>2.9862792574657515E-3</v>
      </c>
      <c r="AD472" s="1">
        <f>(Table2[[#This Row],[Day High]]/Table2[[#This Row],[Close Price]])-1</f>
        <v>1.5289289450390209E-2</v>
      </c>
      <c r="AE472" s="1">
        <f>(Table2[[#This Row],[Close Price]]/Table2[[#This Row],[Current Week Low]])-1</f>
        <v>2.2798353909465163E-2</v>
      </c>
      <c r="AF472" s="1">
        <f>(Table2[[#This Row],[Current Week High]]/Table2[[#This Row],[Close Price]])-1</f>
        <v>1.5289289450390209E-2</v>
      </c>
      <c r="AG472" s="1">
        <f>(Table2[[#This Row],[Close Price]]/Table2[[#This Row],[Current Month Low]])-1</f>
        <v>8.5327510917030613E-2</v>
      </c>
      <c r="AH472" s="1">
        <f>(Table2[[#This Row],[Current Month High]]/Table2[[#This Row],[Close Price]])-1</f>
        <v>1.5289289450390209E-2</v>
      </c>
      <c r="AI472">
        <v>7.8015611169228203</v>
      </c>
      <c r="AJ472">
        <v>30.618036577674999</v>
      </c>
      <c r="AK472" t="str">
        <f>IF(AND(Table2[[#This Row],[20D EMA]]&gt;Table2[[#This Row],[50D EMA]],Table2[[#This Row],[50D EMA]]&gt;Table2[[#This Row],[200D EMA]]),"Uptrend","Downtrend/NoTrend")</f>
        <v>Uptrend</v>
      </c>
      <c r="AL472">
        <v>-0.02</v>
      </c>
      <c r="AM472" t="s">
        <v>3216</v>
      </c>
      <c r="AN472">
        <v>4.29</v>
      </c>
      <c r="AO472" t="s">
        <v>3217</v>
      </c>
      <c r="AP472">
        <v>4.0615908394925002E-2</v>
      </c>
      <c r="AQ472">
        <f>(Table2[[#This Row],[Sharpe Ratio]]-AVERAGE(Table2[Sharpe Ratio]))/_xlfn.STDEV.P(Table2[Sharpe Ratio])</f>
        <v>-0.2762894316590917</v>
      </c>
      <c r="AR4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-0.12957997778091257</v>
      </c>
      <c r="AS472">
        <f>_xlfn.RANK.AVG(Table2[[#This Row],[1Y Return vs Nifty Z-Score]],Table2[1Y Return vs Nifty Z-Score])</f>
        <v>492</v>
      </c>
      <c r="AT472">
        <f>_xlfn.RANK.AVG(Table2[[#This Row],[6M Return vs Nifty Z-Score]],Table2[6M Return vs Nifty Z-Score])</f>
        <v>449</v>
      </c>
      <c r="AU472">
        <f>_xlfn.RANK.AVG(Table2[[#This Row],[Sharpe Ratio Z-Score]],Table2[Sharpe Ratio Z-Score])</f>
        <v>409</v>
      </c>
      <c r="AV472">
        <f>(Table2[[#This Row],[Rank 1Y]]+Table2[[#This Row],[Rank 6M]]+Table2[[#This Row],[Rank Sharpe]])/3</f>
        <v>450</v>
      </c>
    </row>
    <row r="473" spans="1:48" x14ac:dyDescent="0.3">
      <c r="A473" t="s">
        <v>2004</v>
      </c>
      <c r="B473" t="s">
        <v>2005</v>
      </c>
      <c r="C473" t="s">
        <v>3183</v>
      </c>
      <c r="D473" t="s">
        <v>127</v>
      </c>
      <c r="E473">
        <v>3447.3233489999998</v>
      </c>
      <c r="F473">
        <v>570.75</v>
      </c>
      <c r="G473">
        <v>-21.117449409374299</v>
      </c>
      <c r="H473">
        <f>(Table2[[#This Row],[1Y Return vs Nifty]]-AVERAGE(Table2[1Y Return vs Nifty]))/_xlfn.STDEV.P(Table2[1Y Return vs Nifty])</f>
        <v>-0.79158907836315029</v>
      </c>
      <c r="I473">
        <v>-2.8429691235602599</v>
      </c>
      <c r="J473">
        <f>(Table2[[#This Row],[1M Return vs Nifty]]-AVERAGE(Table2[1M Return vs Nifty]))/_xlfn.STDEV.P(Table2[1M Return vs Nifty])</f>
        <v>-0.32399709358608902</v>
      </c>
      <c r="K473">
        <v>-9.9799739999610892</v>
      </c>
      <c r="L473">
        <f>(Table2[[#This Row],[6M Return vs Nifty]]-AVERAGE(Table2[6M Return vs Nifty]))/_xlfn.STDEV.P(Table2[6M Return vs Nifty])</f>
        <v>-0.74599927317399095</v>
      </c>
      <c r="M473">
        <v>6.4177220917165698</v>
      </c>
      <c r="N473">
        <f>(Table2[[#This Row],[1W Return vs Nifty]]-AVERAGE(Table2[1W Return vs Nifty]))/_xlfn.STDEV.P(Table2[1W Return vs Nifty])</f>
        <v>1.308941219625646</v>
      </c>
      <c r="O473">
        <v>579.67999999999995</v>
      </c>
      <c r="P473">
        <v>583.97980312787797</v>
      </c>
      <c r="Q473">
        <v>567.08249430353305</v>
      </c>
      <c r="R473">
        <v>65.830238188883598</v>
      </c>
      <c r="S473" s="1">
        <f>(Table2[[#This Row],[Close Price]]-Table2[[#This Row],[20D EMA]])/Table2[[#This Row],[20D EMA]]</f>
        <v>-1.5405051062655174E-2</v>
      </c>
      <c r="T473" s="1">
        <f>(Table2[[#This Row],[Close Price]]-Table2[[#This Row],[50D EMA]])/Table2[[#This Row],[50D EMA]]</f>
        <v>-2.2654555957273326E-2</v>
      </c>
      <c r="U473" s="1">
        <f>(Table2[[#This Row],[Close Price]]-Table2[[#This Row],[200D EMA]])/Table2[[#This Row],[200D EMA]]</f>
        <v>6.4673230672923935E-3</v>
      </c>
      <c r="V473">
        <v>0.59396378845855102</v>
      </c>
      <c r="W473">
        <v>566.29999999999995</v>
      </c>
      <c r="X473">
        <v>603.9</v>
      </c>
      <c r="Y473">
        <v>566.29999999999995</v>
      </c>
      <c r="Z473">
        <v>620.04999999999995</v>
      </c>
      <c r="AA473">
        <v>548.25</v>
      </c>
      <c r="AB473">
        <v>620.04999999999995</v>
      </c>
      <c r="AC473" s="1">
        <f>(Table2[[#This Row],[Close Price]]/Table2[[#This Row],[Day Low]])-1</f>
        <v>7.8580257813880561E-3</v>
      </c>
      <c r="AD473" s="1">
        <f>(Table2[[#This Row],[Day High]]/Table2[[#This Row],[Close Price]])-1</f>
        <v>5.8081471747700286E-2</v>
      </c>
      <c r="AE473" s="1">
        <f>(Table2[[#This Row],[Close Price]]/Table2[[#This Row],[Current Week Low]])-1</f>
        <v>7.8580257813880561E-3</v>
      </c>
      <c r="AF473" s="1">
        <f>(Table2[[#This Row],[Current Week High]]/Table2[[#This Row],[Close Price]])-1</f>
        <v>8.6377573368374927E-2</v>
      </c>
      <c r="AG473" s="1">
        <f>(Table2[[#This Row],[Close Price]]/Table2[[#This Row],[Current Month Low]])-1</f>
        <v>4.1039671682626455E-2</v>
      </c>
      <c r="AH473" s="1">
        <f>(Table2[[#This Row],[Current Month High]]/Table2[[#This Row],[Close Price]])-1</f>
        <v>8.6377573368374927E-2</v>
      </c>
      <c r="AI473">
        <v>21.235216819973701</v>
      </c>
      <c r="AJ473">
        <v>24.076086956521699</v>
      </c>
      <c r="AK473" t="str">
        <f>IF(AND(Table2[[#This Row],[20D EMA]]&gt;Table2[[#This Row],[50D EMA]],Table2[[#This Row],[50D EMA]]&gt;Table2[[#This Row],[200D EMA]]),"Uptrend","Downtrend/NoTrend")</f>
        <v>Downtrend/NoTrend</v>
      </c>
      <c r="AL473">
        <v>0</v>
      </c>
      <c r="AM473" t="s">
        <v>3218</v>
      </c>
      <c r="AN473">
        <v>-0.21</v>
      </c>
      <c r="AO473" t="s">
        <v>3216</v>
      </c>
      <c r="AP473">
        <v>0.122288673644984</v>
      </c>
      <c r="AQ473">
        <f>(Table2[[#This Row],[Sharpe Ratio]]-AVERAGE(Table2[Sharpe Ratio]))/_xlfn.STDEV.P(Table2[Sharpe Ratio])</f>
        <v>0.67226439771726421</v>
      </c>
      <c r="AR4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3">
        <f>_xlfn.RANK.AVG(Table2[[#This Row],[1Y Return vs Nifty Z-Score]],Table2[1Y Return vs Nifty Z-Score])</f>
        <v>599</v>
      </c>
      <c r="AT473">
        <f>_xlfn.RANK.AVG(Table2[[#This Row],[6M Return vs Nifty Z-Score]],Table2[6M Return vs Nifty Z-Score])</f>
        <v>569</v>
      </c>
      <c r="AU473">
        <f>_xlfn.RANK.AVG(Table2[[#This Row],[Sharpe Ratio Z-Score]],Table2[Sharpe Ratio Z-Score])</f>
        <v>182</v>
      </c>
      <c r="AV473">
        <f>(Table2[[#This Row],[Rank 1Y]]+Table2[[#This Row],[Rank 6M]]+Table2[[#This Row],[Rank Sharpe]])/3</f>
        <v>450</v>
      </c>
    </row>
    <row r="474" spans="1:48" x14ac:dyDescent="0.3">
      <c r="A474" t="s">
        <v>430</v>
      </c>
      <c r="B474" t="s">
        <v>431</v>
      </c>
      <c r="C474" t="s">
        <v>3173</v>
      </c>
      <c r="D474" t="s">
        <v>244</v>
      </c>
      <c r="E474">
        <v>54181.903133079999</v>
      </c>
      <c r="F474">
        <v>2130.5</v>
      </c>
      <c r="G474">
        <v>6.9269465645636403</v>
      </c>
      <c r="H474">
        <f>(Table2[[#This Row],[1Y Return vs Nifty]]-AVERAGE(Table2[1Y Return vs Nifty]))/_xlfn.STDEV.P(Table2[1Y Return vs Nifty])</f>
        <v>-0.31670117529073566</v>
      </c>
      <c r="I474">
        <v>-0.121531386076007</v>
      </c>
      <c r="J474">
        <f>(Table2[[#This Row],[1M Return vs Nifty]]-AVERAGE(Table2[1M Return vs Nifty]))/_xlfn.STDEV.P(Table2[1M Return vs Nifty])</f>
        <v>-7.6760392282106307E-2</v>
      </c>
      <c r="K474">
        <v>9.7775678988777894</v>
      </c>
      <c r="L474">
        <f>(Table2[[#This Row],[6M Return vs Nifty]]-AVERAGE(Table2[6M Return vs Nifty]))/_xlfn.STDEV.P(Table2[6M Return vs Nifty])</f>
        <v>-0.1560351420187889</v>
      </c>
      <c r="M474">
        <v>-1.8229781924847099</v>
      </c>
      <c r="N474">
        <f>(Table2[[#This Row],[1W Return vs Nifty]]-AVERAGE(Table2[1W Return vs Nifty]))/_xlfn.STDEV.P(Table2[1W Return vs Nifty])</f>
        <v>-0.48084206261705642</v>
      </c>
      <c r="O474">
        <v>2056.62</v>
      </c>
      <c r="P474">
        <v>2027.6180516173499</v>
      </c>
      <c r="Q474">
        <v>1894.99538156123</v>
      </c>
      <c r="R474">
        <v>46.4528977019257</v>
      </c>
      <c r="S474" s="1">
        <f>(Table2[[#This Row],[Close Price]]-Table2[[#This Row],[20D EMA]])/Table2[[#This Row],[20D EMA]]</f>
        <v>3.5923019322966862E-2</v>
      </c>
      <c r="T474" s="1">
        <f>(Table2[[#This Row],[Close Price]]-Table2[[#This Row],[50D EMA]])/Table2[[#This Row],[50D EMA]]</f>
        <v>5.0740300078007915E-2</v>
      </c>
      <c r="U474" s="1">
        <f>(Table2[[#This Row],[Close Price]]-Table2[[#This Row],[200D EMA]])/Table2[[#This Row],[200D EMA]]</f>
        <v>0.12427714638794779</v>
      </c>
      <c r="V474">
        <v>0.98302871743586895</v>
      </c>
      <c r="W474">
        <v>2076</v>
      </c>
      <c r="X474">
        <v>2150</v>
      </c>
      <c r="Y474">
        <v>2017.5</v>
      </c>
      <c r="Z474">
        <v>2150</v>
      </c>
      <c r="AA474">
        <v>2003.05</v>
      </c>
      <c r="AB474">
        <v>2150</v>
      </c>
      <c r="AC474" s="1">
        <f>(Table2[[#This Row],[Close Price]]/Table2[[#This Row],[Day Low]])-1</f>
        <v>2.6252408477841938E-2</v>
      </c>
      <c r="AD474" s="1">
        <f>(Table2[[#This Row],[Day High]]/Table2[[#This Row],[Close Price]])-1</f>
        <v>9.1527810373150942E-3</v>
      </c>
      <c r="AE474" s="1">
        <f>(Table2[[#This Row],[Close Price]]/Table2[[#This Row],[Current Week Low]])-1</f>
        <v>5.6009913258983968E-2</v>
      </c>
      <c r="AF474" s="1">
        <f>(Table2[[#This Row],[Current Week High]]/Table2[[#This Row],[Close Price]])-1</f>
        <v>9.1527810373150942E-3</v>
      </c>
      <c r="AG474" s="1">
        <f>(Table2[[#This Row],[Close Price]]/Table2[[#This Row],[Current Month Low]])-1</f>
        <v>6.3627967349791481E-2</v>
      </c>
      <c r="AH474" s="1">
        <f>(Table2[[#This Row],[Current Month High]]/Table2[[#This Row],[Close Price]])-1</f>
        <v>9.1527810373150942E-3</v>
      </c>
      <c r="AI474">
        <v>2.4383947430180499</v>
      </c>
      <c r="AJ474">
        <v>38.785746856882298</v>
      </c>
      <c r="AK474" t="str">
        <f>IF(AND(Table2[[#This Row],[20D EMA]]&gt;Table2[[#This Row],[50D EMA]],Table2[[#This Row],[50D EMA]]&gt;Table2[[#This Row],[200D EMA]]),"Uptrend","Downtrend/NoTrend")</f>
        <v>Uptrend</v>
      </c>
      <c r="AL474">
        <v>-7.0000000000000007E-2</v>
      </c>
      <c r="AM474" t="s">
        <v>3216</v>
      </c>
      <c r="AN474">
        <v>5.7</v>
      </c>
      <c r="AO474" t="s">
        <v>3217</v>
      </c>
      <c r="AP474">
        <v>-3.7137439316700001E-3</v>
      </c>
      <c r="AQ474">
        <f>(Table2[[#This Row],[Sharpe Ratio]]-AVERAGE(Table2[Sharpe Ratio]))/_xlfn.STDEV.P(Table2[Sharpe Ratio])</f>
        <v>-0.79113745156599447</v>
      </c>
      <c r="AR4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-1.8214762237746818</v>
      </c>
      <c r="AS474">
        <f>_xlfn.RANK.AVG(Table2[[#This Row],[1Y Return vs Nifty Z-Score]],Table2[1Y Return vs Nifty Z-Score])</f>
        <v>400</v>
      </c>
      <c r="AT474">
        <f>_xlfn.RANK.AVG(Table2[[#This Row],[6M Return vs Nifty Z-Score]],Table2[6M Return vs Nifty Z-Score])</f>
        <v>365</v>
      </c>
      <c r="AU474">
        <f>_xlfn.RANK.AVG(Table2[[#This Row],[Sharpe Ratio Z-Score]],Table2[Sharpe Ratio Z-Score])</f>
        <v>591</v>
      </c>
      <c r="AV474">
        <f>(Table2[[#This Row],[Rank 1Y]]+Table2[[#This Row],[Rank 6M]]+Table2[[#This Row],[Rank Sharpe]])/3</f>
        <v>452</v>
      </c>
    </row>
    <row r="475" spans="1:48" x14ac:dyDescent="0.3">
      <c r="A475" t="s">
        <v>172</v>
      </c>
      <c r="B475" t="s">
        <v>173</v>
      </c>
      <c r="C475" t="s">
        <v>3180</v>
      </c>
      <c r="D475" t="s">
        <v>80</v>
      </c>
      <c r="E475">
        <v>152738.28687077999</v>
      </c>
      <c r="F475">
        <v>608.4</v>
      </c>
      <c r="G475">
        <v>15.8621051813103</v>
      </c>
      <c r="H475">
        <f>(Table2[[#This Row],[1Y Return vs Nifty]]-AVERAGE(Table2[1Y Return vs Nifty]))/_xlfn.STDEV.P(Table2[1Y Return vs Nifty])</f>
        <v>-0.16539826461048768</v>
      </c>
      <c r="I475">
        <v>-6.6917842745863299</v>
      </c>
      <c r="J475">
        <f>(Table2[[#This Row],[1M Return vs Nifty]]-AVERAGE(Table2[1M Return vs Nifty]))/_xlfn.STDEV.P(Table2[1M Return vs Nifty])</f>
        <v>-0.67365358168495804</v>
      </c>
      <c r="K475">
        <v>-11.650667765984201</v>
      </c>
      <c r="L475">
        <f>(Table2[[#This Row],[6M Return vs Nifty]]-AVERAGE(Table2[6M Return vs Nifty]))/_xlfn.STDEV.P(Table2[6M Return vs Nifty])</f>
        <v>-0.79588652135217464</v>
      </c>
      <c r="M475">
        <v>-0.99302925305077006</v>
      </c>
      <c r="N475">
        <f>(Table2[[#This Row],[1W Return vs Nifty]]-AVERAGE(Table2[1W Return vs Nifty]))/_xlfn.STDEV.P(Table2[1W Return vs Nifty])</f>
        <v>-0.30058690399155369</v>
      </c>
      <c r="O475">
        <v>625.63</v>
      </c>
      <c r="P475">
        <v>635.11339944933002</v>
      </c>
      <c r="Q475">
        <v>598.400704615667</v>
      </c>
      <c r="R475">
        <v>40.1099866518555</v>
      </c>
      <c r="S475" s="1">
        <f>(Table2[[#This Row],[Close Price]]-Table2[[#This Row],[20D EMA]])/Table2[[#This Row],[20D EMA]]</f>
        <v>-2.7540239438645874E-2</v>
      </c>
      <c r="T475" s="1">
        <f>(Table2[[#This Row],[Close Price]]-Table2[[#This Row],[50D EMA]])/Table2[[#This Row],[50D EMA]]</f>
        <v>-4.2060834289579907E-2</v>
      </c>
      <c r="U475" s="1">
        <f>(Table2[[#This Row],[Close Price]]-Table2[[#This Row],[200D EMA]])/Table2[[#This Row],[200D EMA]]</f>
        <v>1.6710032771026229E-2</v>
      </c>
      <c r="V475">
        <v>0.52441726564226598</v>
      </c>
      <c r="W475">
        <v>598</v>
      </c>
      <c r="X475">
        <v>624</v>
      </c>
      <c r="Y475">
        <v>598</v>
      </c>
      <c r="Z475">
        <v>633.85</v>
      </c>
      <c r="AA475">
        <v>598</v>
      </c>
      <c r="AB475">
        <v>636.75</v>
      </c>
      <c r="AC475" s="1">
        <f>(Table2[[#This Row],[Close Price]]/Table2[[#This Row],[Day Low]])-1</f>
        <v>1.7391304347825987E-2</v>
      </c>
      <c r="AD475" s="1">
        <f>(Table2[[#This Row],[Day High]]/Table2[[#This Row],[Close Price]])-1</f>
        <v>2.5641025641025772E-2</v>
      </c>
      <c r="AE475" s="1">
        <f>(Table2[[#This Row],[Close Price]]/Table2[[#This Row],[Current Week Low]])-1</f>
        <v>1.7391304347825987E-2</v>
      </c>
      <c r="AF475" s="1">
        <f>(Table2[[#This Row],[Current Week High]]/Table2[[#This Row],[Close Price]])-1</f>
        <v>4.1831032215647657E-2</v>
      </c>
      <c r="AG475" s="1">
        <f>(Table2[[#This Row],[Close Price]]/Table2[[#This Row],[Current Month Low]])-1</f>
        <v>1.7391304347825987E-2</v>
      </c>
      <c r="AH475" s="1">
        <f>(Table2[[#This Row],[Current Month High]]/Table2[[#This Row],[Close Price]])-1</f>
        <v>4.6597633136094663E-2</v>
      </c>
      <c r="AI475">
        <v>16.198224852071</v>
      </c>
      <c r="AJ475">
        <v>50.575423833683899</v>
      </c>
      <c r="AK475" t="str">
        <f>IF(AND(Table2[[#This Row],[20D EMA]]&gt;Table2[[#This Row],[50D EMA]],Table2[[#This Row],[50D EMA]]&gt;Table2[[#This Row],[200D EMA]]),"Uptrend","Downtrend/NoTrend")</f>
        <v>Downtrend/NoTrend</v>
      </c>
      <c r="AL475">
        <v>-0.14000000000000001</v>
      </c>
      <c r="AM475" t="s">
        <v>3216</v>
      </c>
      <c r="AN475">
        <v>-1.52</v>
      </c>
      <c r="AO475" t="s">
        <v>3216</v>
      </c>
      <c r="AP475">
        <v>3.5847221766241999E-2</v>
      </c>
      <c r="AQ475">
        <f>(Table2[[#This Row],[Sharpe Ratio]]-AVERAGE(Table2[Sharpe Ratio]))/_xlfn.STDEV.P(Table2[Sharpe Ratio])</f>
        <v>-0.33167332797855442</v>
      </c>
      <c r="AR4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5">
        <f>_xlfn.RANK.AVG(Table2[[#This Row],[1Y Return vs Nifty Z-Score]],Table2[1Y Return vs Nifty Z-Score])</f>
        <v>348</v>
      </c>
      <c r="AT475">
        <f>_xlfn.RANK.AVG(Table2[[#This Row],[6M Return vs Nifty Z-Score]],Table2[6M Return vs Nifty Z-Score])</f>
        <v>590</v>
      </c>
      <c r="AU475">
        <f>_xlfn.RANK.AVG(Table2[[#This Row],[Sharpe Ratio Z-Score]],Table2[Sharpe Ratio Z-Score])</f>
        <v>423</v>
      </c>
      <c r="AV475">
        <f>(Table2[[#This Row],[Rank 1Y]]+Table2[[#This Row],[Rank 6M]]+Table2[[#This Row],[Rank Sharpe]])/3</f>
        <v>453.66666666666669</v>
      </c>
    </row>
    <row r="476" spans="1:48" x14ac:dyDescent="0.3">
      <c r="A476" t="s">
        <v>711</v>
      </c>
      <c r="B476" t="s">
        <v>712</v>
      </c>
      <c r="C476" t="s">
        <v>3175</v>
      </c>
      <c r="D476" t="s">
        <v>271</v>
      </c>
      <c r="E476">
        <v>25871.872481474998</v>
      </c>
      <c r="F476">
        <v>1250.2</v>
      </c>
      <c r="G476">
        <v>-9.8750052234692696</v>
      </c>
      <c r="H476">
        <f>(Table2[[#This Row],[1Y Return vs Nifty]]-AVERAGE(Table2[1Y Return vs Nifty]))/_xlfn.STDEV.P(Table2[1Y Return vs Nifty])</f>
        <v>-0.60121590185349694</v>
      </c>
      <c r="I476">
        <v>3.1804547292977898</v>
      </c>
      <c r="J476">
        <f>(Table2[[#This Row],[1M Return vs Nifty]]-AVERAGE(Table2[1M Return vs Nifty]))/_xlfn.STDEV.P(Table2[1M Return vs Nifty])</f>
        <v>0.22321786688293307</v>
      </c>
      <c r="K476">
        <v>-14.294020703213899</v>
      </c>
      <c r="L476">
        <f>(Table2[[#This Row],[6M Return vs Nifty]]-AVERAGE(Table2[6M Return vs Nifty]))/_xlfn.STDEV.P(Table2[6M Return vs Nifty])</f>
        <v>-0.87481756585831927</v>
      </c>
      <c r="M476">
        <v>-5.1877296907160897</v>
      </c>
      <c r="N476">
        <f>(Table2[[#This Row],[1W Return vs Nifty]]-AVERAGE(Table2[1W Return vs Nifty]))/_xlfn.STDEV.P(Table2[1W Return vs Nifty])</f>
        <v>-1.2116265557724584</v>
      </c>
      <c r="O476">
        <v>1288.93</v>
      </c>
      <c r="P476">
        <v>1267.96663827363</v>
      </c>
      <c r="Q476">
        <v>1217.97609559285</v>
      </c>
      <c r="R476">
        <v>40.678748089040603</v>
      </c>
      <c r="S476" s="1">
        <f>(Table2[[#This Row],[Close Price]]-Table2[[#This Row],[20D EMA]])/Table2[[#This Row],[20D EMA]]</f>
        <v>-3.004817949772293E-2</v>
      </c>
      <c r="T476" s="1">
        <f>(Table2[[#This Row],[Close Price]]-Table2[[#This Row],[50D EMA]])/Table2[[#This Row],[50D EMA]]</f>
        <v>-1.401191304040909E-2</v>
      </c>
      <c r="U476" s="1">
        <f>(Table2[[#This Row],[Close Price]]-Table2[[#This Row],[200D EMA]])/Table2[[#This Row],[200D EMA]]</f>
        <v>2.6456926801560126E-2</v>
      </c>
      <c r="V476">
        <v>1.2513412620325199</v>
      </c>
      <c r="W476">
        <v>1230.0999999999999</v>
      </c>
      <c r="X476">
        <v>1275</v>
      </c>
      <c r="Y476">
        <v>1230.0999999999999</v>
      </c>
      <c r="Z476">
        <v>1317.1</v>
      </c>
      <c r="AA476">
        <v>1230.0999999999999</v>
      </c>
      <c r="AB476">
        <v>1392.95</v>
      </c>
      <c r="AC476" s="1">
        <f>(Table2[[#This Row],[Close Price]]/Table2[[#This Row],[Day Low]])-1</f>
        <v>1.6340134948378271E-2</v>
      </c>
      <c r="AD476" s="1">
        <f>(Table2[[#This Row],[Day High]]/Table2[[#This Row],[Close Price]])-1</f>
        <v>1.983682610782278E-2</v>
      </c>
      <c r="AE476" s="1">
        <f>(Table2[[#This Row],[Close Price]]/Table2[[#This Row],[Current Week Low]])-1</f>
        <v>1.6340134948378271E-2</v>
      </c>
      <c r="AF476" s="1">
        <f>(Table2[[#This Row],[Current Week High]]/Table2[[#This Row],[Close Price]])-1</f>
        <v>5.3511438169892678E-2</v>
      </c>
      <c r="AG476" s="1">
        <f>(Table2[[#This Row],[Close Price]]/Table2[[#This Row],[Current Month Low]])-1</f>
        <v>1.6340134948378271E-2</v>
      </c>
      <c r="AH476" s="1">
        <f>(Table2[[#This Row],[Current Month High]]/Table2[[#This Row],[Close Price]])-1</f>
        <v>0.11418173092305239</v>
      </c>
      <c r="AI476">
        <v>15.5735082386818</v>
      </c>
      <c r="AJ476">
        <v>27.577937649880099</v>
      </c>
      <c r="AK476" t="str">
        <f>IF(AND(Table2[[#This Row],[20D EMA]]&gt;Table2[[#This Row],[50D EMA]],Table2[[#This Row],[50D EMA]]&gt;Table2[[#This Row],[200D EMA]]),"Uptrend","Downtrend/NoTrend")</f>
        <v>Uptrend</v>
      </c>
      <c r="AL476">
        <v>-0.12</v>
      </c>
      <c r="AM476" t="s">
        <v>3216</v>
      </c>
      <c r="AN476">
        <v>-1.91</v>
      </c>
      <c r="AO476" t="s">
        <v>3216</v>
      </c>
      <c r="AP476">
        <v>0.110717642725969</v>
      </c>
      <c r="AQ476">
        <f>(Table2[[#This Row],[Sharpe Ratio]]-AVERAGE(Table2[Sharpe Ratio]))/_xlfn.STDEV.P(Table2[Sharpe Ratio])</f>
        <v>0.53787754728481896</v>
      </c>
      <c r="AR4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-1.9265646093165225</v>
      </c>
      <c r="AS476">
        <f>_xlfn.RANK.AVG(Table2[[#This Row],[1Y Return vs Nifty Z-Score]],Table2[1Y Return vs Nifty Z-Score])</f>
        <v>531</v>
      </c>
      <c r="AT476">
        <f>_xlfn.RANK.AVG(Table2[[#This Row],[6M Return vs Nifty Z-Score]],Table2[6M Return vs Nifty Z-Score])</f>
        <v>618</v>
      </c>
      <c r="AU476">
        <f>_xlfn.RANK.AVG(Table2[[#This Row],[Sharpe Ratio Z-Score]],Table2[Sharpe Ratio Z-Score])</f>
        <v>212</v>
      </c>
      <c r="AV476">
        <f>(Table2[[#This Row],[Rank 1Y]]+Table2[[#This Row],[Rank 6M]]+Table2[[#This Row],[Rank Sharpe]])/3</f>
        <v>453.66666666666669</v>
      </c>
    </row>
    <row r="477" spans="1:48" x14ac:dyDescent="0.3">
      <c r="A477" t="s">
        <v>1335</v>
      </c>
      <c r="B477" t="s">
        <v>1336</v>
      </c>
      <c r="C477" t="s">
        <v>3177</v>
      </c>
      <c r="D477" t="s">
        <v>197</v>
      </c>
      <c r="E477">
        <v>8624.0283479999998</v>
      </c>
      <c r="F477">
        <v>565.85</v>
      </c>
      <c r="G477">
        <v>-11.9533581507758</v>
      </c>
      <c r="H477">
        <f>(Table2[[#This Row],[1Y Return vs Nifty]]-AVERAGE(Table2[1Y Return vs Nifty]))/_xlfn.STDEV.P(Table2[1Y Return vs Nifty])</f>
        <v>-0.63640955210755246</v>
      </c>
      <c r="I477">
        <v>1.29045301119452</v>
      </c>
      <c r="J477">
        <f>(Table2[[#This Row],[1M Return vs Nifty]]-AVERAGE(Table2[1M Return vs Nifty]))/_xlfn.STDEV.P(Table2[1M Return vs Nifty])</f>
        <v>5.1515320171475913E-2</v>
      </c>
      <c r="K477">
        <v>-0.26622681208117799</v>
      </c>
      <c r="L477">
        <f>(Table2[[#This Row],[6M Return vs Nifty]]-AVERAGE(Table2[6M Return vs Nifty]))/_xlfn.STDEV.P(Table2[6M Return vs Nifty])</f>
        <v>-0.45594484994153173</v>
      </c>
      <c r="M477">
        <v>0.94130919607920904</v>
      </c>
      <c r="N477">
        <f>(Table2[[#This Row],[1W Return vs Nifty]]-AVERAGE(Table2[1W Return vs Nifty]))/_xlfn.STDEV.P(Table2[1W Return vs Nifty])</f>
        <v>0.11952868073483194</v>
      </c>
      <c r="O477">
        <v>565.72</v>
      </c>
      <c r="P477">
        <v>579.52018144534202</v>
      </c>
      <c r="Q477">
        <v>549.12581875229398</v>
      </c>
      <c r="R477">
        <v>51.142177640388297</v>
      </c>
      <c r="S477" s="1">
        <f>(Table2[[#This Row],[Close Price]]-Table2[[#This Row],[20D EMA]])/Table2[[#This Row],[20D EMA]]</f>
        <v>2.2979565862970276E-4</v>
      </c>
      <c r="T477" s="1">
        <f>(Table2[[#This Row],[Close Price]]-Table2[[#This Row],[50D EMA]])/Table2[[#This Row],[50D EMA]]</f>
        <v>-2.3588792734099653E-2</v>
      </c>
      <c r="U477" s="1">
        <f>(Table2[[#This Row],[Close Price]]-Table2[[#This Row],[200D EMA]])/Table2[[#This Row],[200D EMA]]</f>
        <v>3.0456009673167778E-2</v>
      </c>
      <c r="V477">
        <v>0.505058441890332</v>
      </c>
      <c r="W477">
        <v>553.5</v>
      </c>
      <c r="X477">
        <v>572.70000000000005</v>
      </c>
      <c r="Y477">
        <v>541</v>
      </c>
      <c r="Z477">
        <v>572.70000000000005</v>
      </c>
      <c r="AA477">
        <v>541</v>
      </c>
      <c r="AB477">
        <v>591</v>
      </c>
      <c r="AC477" s="1">
        <f>(Table2[[#This Row],[Close Price]]/Table2[[#This Row],[Day Low]])-1</f>
        <v>2.2312556458897959E-2</v>
      </c>
      <c r="AD477" s="1">
        <f>(Table2[[#This Row],[Day High]]/Table2[[#This Row],[Close Price]])-1</f>
        <v>1.2105681717769823E-2</v>
      </c>
      <c r="AE477" s="1">
        <f>(Table2[[#This Row],[Close Price]]/Table2[[#This Row],[Current Week Low]])-1</f>
        <v>4.5933456561922492E-2</v>
      </c>
      <c r="AF477" s="1">
        <f>(Table2[[#This Row],[Current Week High]]/Table2[[#This Row],[Close Price]])-1</f>
        <v>1.2105681717769823E-2</v>
      </c>
      <c r="AG477" s="1">
        <f>(Table2[[#This Row],[Close Price]]/Table2[[#This Row],[Current Month Low]])-1</f>
        <v>4.5933456561922492E-2</v>
      </c>
      <c r="AH477" s="1">
        <f>(Table2[[#This Row],[Current Month High]]/Table2[[#This Row],[Close Price]])-1</f>
        <v>4.4446408058672837E-2</v>
      </c>
      <c r="AI477">
        <v>25.0861535742687</v>
      </c>
      <c r="AJ477">
        <v>30.6812933025404</v>
      </c>
      <c r="AK477" t="str">
        <f>IF(AND(Table2[[#This Row],[20D EMA]]&gt;Table2[[#This Row],[50D EMA]],Table2[[#This Row],[50D EMA]]&gt;Table2[[#This Row],[200D EMA]]),"Uptrend","Downtrend/NoTrend")</f>
        <v>Downtrend/NoTrend</v>
      </c>
      <c r="AL477">
        <v>-0.18</v>
      </c>
      <c r="AM477" t="s">
        <v>3216</v>
      </c>
      <c r="AN477">
        <v>-1.02</v>
      </c>
      <c r="AO477" t="s">
        <v>3216</v>
      </c>
      <c r="AP477">
        <v>6.8501176566702002E-2</v>
      </c>
      <c r="AQ477">
        <f>(Table2[[#This Row],[Sharpe Ratio]]-AVERAGE(Table2[Sharpe Ratio]))/_xlfn.STDEV.P(Table2[Sharpe Ratio])</f>
        <v>4.7572235403865785E-2</v>
      </c>
      <c r="AR4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7">
        <f>_xlfn.RANK.AVG(Table2[[#This Row],[1Y Return vs Nifty Z-Score]],Table2[1Y Return vs Nifty Z-Score])</f>
        <v>547</v>
      </c>
      <c r="AT477">
        <f>_xlfn.RANK.AVG(Table2[[#This Row],[6M Return vs Nifty Z-Score]],Table2[6M Return vs Nifty Z-Score])</f>
        <v>475</v>
      </c>
      <c r="AU477">
        <f>_xlfn.RANK.AVG(Table2[[#This Row],[Sharpe Ratio Z-Score]],Table2[Sharpe Ratio Z-Score])</f>
        <v>339</v>
      </c>
      <c r="AV477">
        <f>(Table2[[#This Row],[Rank 1Y]]+Table2[[#This Row],[Rank 6M]]+Table2[[#This Row],[Rank Sharpe]])/3</f>
        <v>453.66666666666669</v>
      </c>
    </row>
    <row r="478" spans="1:48" x14ac:dyDescent="0.3">
      <c r="A478" t="s">
        <v>2008</v>
      </c>
      <c r="B478" t="s">
        <v>2009</v>
      </c>
      <c r="C478" t="s">
        <v>3183</v>
      </c>
      <c r="D478" t="s">
        <v>513</v>
      </c>
      <c r="E478">
        <v>3422.1328400000002</v>
      </c>
      <c r="F478">
        <v>805.95</v>
      </c>
      <c r="G478">
        <v>-8.3397327162617891</v>
      </c>
      <c r="H478">
        <f>(Table2[[#This Row],[1Y Return vs Nifty]]-AVERAGE(Table2[1Y Return vs Nifty]))/_xlfn.STDEV.P(Table2[1Y Return vs Nifty])</f>
        <v>-0.57521846756145389</v>
      </c>
      <c r="I478">
        <v>-7.6940452551254701</v>
      </c>
      <c r="J478">
        <f>(Table2[[#This Row],[1M Return vs Nifty]]-AVERAGE(Table2[1M Return vs Nifty]))/_xlfn.STDEV.P(Table2[1M Return vs Nifty])</f>
        <v>-0.76470681257873518</v>
      </c>
      <c r="K478">
        <v>-37.679182761852701</v>
      </c>
      <c r="L478">
        <f>(Table2[[#This Row],[6M Return vs Nifty]]-AVERAGE(Table2[6M Return vs Nifty]))/_xlfn.STDEV.P(Table2[6M Return vs Nifty])</f>
        <v>-1.5731031565703517</v>
      </c>
      <c r="M478">
        <v>-2.6575696872395902</v>
      </c>
      <c r="N478">
        <f>(Table2[[#This Row],[1W Return vs Nifty]]-AVERAGE(Table2[1W Return vs Nifty]))/_xlfn.STDEV.P(Table2[1W Return vs Nifty])</f>
        <v>-0.66210552971316761</v>
      </c>
      <c r="O478">
        <v>834.06</v>
      </c>
      <c r="P478">
        <v>913.35920757810004</v>
      </c>
      <c r="Q478">
        <v>962.60919462355901</v>
      </c>
      <c r="R478">
        <v>34.910546618092198</v>
      </c>
      <c r="S478" s="1">
        <f>(Table2[[#This Row],[Close Price]]-Table2[[#This Row],[20D EMA]])/Table2[[#This Row],[20D EMA]]</f>
        <v>-3.370261132292629E-2</v>
      </c>
      <c r="T478" s="1">
        <f>(Table2[[#This Row],[Close Price]]-Table2[[#This Row],[50D EMA]])/Table2[[#This Row],[50D EMA]]</f>
        <v>-0.11759799067763335</v>
      </c>
      <c r="U478" s="1">
        <f>(Table2[[#This Row],[Close Price]]-Table2[[#This Row],[200D EMA]])/Table2[[#This Row],[200D EMA]]</f>
        <v>-0.16274433643325276</v>
      </c>
      <c r="V478">
        <v>0.67705798302522302</v>
      </c>
      <c r="W478">
        <v>788.5</v>
      </c>
      <c r="X478">
        <v>808</v>
      </c>
      <c r="Y478">
        <v>788.5</v>
      </c>
      <c r="Z478">
        <v>832.5</v>
      </c>
      <c r="AA478">
        <v>784.15</v>
      </c>
      <c r="AB478">
        <v>907.3</v>
      </c>
      <c r="AC478" s="1">
        <f>(Table2[[#This Row],[Close Price]]/Table2[[#This Row],[Day Low]])-1</f>
        <v>2.2130627774255007E-2</v>
      </c>
      <c r="AD478" s="1">
        <f>(Table2[[#This Row],[Day High]]/Table2[[#This Row],[Close Price]])-1</f>
        <v>2.5435821080712628E-3</v>
      </c>
      <c r="AE478" s="1">
        <f>(Table2[[#This Row],[Close Price]]/Table2[[#This Row],[Current Week Low]])-1</f>
        <v>2.2130627774255007E-2</v>
      </c>
      <c r="AF478" s="1">
        <f>(Table2[[#This Row],[Current Week High]]/Table2[[#This Row],[Close Price]])-1</f>
        <v>3.2942490228922372E-2</v>
      </c>
      <c r="AG478" s="1">
        <f>(Table2[[#This Row],[Close Price]]/Table2[[#This Row],[Current Month Low]])-1</f>
        <v>2.7800803417713515E-2</v>
      </c>
      <c r="AH478" s="1">
        <f>(Table2[[#This Row],[Current Month High]]/Table2[[#This Row],[Close Price]])-1</f>
        <v>0.12575221787952096</v>
      </c>
      <c r="AI478">
        <v>85.489174266393604</v>
      </c>
      <c r="AJ478">
        <v>29.9919354838709</v>
      </c>
      <c r="AK478" t="str">
        <f>IF(AND(Table2[[#This Row],[20D EMA]]&gt;Table2[[#This Row],[50D EMA]],Table2[[#This Row],[50D EMA]]&gt;Table2[[#This Row],[200D EMA]]),"Uptrend","Downtrend/NoTrend")</f>
        <v>Downtrend/NoTrend</v>
      </c>
      <c r="AL478">
        <v>-0.28000000000000003</v>
      </c>
      <c r="AM478" t="s">
        <v>3216</v>
      </c>
      <c r="AN478">
        <v>-6.17</v>
      </c>
      <c r="AO478" t="s">
        <v>3216</v>
      </c>
      <c r="AP478">
        <v>0.15353939662465599</v>
      </c>
      <c r="AQ478">
        <f>(Table2[[#This Row],[Sharpe Ratio]]-AVERAGE(Table2[Sharpe Ratio]))/_xlfn.STDEV.P(Table2[Sharpe Ratio])</f>
        <v>1.0352127179117507</v>
      </c>
      <c r="AR4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8">
        <f>_xlfn.RANK.AVG(Table2[[#This Row],[1Y Return vs Nifty Z-Score]],Table2[1Y Return vs Nifty Z-Score])</f>
        <v>519</v>
      </c>
      <c r="AT478">
        <f>_xlfn.RANK.AVG(Table2[[#This Row],[6M Return vs Nifty Z-Score]],Table2[6M Return vs Nifty Z-Score])</f>
        <v>735</v>
      </c>
      <c r="AU478">
        <f>_xlfn.RANK.AVG(Table2[[#This Row],[Sharpe Ratio Z-Score]],Table2[Sharpe Ratio Z-Score])</f>
        <v>109</v>
      </c>
      <c r="AV478">
        <f>(Table2[[#This Row],[Rank 1Y]]+Table2[[#This Row],[Rank 6M]]+Table2[[#This Row],[Rank Sharpe]])/3</f>
        <v>454.33333333333331</v>
      </c>
    </row>
    <row r="479" spans="1:48" x14ac:dyDescent="0.3">
      <c r="A479" t="s">
        <v>1082</v>
      </c>
      <c r="B479" t="s">
        <v>1083</v>
      </c>
      <c r="C479" t="s">
        <v>3171</v>
      </c>
      <c r="D479" t="s">
        <v>24</v>
      </c>
      <c r="E479">
        <v>12452.916721952</v>
      </c>
      <c r="F479">
        <v>167.61</v>
      </c>
      <c r="G479">
        <v>1.75779187727544</v>
      </c>
      <c r="H479">
        <f>(Table2[[#This Row],[1Y Return vs Nifty]]-AVERAGE(Table2[1Y Return vs Nifty]))/_xlfn.STDEV.P(Table2[1Y Return vs Nifty])</f>
        <v>-0.40423271037476777</v>
      </c>
      <c r="I479">
        <v>-1.6021702121606001</v>
      </c>
      <c r="J479">
        <f>(Table2[[#This Row],[1M Return vs Nifty]]-AVERAGE(Table2[1M Return vs Nifty]))/_xlfn.STDEV.P(Table2[1M Return vs Nifty])</f>
        <v>-0.2112732103200293</v>
      </c>
      <c r="K479">
        <v>14.9143005559336</v>
      </c>
      <c r="L479">
        <f>(Table2[[#This Row],[6M Return vs Nifty]]-AVERAGE(Table2[6M Return vs Nifty]))/_xlfn.STDEV.P(Table2[6M Return vs Nifty])</f>
        <v>-2.6512831099748972E-3</v>
      </c>
      <c r="M479">
        <v>1.5445923218414299</v>
      </c>
      <c r="N479">
        <f>(Table2[[#This Row],[1W Return vs Nifty]]-AVERAGE(Table2[1W Return vs Nifty]))/_xlfn.STDEV.P(Table2[1W Return vs Nifty])</f>
        <v>0.25055468771367911</v>
      </c>
      <c r="O479">
        <v>168</v>
      </c>
      <c r="P479">
        <v>165.59835771419901</v>
      </c>
      <c r="Q479">
        <v>154.70188299141199</v>
      </c>
      <c r="R479">
        <v>49.242230213200898</v>
      </c>
      <c r="S479" s="1">
        <f>(Table2[[#This Row],[Close Price]]-Table2[[#This Row],[20D EMA]])/Table2[[#This Row],[20D EMA]]</f>
        <v>-2.3214285714284904E-3</v>
      </c>
      <c r="T479" s="1">
        <f>(Table2[[#This Row],[Close Price]]-Table2[[#This Row],[50D EMA]])/Table2[[#This Row],[50D EMA]]</f>
        <v>1.2147718815381205E-2</v>
      </c>
      <c r="U479" s="1">
        <f>(Table2[[#This Row],[Close Price]]-Table2[[#This Row],[200D EMA]])/Table2[[#This Row],[200D EMA]]</f>
        <v>8.3438654779041013E-2</v>
      </c>
      <c r="V479">
        <v>0.62163469748406996</v>
      </c>
      <c r="W479">
        <v>163.02000000000001</v>
      </c>
      <c r="X479">
        <v>170.47</v>
      </c>
      <c r="Y479">
        <v>163.02000000000001</v>
      </c>
      <c r="Z479">
        <v>172.46</v>
      </c>
      <c r="AA479">
        <v>163.02000000000001</v>
      </c>
      <c r="AB479">
        <v>174.33</v>
      </c>
      <c r="AC479" s="1">
        <f>(Table2[[#This Row],[Close Price]]/Table2[[#This Row],[Day Low]])-1</f>
        <v>2.8156054471843994E-2</v>
      </c>
      <c r="AD479" s="1">
        <f>(Table2[[#This Row],[Day High]]/Table2[[#This Row],[Close Price]])-1</f>
        <v>1.7063421036930926E-2</v>
      </c>
      <c r="AE479" s="1">
        <f>(Table2[[#This Row],[Close Price]]/Table2[[#This Row],[Current Week Low]])-1</f>
        <v>2.8156054471843994E-2</v>
      </c>
      <c r="AF479" s="1">
        <f>(Table2[[#This Row],[Current Week High]]/Table2[[#This Row],[Close Price]])-1</f>
        <v>2.8936220989201011E-2</v>
      </c>
      <c r="AG479" s="1">
        <f>(Table2[[#This Row],[Close Price]]/Table2[[#This Row],[Current Month Low]])-1</f>
        <v>2.8156054471843994E-2</v>
      </c>
      <c r="AH479" s="1">
        <f>(Table2[[#This Row],[Current Month High]]/Table2[[#This Row],[Close Price]])-1</f>
        <v>4.0093073205655916E-2</v>
      </c>
      <c r="AI479">
        <v>5.4948988723822998</v>
      </c>
      <c r="AJ479">
        <v>35.006041079339496</v>
      </c>
      <c r="AK479" t="str">
        <f>IF(AND(Table2[[#This Row],[20D EMA]]&gt;Table2[[#This Row],[50D EMA]],Table2[[#This Row],[50D EMA]]&gt;Table2[[#This Row],[200D EMA]]),"Uptrend","Downtrend/NoTrend")</f>
        <v>Uptrend</v>
      </c>
      <c r="AL479">
        <v>-0.01</v>
      </c>
      <c r="AM479" t="s">
        <v>3216</v>
      </c>
      <c r="AN479">
        <v>-0.99</v>
      </c>
      <c r="AO479" t="s">
        <v>3216</v>
      </c>
      <c r="AP479">
        <v>-1.1559543889448E-2</v>
      </c>
      <c r="AQ479">
        <f>(Table2[[#This Row],[Sharpe Ratio]]-AVERAGE(Table2[Sharpe Ratio]))/_xlfn.STDEV.P(Table2[Sharpe Ratio])</f>
        <v>-0.88225918072118303</v>
      </c>
      <c r="AR4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-1.249861696812276</v>
      </c>
      <c r="AS479">
        <f>_xlfn.RANK.AVG(Table2[[#This Row],[1Y Return vs Nifty Z-Score]],Table2[1Y Return vs Nifty Z-Score])</f>
        <v>437</v>
      </c>
      <c r="AT479">
        <f>_xlfn.RANK.AVG(Table2[[#This Row],[6M Return vs Nifty Z-Score]],Table2[6M Return vs Nifty Z-Score])</f>
        <v>317</v>
      </c>
      <c r="AU479">
        <f>_xlfn.RANK.AVG(Table2[[#This Row],[Sharpe Ratio Z-Score]],Table2[Sharpe Ratio Z-Score])</f>
        <v>610</v>
      </c>
      <c r="AV479">
        <f>(Table2[[#This Row],[Rank 1Y]]+Table2[[#This Row],[Rank 6M]]+Table2[[#This Row],[Rank Sharpe]])/3</f>
        <v>454.66666666666669</v>
      </c>
    </row>
    <row r="480" spans="1:48" x14ac:dyDescent="0.3">
      <c r="A480" t="s">
        <v>629</v>
      </c>
      <c r="B480" t="s">
        <v>630</v>
      </c>
      <c r="C480" t="s">
        <v>3178</v>
      </c>
      <c r="D480" t="s">
        <v>631</v>
      </c>
      <c r="E480">
        <v>30870.0096931099</v>
      </c>
      <c r="F480">
        <v>1279.25</v>
      </c>
      <c r="G480">
        <v>-29.2475962731707</v>
      </c>
      <c r="H480">
        <f>(Table2[[#This Row],[1Y Return vs Nifty]]-AVERAGE(Table2[1Y Return vs Nifty]))/_xlfn.STDEV.P(Table2[1Y Return vs Nifty])</f>
        <v>-0.92926037637958969</v>
      </c>
      <c r="I480">
        <v>9.3327213019100004</v>
      </c>
      <c r="J480">
        <f>(Table2[[#This Row],[1M Return vs Nifty]]-AVERAGE(Table2[1M Return vs Nifty]))/_xlfn.STDEV.P(Table2[1M Return vs Nifty])</f>
        <v>0.78213790830247498</v>
      </c>
      <c r="K480">
        <v>24.432374210850501</v>
      </c>
      <c r="L480">
        <f>(Table2[[#This Row],[6M Return vs Nifty]]-AVERAGE(Table2[6M Return vs Nifty]))/_xlfn.STDEV.P(Table2[6M Return vs Nifty])</f>
        <v>0.28156028950596229</v>
      </c>
      <c r="M480">
        <v>-0.192433200434797</v>
      </c>
      <c r="N480">
        <f>(Table2[[#This Row],[1W Return vs Nifty]]-AVERAGE(Table2[1W Return vs Nifty]))/_xlfn.STDEV.P(Table2[1W Return vs Nifty])</f>
        <v>-0.12670684751763361</v>
      </c>
      <c r="O480">
        <v>1246.07</v>
      </c>
      <c r="P480">
        <v>1185.5671933311801</v>
      </c>
      <c r="Q480">
        <v>1127.6331447374901</v>
      </c>
      <c r="R480">
        <v>56.3549232500458</v>
      </c>
      <c r="S480" s="1">
        <f>(Table2[[#This Row],[Close Price]]-Table2[[#This Row],[20D EMA]])/Table2[[#This Row],[20D EMA]]</f>
        <v>2.6627717543958256E-2</v>
      </c>
      <c r="T480" s="1">
        <f>(Table2[[#This Row],[Close Price]]-Table2[[#This Row],[50D EMA]])/Table2[[#This Row],[50D EMA]]</f>
        <v>7.9019398643776634E-2</v>
      </c>
      <c r="U480" s="1">
        <f>(Table2[[#This Row],[Close Price]]-Table2[[#This Row],[200D EMA]])/Table2[[#This Row],[200D EMA]]</f>
        <v>0.1344558343022153</v>
      </c>
      <c r="V480">
        <v>1.10375745891652</v>
      </c>
      <c r="W480">
        <v>1267</v>
      </c>
      <c r="X480">
        <v>1283.95</v>
      </c>
      <c r="Y480">
        <v>1266.1500000000001</v>
      </c>
      <c r="Z480">
        <v>1311</v>
      </c>
      <c r="AA480">
        <v>1216</v>
      </c>
      <c r="AB480">
        <v>1311</v>
      </c>
      <c r="AC480" s="1">
        <f>(Table2[[#This Row],[Close Price]]/Table2[[#This Row],[Day Low]])-1</f>
        <v>9.6685082872927097E-3</v>
      </c>
      <c r="AD480" s="1">
        <f>(Table2[[#This Row],[Day High]]/Table2[[#This Row],[Close Price]])-1</f>
        <v>3.6740277506350782E-3</v>
      </c>
      <c r="AE480" s="1">
        <f>(Table2[[#This Row],[Close Price]]/Table2[[#This Row],[Current Week Low]])-1</f>
        <v>1.0346325474864582E-2</v>
      </c>
      <c r="AF480" s="1">
        <f>(Table2[[#This Row],[Current Week High]]/Table2[[#This Row],[Close Price]])-1</f>
        <v>2.4819230017588456E-2</v>
      </c>
      <c r="AG480" s="1">
        <f>(Table2[[#This Row],[Close Price]]/Table2[[#This Row],[Current Month Low]])-1</f>
        <v>5.2014802631578982E-2</v>
      </c>
      <c r="AH480" s="1">
        <f>(Table2[[#This Row],[Current Month High]]/Table2[[#This Row],[Close Price]])-1</f>
        <v>2.4819230017588456E-2</v>
      </c>
      <c r="AI480">
        <v>16.3103380887238</v>
      </c>
      <c r="AJ480">
        <v>44.376728175610801</v>
      </c>
      <c r="AK480" t="str">
        <f>IF(AND(Table2[[#This Row],[20D EMA]]&gt;Table2[[#This Row],[50D EMA]],Table2[[#This Row],[50D EMA]]&gt;Table2[[#This Row],[200D EMA]]),"Uptrend","Downtrend/NoTrend")</f>
        <v>Uptrend</v>
      </c>
      <c r="AL480">
        <v>0.03</v>
      </c>
      <c r="AM480" t="s">
        <v>3217</v>
      </c>
      <c r="AN480">
        <v>0.68</v>
      </c>
      <c r="AO480" t="s">
        <v>3217</v>
      </c>
      <c r="AP480">
        <v>1.4195339466897E-2</v>
      </c>
      <c r="AQ480">
        <f>(Table2[[#This Row],[Sharpe Ratio]]-AVERAGE(Table2[Sharpe Ratio]))/_xlfn.STDEV.P(Table2[Sharpe Ratio])</f>
        <v>-0.5831399681170184</v>
      </c>
      <c r="AR4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-0.57540899420580449</v>
      </c>
      <c r="AS480">
        <f>_xlfn.RANK.AVG(Table2[[#This Row],[1Y Return vs Nifty Z-Score]],Table2[1Y Return vs Nifty Z-Score])</f>
        <v>654</v>
      </c>
      <c r="AT480">
        <f>_xlfn.RANK.AVG(Table2[[#This Row],[6M Return vs Nifty Z-Score]],Table2[6M Return vs Nifty Z-Score])</f>
        <v>224</v>
      </c>
      <c r="AU480">
        <f>_xlfn.RANK.AVG(Table2[[#This Row],[Sharpe Ratio Z-Score]],Table2[Sharpe Ratio Z-Score])</f>
        <v>488</v>
      </c>
      <c r="AV480">
        <f>(Table2[[#This Row],[Rank 1Y]]+Table2[[#This Row],[Rank 6M]]+Table2[[#This Row],[Rank Sharpe]])/3</f>
        <v>455.33333333333331</v>
      </c>
    </row>
    <row r="481" spans="1:48" x14ac:dyDescent="0.3">
      <c r="A481" t="s">
        <v>1894</v>
      </c>
      <c r="B481" t="s">
        <v>1895</v>
      </c>
      <c r="C481" t="s">
        <v>3179</v>
      </c>
      <c r="D481" t="s">
        <v>127</v>
      </c>
      <c r="E481">
        <v>3856.1555288559998</v>
      </c>
      <c r="F481">
        <v>208.44</v>
      </c>
      <c r="G481">
        <v>-22.742094940202598</v>
      </c>
      <c r="H481">
        <f>(Table2[[#This Row],[1Y Return vs Nifty]]-AVERAGE(Table2[1Y Return vs Nifty]))/_xlfn.STDEV.P(Table2[1Y Return vs Nifty])</f>
        <v>-0.81909990477167816</v>
      </c>
      <c r="I481">
        <v>-5.3698423043319004</v>
      </c>
      <c r="J481">
        <f>(Table2[[#This Row],[1M Return vs Nifty]]-AVERAGE(Table2[1M Return vs Nifty]))/_xlfn.STDEV.P(Table2[1M Return vs Nifty])</f>
        <v>-0.55355802794904096</v>
      </c>
      <c r="K481">
        <v>-2.52907599490604</v>
      </c>
      <c r="L481">
        <f>(Table2[[#This Row],[6M Return vs Nifty]]-AVERAGE(Table2[6M Return vs Nifty]))/_xlfn.STDEV.P(Table2[6M Return vs Nifty])</f>
        <v>-0.5235139766535436</v>
      </c>
      <c r="M481">
        <v>2.3210467503183501</v>
      </c>
      <c r="N481">
        <f>(Table2[[#This Row],[1W Return vs Nifty]]-AVERAGE(Table2[1W Return vs Nifty]))/_xlfn.STDEV.P(Table2[1W Return vs Nifty])</f>
        <v>0.41919146706306876</v>
      </c>
      <c r="O481">
        <v>215.51</v>
      </c>
      <c r="P481">
        <v>222.16014660856499</v>
      </c>
      <c r="Q481">
        <v>213.98192103765001</v>
      </c>
      <c r="R481">
        <v>49.385690206317499</v>
      </c>
      <c r="S481" s="1">
        <f>(Table2[[#This Row],[Close Price]]-Table2[[#This Row],[20D EMA]])/Table2[[#This Row],[20D EMA]]</f>
        <v>-3.2805902278316521E-2</v>
      </c>
      <c r="T481" s="1">
        <f>(Table2[[#This Row],[Close Price]]-Table2[[#This Row],[50D EMA]])/Table2[[#This Row],[50D EMA]]</f>
        <v>-6.175791120960681E-2</v>
      </c>
      <c r="U481" s="1">
        <f>(Table2[[#This Row],[Close Price]]-Table2[[#This Row],[200D EMA]])/Table2[[#This Row],[200D EMA]]</f>
        <v>-2.5899015256877309E-2</v>
      </c>
      <c r="V481">
        <v>0.53317031935940395</v>
      </c>
      <c r="W481">
        <v>206.1</v>
      </c>
      <c r="X481">
        <v>215.88</v>
      </c>
      <c r="Y481">
        <v>206.1</v>
      </c>
      <c r="Z481">
        <v>221.75</v>
      </c>
      <c r="AA481">
        <v>203</v>
      </c>
      <c r="AB481">
        <v>221.75</v>
      </c>
      <c r="AC481" s="1">
        <f>(Table2[[#This Row],[Close Price]]/Table2[[#This Row],[Day Low]])-1</f>
        <v>1.1353711790393017E-2</v>
      </c>
      <c r="AD481" s="1">
        <f>(Table2[[#This Row],[Day High]]/Table2[[#This Row],[Close Price]])-1</f>
        <v>3.5693724812895677E-2</v>
      </c>
      <c r="AE481" s="1">
        <f>(Table2[[#This Row],[Close Price]]/Table2[[#This Row],[Current Week Low]])-1</f>
        <v>1.1353711790393017E-2</v>
      </c>
      <c r="AF481" s="1">
        <f>(Table2[[#This Row],[Current Week High]]/Table2[[#This Row],[Close Price]])-1</f>
        <v>6.3855306083285379E-2</v>
      </c>
      <c r="AG481" s="1">
        <f>(Table2[[#This Row],[Close Price]]/Table2[[#This Row],[Current Month Low]])-1</f>
        <v>2.6798029556650338E-2</v>
      </c>
      <c r="AH481" s="1">
        <f>(Table2[[#This Row],[Current Month High]]/Table2[[#This Row],[Close Price]])-1</f>
        <v>6.3855306083285379E-2</v>
      </c>
      <c r="AI481">
        <v>31.908462867011998</v>
      </c>
      <c r="AJ481">
        <v>31.053127947186301</v>
      </c>
      <c r="AK481" t="str">
        <f>IF(AND(Table2[[#This Row],[20D EMA]]&gt;Table2[[#This Row],[50D EMA]],Table2[[#This Row],[50D EMA]]&gt;Table2[[#This Row],[200D EMA]]),"Uptrend","Downtrend/NoTrend")</f>
        <v>Downtrend/NoTrend</v>
      </c>
      <c r="AL481">
        <v>-0.05</v>
      </c>
      <c r="AM481" t="s">
        <v>3216</v>
      </c>
      <c r="AN481">
        <v>-1.8</v>
      </c>
      <c r="AO481" t="s">
        <v>3216</v>
      </c>
      <c r="AP481">
        <v>9.1426604366060996E-2</v>
      </c>
      <c r="AQ481">
        <f>(Table2[[#This Row],[Sharpe Ratio]]-AVERAGE(Table2[Sharpe Ratio]))/_xlfn.STDEV.P(Table2[Sharpe Ratio])</f>
        <v>0.31382993174355756</v>
      </c>
      <c r="AR4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1">
        <f>_xlfn.RANK.AVG(Table2[[#This Row],[1Y Return vs Nifty Z-Score]],Table2[1Y Return vs Nifty Z-Score])</f>
        <v>613</v>
      </c>
      <c r="AT481">
        <f>_xlfn.RANK.AVG(Table2[[#This Row],[6M Return vs Nifty Z-Score]],Table2[6M Return vs Nifty Z-Score])</f>
        <v>498</v>
      </c>
      <c r="AU481">
        <f>_xlfn.RANK.AVG(Table2[[#This Row],[Sharpe Ratio Z-Score]],Table2[Sharpe Ratio Z-Score])</f>
        <v>260</v>
      </c>
      <c r="AV481">
        <f>(Table2[[#This Row],[Rank 1Y]]+Table2[[#This Row],[Rank 6M]]+Table2[[#This Row],[Rank Sharpe]])/3</f>
        <v>457</v>
      </c>
    </row>
    <row r="482" spans="1:48" x14ac:dyDescent="0.3">
      <c r="A482" t="s">
        <v>216</v>
      </c>
      <c r="B482" t="s">
        <v>217</v>
      </c>
      <c r="C482" t="s">
        <v>3171</v>
      </c>
      <c r="D482" t="s">
        <v>34</v>
      </c>
      <c r="E482">
        <v>123026.70623841</v>
      </c>
      <c r="F482">
        <v>235.85</v>
      </c>
      <c r="G482">
        <v>-15.743365270192999</v>
      </c>
      <c r="H482">
        <f>(Table2[[#This Row],[1Y Return vs Nifty]]-AVERAGE(Table2[1Y Return vs Nifty]))/_xlfn.STDEV.P(Table2[1Y Return vs Nifty])</f>
        <v>-0.70058738411513666</v>
      </c>
      <c r="I482">
        <v>-5.9112702501720999</v>
      </c>
      <c r="J482">
        <f>(Table2[[#This Row],[1M Return vs Nifty]]-AVERAGE(Table2[1M Return vs Nifty]))/_xlfn.STDEV.P(Table2[1M Return vs Nifty])</f>
        <v>-0.60274557961688313</v>
      </c>
      <c r="K482">
        <v>-21.812139638566599</v>
      </c>
      <c r="L482">
        <f>(Table2[[#This Row],[6M Return vs Nifty]]-AVERAGE(Table2[6M Return vs Nifty]))/_xlfn.STDEV.P(Table2[6M Return vs Nifty])</f>
        <v>-1.0993100927286528</v>
      </c>
      <c r="M482">
        <v>1.3439415766040801</v>
      </c>
      <c r="N482">
        <f>(Table2[[#This Row],[1W Return vs Nifty]]-AVERAGE(Table2[1W Return vs Nifty]))/_xlfn.STDEV.P(Table2[1W Return vs Nifty])</f>
        <v>0.20697570328151374</v>
      </c>
      <c r="O482">
        <v>241.54</v>
      </c>
      <c r="P482">
        <v>247.92027512286799</v>
      </c>
      <c r="Q482">
        <v>245.85951229708701</v>
      </c>
      <c r="R482">
        <v>39.839781943107802</v>
      </c>
      <c r="S482" s="1">
        <f>(Table2[[#This Row],[Close Price]]-Table2[[#This Row],[20D EMA]])/Table2[[#This Row],[20D EMA]]</f>
        <v>-2.355717479506499E-2</v>
      </c>
      <c r="T482" s="1">
        <f>(Table2[[#This Row],[Close Price]]-Table2[[#This Row],[50D EMA]])/Table2[[#This Row],[50D EMA]]</f>
        <v>-4.868611539288601E-2</v>
      </c>
      <c r="U482" s="1">
        <f>(Table2[[#This Row],[Close Price]]-Table2[[#This Row],[200D EMA]])/Table2[[#This Row],[200D EMA]]</f>
        <v>-4.0712324707583049E-2</v>
      </c>
      <c r="V482">
        <v>0.78377875808064301</v>
      </c>
      <c r="W482">
        <v>231</v>
      </c>
      <c r="X482">
        <v>241.6</v>
      </c>
      <c r="Y482">
        <v>231</v>
      </c>
      <c r="Z482">
        <v>241.95</v>
      </c>
      <c r="AA482">
        <v>231</v>
      </c>
      <c r="AB482">
        <v>255.95</v>
      </c>
      <c r="AC482" s="1">
        <f>(Table2[[#This Row],[Close Price]]/Table2[[#This Row],[Day Low]])-1</f>
        <v>2.0995670995670901E-2</v>
      </c>
      <c r="AD482" s="1">
        <f>(Table2[[#This Row],[Day High]]/Table2[[#This Row],[Close Price]])-1</f>
        <v>2.4379902480390125E-2</v>
      </c>
      <c r="AE482" s="1">
        <f>(Table2[[#This Row],[Close Price]]/Table2[[#This Row],[Current Week Low]])-1</f>
        <v>2.0995670995670901E-2</v>
      </c>
      <c r="AF482" s="1">
        <f>(Table2[[#This Row],[Current Week High]]/Table2[[#This Row],[Close Price]])-1</f>
        <v>2.5863896544413789E-2</v>
      </c>
      <c r="AG482" s="1">
        <f>(Table2[[#This Row],[Close Price]]/Table2[[#This Row],[Current Month Low]])-1</f>
        <v>2.0995670995670901E-2</v>
      </c>
      <c r="AH482" s="1">
        <f>(Table2[[#This Row],[Current Month High]]/Table2[[#This Row],[Close Price]])-1</f>
        <v>8.5223659105363447E-2</v>
      </c>
      <c r="AI482">
        <v>27.072291710833099</v>
      </c>
      <c r="AJ482">
        <v>25.552302368911299</v>
      </c>
      <c r="AK482" t="str">
        <f>IF(AND(Table2[[#This Row],[20D EMA]]&gt;Table2[[#This Row],[50D EMA]],Table2[[#This Row],[50D EMA]]&gt;Table2[[#This Row],[200D EMA]]),"Uptrend","Downtrend/NoTrend")</f>
        <v>Downtrend/NoTrend</v>
      </c>
      <c r="AL482">
        <v>-0.12</v>
      </c>
      <c r="AM482" t="s">
        <v>3216</v>
      </c>
      <c r="AN482">
        <v>-5.92</v>
      </c>
      <c r="AO482" t="s">
        <v>3216</v>
      </c>
      <c r="AP482">
        <v>0.14741919476773299</v>
      </c>
      <c r="AQ482">
        <f>(Table2[[#This Row],[Sharpe Ratio]]-AVERAGE(Table2[Sharpe Ratio]))/_xlfn.STDEV.P(Table2[Sharpe Ratio])</f>
        <v>0.96413221892085377</v>
      </c>
      <c r="AR4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2">
        <f>_xlfn.RANK.AVG(Table2[[#This Row],[1Y Return vs Nifty Z-Score]],Table2[1Y Return vs Nifty Z-Score])</f>
        <v>567</v>
      </c>
      <c r="AT482">
        <f>_xlfn.RANK.AVG(Table2[[#This Row],[6M Return vs Nifty Z-Score]],Table2[6M Return vs Nifty Z-Score])</f>
        <v>683</v>
      </c>
      <c r="AU482">
        <f>_xlfn.RANK.AVG(Table2[[#This Row],[Sharpe Ratio Z-Score]],Table2[Sharpe Ratio Z-Score])</f>
        <v>122</v>
      </c>
      <c r="AV482">
        <f>(Table2[[#This Row],[Rank 1Y]]+Table2[[#This Row],[Rank 6M]]+Table2[[#This Row],[Rank Sharpe]])/3</f>
        <v>457.33333333333331</v>
      </c>
    </row>
    <row r="483" spans="1:48" x14ac:dyDescent="0.3">
      <c r="A483" t="s">
        <v>854</v>
      </c>
      <c r="B483" t="s">
        <v>855</v>
      </c>
      <c r="C483" t="s">
        <v>3183</v>
      </c>
      <c r="D483" t="s">
        <v>527</v>
      </c>
      <c r="E483">
        <v>18847.100002884999</v>
      </c>
      <c r="F483">
        <v>1676.3</v>
      </c>
      <c r="G483">
        <v>13.681408877466501</v>
      </c>
      <c r="H483">
        <f>(Table2[[#This Row],[1Y Return vs Nifty]]-AVERAGE(Table2[1Y Return vs Nifty]))/_xlfn.STDEV.P(Table2[1Y Return vs Nifty])</f>
        <v>-0.20232493958443015</v>
      </c>
      <c r="I483">
        <v>-3.6377788458867002</v>
      </c>
      <c r="J483">
        <f>(Table2[[#This Row],[1M Return vs Nifty]]-AVERAGE(Table2[1M Return vs Nifty]))/_xlfn.STDEV.P(Table2[1M Return vs Nifty])</f>
        <v>-0.39620382872674947</v>
      </c>
      <c r="K483">
        <v>1.37783867565787</v>
      </c>
      <c r="L483">
        <f>(Table2[[#This Row],[6M Return vs Nifty]]-AVERAGE(Table2[6M Return vs Nifty]))/_xlfn.STDEV.P(Table2[6M Return vs Nifty])</f>
        <v>-0.40685272744965312</v>
      </c>
      <c r="M483">
        <v>-2.6261985755677699</v>
      </c>
      <c r="N483">
        <f>(Table2[[#This Row],[1W Return vs Nifty]]-AVERAGE(Table2[1W Return vs Nifty]))/_xlfn.STDEV.P(Table2[1W Return vs Nifty])</f>
        <v>-0.65529209283532885</v>
      </c>
      <c r="O483">
        <v>1640.92</v>
      </c>
      <c r="P483">
        <v>1660.3078523914201</v>
      </c>
      <c r="Q483">
        <v>1603.82522127376</v>
      </c>
      <c r="R483">
        <v>59.357285936534602</v>
      </c>
      <c r="S483" s="1">
        <f>(Table2[[#This Row],[Close Price]]-Table2[[#This Row],[20D EMA]])/Table2[[#This Row],[20D EMA]]</f>
        <v>2.1561075494234867E-2</v>
      </c>
      <c r="T483" s="1">
        <f>(Table2[[#This Row],[Close Price]]-Table2[[#This Row],[50D EMA]])/Table2[[#This Row],[50D EMA]]</f>
        <v>9.6320375679399758E-3</v>
      </c>
      <c r="U483" s="1">
        <f>(Table2[[#This Row],[Close Price]]-Table2[[#This Row],[200D EMA]])/Table2[[#This Row],[200D EMA]]</f>
        <v>4.5188701215635195E-2</v>
      </c>
      <c r="V483">
        <v>1.8994751787041499</v>
      </c>
      <c r="W483">
        <v>1647</v>
      </c>
      <c r="X483">
        <v>1684.9</v>
      </c>
      <c r="Y483">
        <v>1644.6</v>
      </c>
      <c r="Z483">
        <v>1684.9</v>
      </c>
      <c r="AA483">
        <v>1519</v>
      </c>
      <c r="AB483">
        <v>1760</v>
      </c>
      <c r="AC483" s="1">
        <f>(Table2[[#This Row],[Close Price]]/Table2[[#This Row],[Day Low]])-1</f>
        <v>1.778992106860966E-2</v>
      </c>
      <c r="AD483" s="1">
        <f>(Table2[[#This Row],[Day High]]/Table2[[#This Row],[Close Price]])-1</f>
        <v>5.1303465966712203E-3</v>
      </c>
      <c r="AE483" s="1">
        <f>(Table2[[#This Row],[Close Price]]/Table2[[#This Row],[Current Week Low]])-1</f>
        <v>1.9275203696947685E-2</v>
      </c>
      <c r="AF483" s="1">
        <f>(Table2[[#This Row],[Current Week High]]/Table2[[#This Row],[Close Price]])-1</f>
        <v>5.1303465966712203E-3</v>
      </c>
      <c r="AG483" s="1">
        <f>(Table2[[#This Row],[Close Price]]/Table2[[#This Row],[Current Month Low]])-1</f>
        <v>0.10355497037524675</v>
      </c>
      <c r="AH483" s="1">
        <f>(Table2[[#This Row],[Current Month High]]/Table2[[#This Row],[Close Price]])-1</f>
        <v>4.9931396528067884E-2</v>
      </c>
      <c r="AI483">
        <v>13.4611942969635</v>
      </c>
      <c r="AJ483">
        <v>47.457776213933798</v>
      </c>
      <c r="AK483" t="str">
        <f>IF(AND(Table2[[#This Row],[20D EMA]]&gt;Table2[[#This Row],[50D EMA]],Table2[[#This Row],[50D EMA]]&gt;Table2[[#This Row],[200D EMA]]),"Uptrend","Downtrend/NoTrend")</f>
        <v>Downtrend/NoTrend</v>
      </c>
      <c r="AL483">
        <v>-0.15</v>
      </c>
      <c r="AM483" t="s">
        <v>3216</v>
      </c>
      <c r="AN483">
        <v>4.38</v>
      </c>
      <c r="AO483" t="s">
        <v>3217</v>
      </c>
      <c r="AQ483">
        <f>(Table2[[#This Row],[Sharpe Ratio]]-AVERAGE(Table2[Sharpe Ratio]))/_xlfn.STDEV.P(Table2[Sharpe Ratio])</f>
        <v>-0.74800574154095356</v>
      </c>
      <c r="AR4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3">
        <f>_xlfn.RANK.AVG(Table2[[#This Row],[1Y Return vs Nifty Z-Score]],Table2[1Y Return vs Nifty Z-Score])</f>
        <v>365</v>
      </c>
      <c r="AT483">
        <f>_xlfn.RANK.AVG(Table2[[#This Row],[6M Return vs Nifty Z-Score]],Table2[6M Return vs Nifty Z-Score])</f>
        <v>454</v>
      </c>
      <c r="AU483">
        <f>_xlfn.RANK.AVG(Table2[[#This Row],[Sharpe Ratio Z-Score]],Table2[Sharpe Ratio Z-Score])</f>
        <v>557</v>
      </c>
      <c r="AV483">
        <f>(Table2[[#This Row],[Rank 1Y]]+Table2[[#This Row],[Rank 6M]]+Table2[[#This Row],[Rank Sharpe]])/3</f>
        <v>458.66666666666669</v>
      </c>
    </row>
    <row r="484" spans="1:48" x14ac:dyDescent="0.3">
      <c r="A484" t="s">
        <v>677</v>
      </c>
      <c r="B484" t="s">
        <v>678</v>
      </c>
      <c r="C484" t="s">
        <v>3171</v>
      </c>
      <c r="D484" t="s">
        <v>544</v>
      </c>
      <c r="E484">
        <v>28142.667360899999</v>
      </c>
      <c r="F484">
        <v>882.55</v>
      </c>
      <c r="G484">
        <v>13.0537247888655</v>
      </c>
      <c r="H484">
        <f>(Table2[[#This Row],[1Y Return vs Nifty]]-AVERAGE(Table2[1Y Return vs Nifty]))/_xlfn.STDEV.P(Table2[1Y Return vs Nifty])</f>
        <v>-0.21295378610708868</v>
      </c>
      <c r="I484">
        <v>3.9026973360033801</v>
      </c>
      <c r="J484">
        <f>(Table2[[#This Row],[1M Return vs Nifty]]-AVERAGE(Table2[1M Return vs Nifty]))/_xlfn.STDEV.P(Table2[1M Return vs Nifty])</f>
        <v>0.2888320373501026</v>
      </c>
      <c r="K484">
        <v>7.1047965674025599</v>
      </c>
      <c r="L484">
        <f>(Table2[[#This Row],[6M Return vs Nifty]]-AVERAGE(Table2[6M Return vs Nifty]))/_xlfn.STDEV.P(Table2[6M Return vs Nifty])</f>
        <v>-0.23584462562884187</v>
      </c>
      <c r="M484">
        <v>3.7562985750287101</v>
      </c>
      <c r="N484">
        <f>(Table2[[#This Row],[1W Return vs Nifty]]-AVERAGE(Table2[1W Return vs Nifty]))/_xlfn.STDEV.P(Table2[1W Return vs Nifty])</f>
        <v>0.73091130070387111</v>
      </c>
      <c r="O484">
        <v>837.84</v>
      </c>
      <c r="P484">
        <v>807.99041625210202</v>
      </c>
      <c r="Q484">
        <v>748.85836800193795</v>
      </c>
      <c r="R484">
        <v>78.971838288651796</v>
      </c>
      <c r="S484" s="1">
        <f>(Table2[[#This Row],[Close Price]]-Table2[[#This Row],[20D EMA]])/Table2[[#This Row],[20D EMA]]</f>
        <v>5.3363410675069133E-2</v>
      </c>
      <c r="T484" s="1">
        <f>(Table2[[#This Row],[Close Price]]-Table2[[#This Row],[50D EMA]])/Table2[[#This Row],[50D EMA]]</f>
        <v>9.2277807073189971E-2</v>
      </c>
      <c r="U484" s="1">
        <f>(Table2[[#This Row],[Close Price]]-Table2[[#This Row],[200D EMA]])/Table2[[#This Row],[200D EMA]]</f>
        <v>0.17852725923964841</v>
      </c>
      <c r="V484">
        <v>0.709014071997499</v>
      </c>
      <c r="W484">
        <v>870.5</v>
      </c>
      <c r="X484">
        <v>922.45</v>
      </c>
      <c r="Y484">
        <v>841.8</v>
      </c>
      <c r="Z484">
        <v>922.45</v>
      </c>
      <c r="AA484">
        <v>810</v>
      </c>
      <c r="AB484">
        <v>922.45</v>
      </c>
      <c r="AC484" s="1">
        <f>(Table2[[#This Row],[Close Price]]/Table2[[#This Row],[Day Low]])-1</f>
        <v>1.3842619184376792E-2</v>
      </c>
      <c r="AD484" s="1">
        <f>(Table2[[#This Row],[Day High]]/Table2[[#This Row],[Close Price]])-1</f>
        <v>4.5209903121636197E-2</v>
      </c>
      <c r="AE484" s="1">
        <f>(Table2[[#This Row],[Close Price]]/Table2[[#This Row],[Current Week Low]])-1</f>
        <v>4.8408172962699059E-2</v>
      </c>
      <c r="AF484" s="1">
        <f>(Table2[[#This Row],[Current Week High]]/Table2[[#This Row],[Close Price]])-1</f>
        <v>4.5209903121636197E-2</v>
      </c>
      <c r="AG484" s="1">
        <f>(Table2[[#This Row],[Close Price]]/Table2[[#This Row],[Current Month Low]])-1</f>
        <v>8.9567901234567815E-2</v>
      </c>
      <c r="AH484" s="1">
        <f>(Table2[[#This Row],[Current Month High]]/Table2[[#This Row],[Close Price]])-1</f>
        <v>4.5209903121636197E-2</v>
      </c>
      <c r="AI484">
        <v>4.5209903121636197</v>
      </c>
      <c r="AJ484">
        <v>45.192070412108201</v>
      </c>
      <c r="AK484" t="str">
        <f>IF(AND(Table2[[#This Row],[20D EMA]]&gt;Table2[[#This Row],[50D EMA]],Table2[[#This Row],[50D EMA]]&gt;Table2[[#This Row],[200D EMA]]),"Uptrend","Downtrend/NoTrend")</f>
        <v>Uptrend</v>
      </c>
      <c r="AL484">
        <v>0.12</v>
      </c>
      <c r="AM484" t="s">
        <v>3217</v>
      </c>
      <c r="AN484">
        <v>5.01</v>
      </c>
      <c r="AO484" t="s">
        <v>3217</v>
      </c>
      <c r="AP484">
        <v>-1.5599499004841E-2</v>
      </c>
      <c r="AQ484">
        <f>(Table2[[#This Row],[Sharpe Ratio]]-AVERAGE(Table2[Sharpe Ratio]))/_xlfn.STDEV.P(Table2[Sharpe Ratio])</f>
        <v>-0.92917953273181697</v>
      </c>
      <c r="AR4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-0.35823460641377369</v>
      </c>
      <c r="AS484">
        <f>_xlfn.RANK.AVG(Table2[[#This Row],[1Y Return vs Nifty Z-Score]],Table2[1Y Return vs Nifty Z-Score])</f>
        <v>370</v>
      </c>
      <c r="AT484">
        <f>_xlfn.RANK.AVG(Table2[[#This Row],[6M Return vs Nifty Z-Score]],Table2[6M Return vs Nifty Z-Score])</f>
        <v>393</v>
      </c>
      <c r="AU484">
        <f>_xlfn.RANK.AVG(Table2[[#This Row],[Sharpe Ratio Z-Score]],Table2[Sharpe Ratio Z-Score])</f>
        <v>620</v>
      </c>
      <c r="AV484">
        <f>(Table2[[#This Row],[Rank 1Y]]+Table2[[#This Row],[Rank 6M]]+Table2[[#This Row],[Rank Sharpe]])/3</f>
        <v>461</v>
      </c>
    </row>
    <row r="485" spans="1:48" x14ac:dyDescent="0.3">
      <c r="A485" t="s">
        <v>1314</v>
      </c>
      <c r="B485" t="s">
        <v>1315</v>
      </c>
      <c r="C485" t="s">
        <v>3183</v>
      </c>
      <c r="D485" t="s">
        <v>451</v>
      </c>
      <c r="E485">
        <v>8823.1807479399995</v>
      </c>
      <c r="F485">
        <v>641.29999999999995</v>
      </c>
      <c r="G485">
        <v>-12.01552273918</v>
      </c>
      <c r="H485">
        <f>(Table2[[#This Row],[1Y Return vs Nifty]]-AVERAGE(Table2[1Y Return vs Nifty]))/_xlfn.STDEV.P(Table2[1Y Return vs Nifty])</f>
        <v>-0.63746221200652353</v>
      </c>
      <c r="I485">
        <v>5.9458225585906499</v>
      </c>
      <c r="J485">
        <f>(Table2[[#This Row],[1M Return vs Nifty]]-AVERAGE(Table2[1M Return vs Nifty]))/_xlfn.STDEV.P(Table2[1M Return vs Nifty])</f>
        <v>0.47444552151174968</v>
      </c>
      <c r="K485">
        <v>-41.381723426687799</v>
      </c>
      <c r="L485">
        <f>(Table2[[#This Row],[6M Return vs Nifty]]-AVERAGE(Table2[6M Return vs Nifty]))/_xlfn.STDEV.P(Table2[6M Return vs Nifty])</f>
        <v>-1.6836617573102857</v>
      </c>
      <c r="M485">
        <v>-1.75643725048101</v>
      </c>
      <c r="N485">
        <f>(Table2[[#This Row],[1W Return vs Nifty]]-AVERAGE(Table2[1W Return vs Nifty]))/_xlfn.STDEV.P(Table2[1W Return vs Nifty])</f>
        <v>-0.46639015179932825</v>
      </c>
      <c r="O485">
        <v>659.81</v>
      </c>
      <c r="P485">
        <v>661.05524423216502</v>
      </c>
      <c r="Q485">
        <v>717.45766470512001</v>
      </c>
      <c r="R485">
        <v>44.908184452514298</v>
      </c>
      <c r="S485" s="1">
        <f>(Table2[[#This Row],[Close Price]]-Table2[[#This Row],[20D EMA]])/Table2[[#This Row],[20D EMA]]</f>
        <v>-2.8053530561828393E-2</v>
      </c>
      <c r="T485" s="1">
        <f>(Table2[[#This Row],[Close Price]]-Table2[[#This Row],[50D EMA]])/Table2[[#This Row],[50D EMA]]</f>
        <v>-2.9884407399432041E-2</v>
      </c>
      <c r="U485" s="1">
        <f>(Table2[[#This Row],[Close Price]]-Table2[[#This Row],[200D EMA]])/Table2[[#This Row],[200D EMA]]</f>
        <v>-0.10614934992216074</v>
      </c>
      <c r="V485">
        <v>0.54820322248277698</v>
      </c>
      <c r="W485">
        <v>635</v>
      </c>
      <c r="X485">
        <v>662.15</v>
      </c>
      <c r="Y485">
        <v>635</v>
      </c>
      <c r="Z485">
        <v>679.95</v>
      </c>
      <c r="AA485">
        <v>635</v>
      </c>
      <c r="AB485">
        <v>695</v>
      </c>
      <c r="AC485" s="1">
        <f>(Table2[[#This Row],[Close Price]]/Table2[[#This Row],[Day Low]])-1</f>
        <v>9.9212598425195697E-3</v>
      </c>
      <c r="AD485" s="1">
        <f>(Table2[[#This Row],[Day High]]/Table2[[#This Row],[Close Price]])-1</f>
        <v>3.2512084827693855E-2</v>
      </c>
      <c r="AE485" s="1">
        <f>(Table2[[#This Row],[Close Price]]/Table2[[#This Row],[Current Week Low]])-1</f>
        <v>9.9212598425195697E-3</v>
      </c>
      <c r="AF485" s="1">
        <f>(Table2[[#This Row],[Current Week High]]/Table2[[#This Row],[Close Price]])-1</f>
        <v>6.0268205208171111E-2</v>
      </c>
      <c r="AG485" s="1">
        <f>(Table2[[#This Row],[Close Price]]/Table2[[#This Row],[Current Month Low]])-1</f>
        <v>9.9212598425195697E-3</v>
      </c>
      <c r="AH485" s="1">
        <f>(Table2[[#This Row],[Current Month High]]/Table2[[#This Row],[Close Price]])-1</f>
        <v>8.373616092312508E-2</v>
      </c>
      <c r="AI485">
        <v>71.058786839232795</v>
      </c>
      <c r="AJ485">
        <v>15.1760057471264</v>
      </c>
      <c r="AK485" t="str">
        <f>IF(AND(Table2[[#This Row],[20D EMA]]&gt;Table2[[#This Row],[50D EMA]],Table2[[#This Row],[50D EMA]]&gt;Table2[[#This Row],[200D EMA]]),"Uptrend","Downtrend/NoTrend")</f>
        <v>Downtrend/NoTrend</v>
      </c>
      <c r="AL485">
        <v>0.05</v>
      </c>
      <c r="AM485" t="s">
        <v>3217</v>
      </c>
      <c r="AN485">
        <v>-6.25</v>
      </c>
      <c r="AO485" t="s">
        <v>3216</v>
      </c>
      <c r="AP485">
        <v>0.15931351256420001</v>
      </c>
      <c r="AQ485">
        <f>(Table2[[#This Row],[Sharpe Ratio]]-AVERAGE(Table2[Sharpe Ratio]))/_xlfn.STDEV.P(Table2[Sharpe Ratio])</f>
        <v>1.1022737482190794</v>
      </c>
      <c r="AR4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5">
        <f>_xlfn.RANK.AVG(Table2[[#This Row],[1Y Return vs Nifty Z-Score]],Table2[1Y Return vs Nifty Z-Score])</f>
        <v>548</v>
      </c>
      <c r="AT485">
        <f>_xlfn.RANK.AVG(Table2[[#This Row],[6M Return vs Nifty Z-Score]],Table2[6M Return vs Nifty Z-Score])</f>
        <v>737</v>
      </c>
      <c r="AU485">
        <f>_xlfn.RANK.AVG(Table2[[#This Row],[Sharpe Ratio Z-Score]],Table2[Sharpe Ratio Z-Score])</f>
        <v>99</v>
      </c>
      <c r="AV485">
        <f>(Table2[[#This Row],[Rank 1Y]]+Table2[[#This Row],[Rank 6M]]+Table2[[#This Row],[Rank Sharpe]])/3</f>
        <v>461.33333333333331</v>
      </c>
    </row>
    <row r="486" spans="1:48" x14ac:dyDescent="0.3">
      <c r="A486" t="s">
        <v>405</v>
      </c>
      <c r="B486" t="s">
        <v>406</v>
      </c>
      <c r="C486" t="s">
        <v>3177</v>
      </c>
      <c r="D486" t="s">
        <v>407</v>
      </c>
      <c r="E486">
        <v>58682.399610449997</v>
      </c>
      <c r="F486">
        <v>3090.05</v>
      </c>
      <c r="G486">
        <v>-5.0734494577174498</v>
      </c>
      <c r="H486">
        <f>(Table2[[#This Row],[1Y Return vs Nifty]]-AVERAGE(Table2[1Y Return vs Nifty]))/_xlfn.STDEV.P(Table2[1Y Return vs Nifty])</f>
        <v>-0.5199090785151671</v>
      </c>
      <c r="I486">
        <v>3.33025566022387</v>
      </c>
      <c r="J486">
        <f>(Table2[[#This Row],[1M Return vs Nifty]]-AVERAGE(Table2[1M Return vs Nifty]))/_xlfn.STDEV.P(Table2[1M Return vs Nifty])</f>
        <v>0.23682695574956533</v>
      </c>
      <c r="K486">
        <v>18.7685544934888</v>
      </c>
      <c r="L486">
        <f>(Table2[[#This Row],[6M Return vs Nifty]]-AVERAGE(Table2[6M Return vs Nifty]))/_xlfn.STDEV.P(Table2[6M Return vs Nifty])</f>
        <v>0.11243750613130728</v>
      </c>
      <c r="M486">
        <v>-1.0797235888862999</v>
      </c>
      <c r="N486">
        <f>(Table2[[#This Row],[1W Return vs Nifty]]-AVERAGE(Table2[1W Return vs Nifty]))/_xlfn.STDEV.P(Table2[1W Return vs Nifty])</f>
        <v>-0.31941589516855834</v>
      </c>
      <c r="O486">
        <v>3013.6</v>
      </c>
      <c r="P486">
        <v>3007.7966725972201</v>
      </c>
      <c r="Q486">
        <v>2788.8175258832798</v>
      </c>
      <c r="R486">
        <v>54.413263878360603</v>
      </c>
      <c r="S486" s="1">
        <f>(Table2[[#This Row],[Close Price]]-Table2[[#This Row],[20D EMA]])/Table2[[#This Row],[20D EMA]]</f>
        <v>2.5368330236262369E-2</v>
      </c>
      <c r="T486" s="1">
        <f>(Table2[[#This Row],[Close Price]]-Table2[[#This Row],[50D EMA]])/Table2[[#This Row],[50D EMA]]</f>
        <v>2.7346704699874103E-2</v>
      </c>
      <c r="U486" s="1">
        <f>(Table2[[#This Row],[Close Price]]-Table2[[#This Row],[200D EMA]])/Table2[[#This Row],[200D EMA]]</f>
        <v>0.10801440801377402</v>
      </c>
      <c r="V486">
        <v>0.65980974963135597</v>
      </c>
      <c r="W486">
        <v>3026.85</v>
      </c>
      <c r="X486">
        <v>3101</v>
      </c>
      <c r="Y486">
        <v>3014.6</v>
      </c>
      <c r="Z486">
        <v>3124.45</v>
      </c>
      <c r="AA486">
        <v>2834.85</v>
      </c>
      <c r="AB486">
        <v>3124.45</v>
      </c>
      <c r="AC486" s="1">
        <f>(Table2[[#This Row],[Close Price]]/Table2[[#This Row],[Day Low]])-1</f>
        <v>2.0879792523580631E-2</v>
      </c>
      <c r="AD486" s="1">
        <f>(Table2[[#This Row],[Day High]]/Table2[[#This Row],[Close Price]])-1</f>
        <v>3.5436319800650207E-3</v>
      </c>
      <c r="AE486" s="1">
        <f>(Table2[[#This Row],[Close Price]]/Table2[[#This Row],[Current Week Low]])-1</f>
        <v>2.502819611225382E-2</v>
      </c>
      <c r="AF486" s="1">
        <f>(Table2[[#This Row],[Current Week High]]/Table2[[#This Row],[Close Price]])-1</f>
        <v>1.11325059465055E-2</v>
      </c>
      <c r="AG486" s="1">
        <f>(Table2[[#This Row],[Close Price]]/Table2[[#This Row],[Current Month Low]])-1</f>
        <v>9.0022399774238648E-2</v>
      </c>
      <c r="AH486" s="1">
        <f>(Table2[[#This Row],[Current Month High]]/Table2[[#This Row],[Close Price]])-1</f>
        <v>1.11325059465055E-2</v>
      </c>
      <c r="AI486">
        <v>9.2215336321418597</v>
      </c>
      <c r="AJ486">
        <v>40.853769714650298</v>
      </c>
      <c r="AK486" t="str">
        <f>IF(AND(Table2[[#This Row],[20D EMA]]&gt;Table2[[#This Row],[50D EMA]],Table2[[#This Row],[50D EMA]]&gt;Table2[[#This Row],[200D EMA]]),"Uptrend","Downtrend/NoTrend")</f>
        <v>Uptrend</v>
      </c>
      <c r="AL486">
        <v>-0.04</v>
      </c>
      <c r="AM486" t="s">
        <v>3216</v>
      </c>
      <c r="AN486">
        <v>5.6</v>
      </c>
      <c r="AO486" t="s">
        <v>3217</v>
      </c>
      <c r="AP486">
        <v>-1.5316782601135E-2</v>
      </c>
      <c r="AQ486">
        <f>(Table2[[#This Row],[Sharpe Ratio]]-AVERAGE(Table2[Sharpe Ratio]))/_xlfn.STDEV.P(Table2[Sharpe Ratio])</f>
        <v>-0.92589604249438251</v>
      </c>
      <c r="AR4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-1.4159565542972354</v>
      </c>
      <c r="AS486">
        <f>_xlfn.RANK.AVG(Table2[[#This Row],[1Y Return vs Nifty Z-Score]],Table2[1Y Return vs Nifty Z-Score])</f>
        <v>491</v>
      </c>
      <c r="AT486">
        <f>_xlfn.RANK.AVG(Table2[[#This Row],[6M Return vs Nifty Z-Score]],Table2[6M Return vs Nifty Z-Score])</f>
        <v>275</v>
      </c>
      <c r="AU486">
        <f>_xlfn.RANK.AVG(Table2[[#This Row],[Sharpe Ratio Z-Score]],Table2[Sharpe Ratio Z-Score])</f>
        <v>619</v>
      </c>
      <c r="AV486">
        <f>(Table2[[#This Row],[Rank 1Y]]+Table2[[#This Row],[Rank 6M]]+Table2[[#This Row],[Rank Sharpe]])/3</f>
        <v>461.66666666666669</v>
      </c>
    </row>
    <row r="487" spans="1:48" x14ac:dyDescent="0.3">
      <c r="A487" t="s">
        <v>294</v>
      </c>
      <c r="B487" t="s">
        <v>295</v>
      </c>
      <c r="C487" t="s">
        <v>3175</v>
      </c>
      <c r="D487" t="s">
        <v>54</v>
      </c>
      <c r="E487">
        <v>95978.309699279998</v>
      </c>
      <c r="F487">
        <v>2426.0500000000002</v>
      </c>
      <c r="G487">
        <v>15.806930118235799</v>
      </c>
      <c r="H487">
        <f>(Table2[[#This Row],[1Y Return vs Nifty]]-AVERAGE(Table2[1Y Return vs Nifty]))/_xlfn.STDEV.P(Table2[1Y Return vs Nifty])</f>
        <v>-0.16633256784988307</v>
      </c>
      <c r="I487">
        <v>0.31928750652656501</v>
      </c>
      <c r="J487">
        <f>(Table2[[#This Row],[1M Return vs Nifty]]-AVERAGE(Table2[1M Return vs Nifty]))/_xlfn.STDEV.P(Table2[1M Return vs Nifty])</f>
        <v>-3.6712954349433342E-2</v>
      </c>
      <c r="K487">
        <v>-1.2631056449252001</v>
      </c>
      <c r="L487">
        <f>(Table2[[#This Row],[6M Return vs Nifty]]-AVERAGE(Table2[6M Return vs Nifty]))/_xlfn.STDEV.P(Table2[6M Return vs Nifty])</f>
        <v>-0.48571185018362145</v>
      </c>
      <c r="M487">
        <v>-2.0481961393281898</v>
      </c>
      <c r="N487">
        <f>(Table2[[#This Row],[1W Return vs Nifty]]-AVERAGE(Table2[1W Return vs Nifty]))/_xlfn.STDEV.P(Table2[1W Return vs Nifty])</f>
        <v>-0.52975675459951754</v>
      </c>
      <c r="O487">
        <v>2400.11</v>
      </c>
      <c r="P487">
        <v>2307.5612782655999</v>
      </c>
      <c r="Q487">
        <v>2135.3048901673901</v>
      </c>
      <c r="R487">
        <v>44.281062279608101</v>
      </c>
      <c r="S487" s="1">
        <f>(Table2[[#This Row],[Close Price]]-Table2[[#This Row],[20D EMA]])/Table2[[#This Row],[20D EMA]]</f>
        <v>1.0807837974092876E-2</v>
      </c>
      <c r="T487" s="1">
        <f>(Table2[[#This Row],[Close Price]]-Table2[[#This Row],[50D EMA]])/Table2[[#This Row],[50D EMA]]</f>
        <v>5.1348028262746002E-2</v>
      </c>
      <c r="U487" s="1">
        <f>(Table2[[#This Row],[Close Price]]-Table2[[#This Row],[200D EMA]])/Table2[[#This Row],[200D EMA]]</f>
        <v>0.13616093475523211</v>
      </c>
      <c r="V487">
        <v>0.79942398994215103</v>
      </c>
      <c r="W487">
        <v>2378.1</v>
      </c>
      <c r="X487">
        <v>2445</v>
      </c>
      <c r="Y487">
        <v>2378.1</v>
      </c>
      <c r="Z487">
        <v>2518.8000000000002</v>
      </c>
      <c r="AA487">
        <v>2371</v>
      </c>
      <c r="AB487">
        <v>2564.9499999999998</v>
      </c>
      <c r="AC487" s="1">
        <f>(Table2[[#This Row],[Close Price]]/Table2[[#This Row],[Day Low]])-1</f>
        <v>2.01631554602415E-2</v>
      </c>
      <c r="AD487" s="1">
        <f>(Table2[[#This Row],[Day High]]/Table2[[#This Row],[Close Price]])-1</f>
        <v>7.8110508851836347E-3</v>
      </c>
      <c r="AE487" s="1">
        <f>(Table2[[#This Row],[Close Price]]/Table2[[#This Row],[Current Week Low]])-1</f>
        <v>2.01631554602415E-2</v>
      </c>
      <c r="AF487" s="1">
        <f>(Table2[[#This Row],[Current Week High]]/Table2[[#This Row],[Close Price]])-1</f>
        <v>3.8230869108221155E-2</v>
      </c>
      <c r="AG487" s="1">
        <f>(Table2[[#This Row],[Close Price]]/Table2[[#This Row],[Current Month Low]])-1</f>
        <v>2.3218051455082378E-2</v>
      </c>
      <c r="AH487" s="1">
        <f>(Table2[[#This Row],[Current Month High]]/Table2[[#This Row],[Close Price]])-1</f>
        <v>5.7253560314090679E-2</v>
      </c>
      <c r="AI487">
        <v>5.7253560314090599</v>
      </c>
      <c r="AJ487">
        <v>44.146044383708102</v>
      </c>
      <c r="AK487" t="str">
        <f>IF(AND(Table2[[#This Row],[20D EMA]]&gt;Table2[[#This Row],[50D EMA]],Table2[[#This Row],[50D EMA]]&gt;Table2[[#This Row],[200D EMA]]),"Uptrend","Downtrend/NoTrend")</f>
        <v>Uptrend</v>
      </c>
      <c r="AL487">
        <v>-0.02</v>
      </c>
      <c r="AM487" t="s">
        <v>3216</v>
      </c>
      <c r="AN487">
        <v>1.46</v>
      </c>
      <c r="AO487" t="s">
        <v>3217</v>
      </c>
      <c r="AQ487">
        <f>(Table2[[#This Row],[Sharpe Ratio]]-AVERAGE(Table2[Sharpe Ratio]))/_xlfn.STDEV.P(Table2[Sharpe Ratio])</f>
        <v>-0.74800574154095356</v>
      </c>
      <c r="AR4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-1.9665198685234091</v>
      </c>
      <c r="AS487">
        <f>_xlfn.RANK.AVG(Table2[[#This Row],[1Y Return vs Nifty Z-Score]],Table2[1Y Return vs Nifty Z-Score])</f>
        <v>349</v>
      </c>
      <c r="AT487">
        <f>_xlfn.RANK.AVG(Table2[[#This Row],[6M Return vs Nifty Z-Score]],Table2[6M Return vs Nifty Z-Score])</f>
        <v>482</v>
      </c>
      <c r="AU487">
        <f>_xlfn.RANK.AVG(Table2[[#This Row],[Sharpe Ratio Z-Score]],Table2[Sharpe Ratio Z-Score])</f>
        <v>557</v>
      </c>
      <c r="AV487">
        <f>(Table2[[#This Row],[Rank 1Y]]+Table2[[#This Row],[Rank 6M]]+Table2[[#This Row],[Rank Sharpe]])/3</f>
        <v>462.66666666666669</v>
      </c>
    </row>
    <row r="488" spans="1:48" x14ac:dyDescent="0.3">
      <c r="A488" t="s">
        <v>765</v>
      </c>
      <c r="B488" t="s">
        <v>766</v>
      </c>
      <c r="C488" t="s">
        <v>3170</v>
      </c>
      <c r="D488" t="s">
        <v>282</v>
      </c>
      <c r="E488">
        <v>22654.271296800001</v>
      </c>
      <c r="F488">
        <v>2048.4499999999998</v>
      </c>
      <c r="G488">
        <v>0.65245337736458697</v>
      </c>
      <c r="H488">
        <f>(Table2[[#This Row],[1Y Return vs Nifty]]-AVERAGE(Table2[1Y Return vs Nifty]))/_xlfn.STDEV.P(Table2[1Y Return vs Nifty])</f>
        <v>-0.42294988591656518</v>
      </c>
      <c r="I488">
        <v>11.495493739765701</v>
      </c>
      <c r="J488">
        <f>(Table2[[#This Row],[1M Return vs Nifty]]-AVERAGE(Table2[1M Return vs Nifty]))/_xlfn.STDEV.P(Table2[1M Return vs Nifty])</f>
        <v>0.978621081825643</v>
      </c>
      <c r="K488">
        <v>-12.776629091298</v>
      </c>
      <c r="L488">
        <f>(Table2[[#This Row],[6M Return vs Nifty]]-AVERAGE(Table2[6M Return vs Nifty]))/_xlfn.STDEV.P(Table2[6M Return vs Nifty])</f>
        <v>-0.8295079504957541</v>
      </c>
      <c r="M488">
        <v>-2.0488089564449701</v>
      </c>
      <c r="N488">
        <f>(Table2[[#This Row],[1W Return vs Nifty]]-AVERAGE(Table2[1W Return vs Nifty]))/_xlfn.STDEV.P(Table2[1W Return vs Nifty])</f>
        <v>-0.52988985127733124</v>
      </c>
      <c r="O488">
        <v>2022.95</v>
      </c>
      <c r="P488">
        <v>1939.45795024323</v>
      </c>
      <c r="Q488">
        <v>1862.02579162506</v>
      </c>
      <c r="R488">
        <v>51.900440652419498</v>
      </c>
      <c r="S488" s="1">
        <f>(Table2[[#This Row],[Close Price]]-Table2[[#This Row],[20D EMA]])/Table2[[#This Row],[20D EMA]]</f>
        <v>1.2605353567809275E-2</v>
      </c>
      <c r="T488" s="1">
        <f>(Table2[[#This Row],[Close Price]]-Table2[[#This Row],[50D EMA]])/Table2[[#This Row],[50D EMA]]</f>
        <v>5.6197170834820606E-2</v>
      </c>
      <c r="U488" s="1">
        <f>(Table2[[#This Row],[Close Price]]-Table2[[#This Row],[200D EMA]])/Table2[[#This Row],[200D EMA]]</f>
        <v>0.10011902585529729</v>
      </c>
      <c r="V488">
        <v>0.71072034819233998</v>
      </c>
      <c r="W488">
        <v>2008.9</v>
      </c>
      <c r="X488">
        <v>2092.4499999999998</v>
      </c>
      <c r="Y488">
        <v>2008.9</v>
      </c>
      <c r="Z488">
        <v>2157.4499999999998</v>
      </c>
      <c r="AA488">
        <v>1925</v>
      </c>
      <c r="AB488">
        <v>2157.4499999999998</v>
      </c>
      <c r="AC488" s="1">
        <f>(Table2[[#This Row],[Close Price]]/Table2[[#This Row],[Day Low]])-1</f>
        <v>1.9687391109562302E-2</v>
      </c>
      <c r="AD488" s="1">
        <f>(Table2[[#This Row],[Day High]]/Table2[[#This Row],[Close Price]])-1</f>
        <v>2.1479655349166515E-2</v>
      </c>
      <c r="AE488" s="1">
        <f>(Table2[[#This Row],[Close Price]]/Table2[[#This Row],[Current Week Low]])-1</f>
        <v>1.9687391109562302E-2</v>
      </c>
      <c r="AF488" s="1">
        <f>(Table2[[#This Row],[Current Week High]]/Table2[[#This Row],[Close Price]])-1</f>
        <v>5.3210964387707893E-2</v>
      </c>
      <c r="AG488" s="1">
        <f>(Table2[[#This Row],[Close Price]]/Table2[[#This Row],[Current Month Low]])-1</f>
        <v>6.4129870129870037E-2</v>
      </c>
      <c r="AH488" s="1">
        <f>(Table2[[#This Row],[Current Month High]]/Table2[[#This Row],[Close Price]])-1</f>
        <v>5.3210964387707893E-2</v>
      </c>
      <c r="AI488">
        <v>20.039542092801799</v>
      </c>
      <c r="AJ488">
        <v>32.835095000324202</v>
      </c>
      <c r="AK488" t="str">
        <f>IF(AND(Table2[[#This Row],[20D EMA]]&gt;Table2[[#This Row],[50D EMA]],Table2[[#This Row],[50D EMA]]&gt;Table2[[#This Row],[200D EMA]]),"Uptrend","Downtrend/NoTrend")</f>
        <v>Uptrend</v>
      </c>
      <c r="AL488">
        <v>-0.01</v>
      </c>
      <c r="AM488" t="s">
        <v>3216</v>
      </c>
      <c r="AN488">
        <v>2.35</v>
      </c>
      <c r="AO488" t="s">
        <v>3217</v>
      </c>
      <c r="AP488">
        <v>6.9974099733497996E-2</v>
      </c>
      <c r="AQ488">
        <f>(Table2[[#This Row],[Sharpe Ratio]]-AVERAGE(Table2[Sharpe Ratio]))/_xlfn.STDEV.P(Table2[Sharpe Ratio])</f>
        <v>6.4678879288933469E-2</v>
      </c>
      <c r="AR4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-0.739047726575074</v>
      </c>
      <c r="AS488">
        <f>_xlfn.RANK.AVG(Table2[[#This Row],[1Y Return vs Nifty Z-Score]],Table2[1Y Return vs Nifty Z-Score])</f>
        <v>451</v>
      </c>
      <c r="AT488">
        <f>_xlfn.RANK.AVG(Table2[[#This Row],[6M Return vs Nifty Z-Score]],Table2[6M Return vs Nifty Z-Score])</f>
        <v>601</v>
      </c>
      <c r="AU488">
        <f>_xlfn.RANK.AVG(Table2[[#This Row],[Sharpe Ratio Z-Score]],Table2[Sharpe Ratio Z-Score])</f>
        <v>336</v>
      </c>
      <c r="AV488">
        <f>(Table2[[#This Row],[Rank 1Y]]+Table2[[#This Row],[Rank 6M]]+Table2[[#This Row],[Rank Sharpe]])/3</f>
        <v>462.66666666666669</v>
      </c>
    </row>
    <row r="489" spans="1:48" x14ac:dyDescent="0.3">
      <c r="A489" t="s">
        <v>225</v>
      </c>
      <c r="B489" t="s">
        <v>226</v>
      </c>
      <c r="C489" t="s">
        <v>3173</v>
      </c>
      <c r="D489" t="s">
        <v>227</v>
      </c>
      <c r="E489">
        <v>118812.52494149499</v>
      </c>
      <c r="F489">
        <v>1215.25</v>
      </c>
      <c r="G489">
        <v>13.554965304491301</v>
      </c>
      <c r="H489">
        <f>(Table2[[#This Row],[1Y Return vs Nifty]]-AVERAGE(Table2[1Y Return vs Nifty]))/_xlfn.STDEV.P(Table2[1Y Return vs Nifty])</f>
        <v>-0.20446606336841103</v>
      </c>
      <c r="I489">
        <v>-2.83227588570593</v>
      </c>
      <c r="J489">
        <f>(Table2[[#This Row],[1M Return vs Nifty]]-AVERAGE(Table2[1M Return vs Nifty]))/_xlfn.STDEV.P(Table2[1M Return vs Nifty])</f>
        <v>-0.32302563617703317</v>
      </c>
      <c r="K489">
        <v>-9.1555725354513005</v>
      </c>
      <c r="L489">
        <f>(Table2[[#This Row],[6M Return vs Nifty]]-AVERAGE(Table2[6M Return vs Nifty]))/_xlfn.STDEV.P(Table2[6M Return vs Nifty])</f>
        <v>-0.7213824814585611</v>
      </c>
      <c r="M489">
        <v>-0.86215016069526396</v>
      </c>
      <c r="N489">
        <f>(Table2[[#This Row],[1W Return vs Nifty]]-AVERAGE(Table2[1W Return vs Nifty]))/_xlfn.STDEV.P(Table2[1W Return vs Nifty])</f>
        <v>-0.27216150282242385</v>
      </c>
      <c r="O489">
        <v>1202.75</v>
      </c>
      <c r="P489">
        <v>1184.11837230323</v>
      </c>
      <c r="Q489">
        <v>1101.37537687193</v>
      </c>
      <c r="R489">
        <v>47.215570654681599</v>
      </c>
      <c r="S489" s="1">
        <f>(Table2[[#This Row],[Close Price]]-Table2[[#This Row],[20D EMA]])/Table2[[#This Row],[20D EMA]]</f>
        <v>1.0392849719393058E-2</v>
      </c>
      <c r="T489" s="1">
        <f>(Table2[[#This Row],[Close Price]]-Table2[[#This Row],[50D EMA]])/Table2[[#This Row],[50D EMA]]</f>
        <v>2.6290975991036983E-2</v>
      </c>
      <c r="U489" s="1">
        <f>(Table2[[#This Row],[Close Price]]-Table2[[#This Row],[200D EMA]])/Table2[[#This Row],[200D EMA]]</f>
        <v>0.10339310785346487</v>
      </c>
      <c r="V489">
        <v>1.01959182180518</v>
      </c>
      <c r="W489">
        <v>1204.05</v>
      </c>
      <c r="X489">
        <v>1225.5999999999999</v>
      </c>
      <c r="Y489">
        <v>1194</v>
      </c>
      <c r="Z489">
        <v>1234.3</v>
      </c>
      <c r="AA489">
        <v>1168.75</v>
      </c>
      <c r="AB489">
        <v>1234.3</v>
      </c>
      <c r="AC489" s="1">
        <f>(Table2[[#This Row],[Close Price]]/Table2[[#This Row],[Day Low]])-1</f>
        <v>9.3019392882356389E-3</v>
      </c>
      <c r="AD489" s="1">
        <f>(Table2[[#This Row],[Day High]]/Table2[[#This Row],[Close Price]])-1</f>
        <v>8.5167660975107307E-3</v>
      </c>
      <c r="AE489" s="1">
        <f>(Table2[[#This Row],[Close Price]]/Table2[[#This Row],[Current Week Low]])-1</f>
        <v>1.7797319932998379E-2</v>
      </c>
      <c r="AF489" s="1">
        <f>(Table2[[#This Row],[Current Week High]]/Table2[[#This Row],[Close Price]])-1</f>
        <v>1.5675786875128495E-2</v>
      </c>
      <c r="AG489" s="1">
        <f>(Table2[[#This Row],[Close Price]]/Table2[[#This Row],[Current Month Low]])-1</f>
        <v>3.97860962566845E-2</v>
      </c>
      <c r="AH489" s="1">
        <f>(Table2[[#This Row],[Current Month High]]/Table2[[#This Row],[Close Price]])-1</f>
        <v>1.5675786875128495E-2</v>
      </c>
      <c r="AI489">
        <v>3.1409503248833501</v>
      </c>
      <c r="AJ489">
        <v>43.901187805685197</v>
      </c>
      <c r="AK489" t="str">
        <f>IF(AND(Table2[[#This Row],[20D EMA]]&gt;Table2[[#This Row],[50D EMA]],Table2[[#This Row],[50D EMA]]&gt;Table2[[#This Row],[200D EMA]]),"Uptrend","Downtrend/NoTrend")</f>
        <v>Uptrend</v>
      </c>
      <c r="AL489">
        <v>-0.03</v>
      </c>
      <c r="AM489" t="s">
        <v>3216</v>
      </c>
      <c r="AN489">
        <v>1.36</v>
      </c>
      <c r="AO489" t="s">
        <v>3217</v>
      </c>
      <c r="AP489">
        <v>2.4484018079405999E-2</v>
      </c>
      <c r="AQ489">
        <f>(Table2[[#This Row],[Sharpe Ratio]]-AVERAGE(Table2[Sharpe Ratio]))/_xlfn.STDEV.P(Table2[Sharpe Ratio])</f>
        <v>-0.46364645681937111</v>
      </c>
      <c r="AR4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-1.9846821406458002</v>
      </c>
      <c r="AS489">
        <f>_xlfn.RANK.AVG(Table2[[#This Row],[1Y Return vs Nifty Z-Score]],Table2[1Y Return vs Nifty Z-Score])</f>
        <v>367</v>
      </c>
      <c r="AT489">
        <f>_xlfn.RANK.AVG(Table2[[#This Row],[6M Return vs Nifty Z-Score]],Table2[6M Return vs Nifty Z-Score])</f>
        <v>560</v>
      </c>
      <c r="AU489">
        <f>_xlfn.RANK.AVG(Table2[[#This Row],[Sharpe Ratio Z-Score]],Table2[Sharpe Ratio Z-Score])</f>
        <v>465</v>
      </c>
      <c r="AV489">
        <f>(Table2[[#This Row],[Rank 1Y]]+Table2[[#This Row],[Rank 6M]]+Table2[[#This Row],[Rank Sharpe]])/3</f>
        <v>464</v>
      </c>
    </row>
    <row r="490" spans="1:48" x14ac:dyDescent="0.3">
      <c r="A490" t="s">
        <v>1278</v>
      </c>
      <c r="B490" t="s">
        <v>1279</v>
      </c>
      <c r="C490" t="s">
        <v>3171</v>
      </c>
      <c r="D490" t="s">
        <v>544</v>
      </c>
      <c r="E490">
        <v>9337.4442580100003</v>
      </c>
      <c r="F490">
        <v>271.2</v>
      </c>
      <c r="G490">
        <v>-23.334951207006601</v>
      </c>
      <c r="H490">
        <f>(Table2[[#This Row],[1Y Return vs Nifty]]-AVERAGE(Table2[1Y Return vs Nifty]))/_xlfn.STDEV.P(Table2[1Y Return vs Nifty])</f>
        <v>-0.82913899670389635</v>
      </c>
      <c r="I490">
        <v>14.8532649750823</v>
      </c>
      <c r="J490">
        <f>(Table2[[#This Row],[1M Return vs Nifty]]-AVERAGE(Table2[1M Return vs Nifty]))/_xlfn.STDEV.P(Table2[1M Return vs Nifty])</f>
        <v>1.2836672978454498</v>
      </c>
      <c r="K490">
        <v>11.7036531170315</v>
      </c>
      <c r="L490">
        <f>(Table2[[#This Row],[6M Return vs Nifty]]-AVERAGE(Table2[6M Return vs Nifty]))/_xlfn.STDEV.P(Table2[6M Return vs Nifty])</f>
        <v>-9.8521854278996152E-2</v>
      </c>
      <c r="M490">
        <v>-1.2252242864804299</v>
      </c>
      <c r="N490">
        <f>(Table2[[#This Row],[1W Return vs Nifty]]-AVERAGE(Table2[1W Return vs Nifty]))/_xlfn.STDEV.P(Table2[1W Return vs Nifty])</f>
        <v>-0.3510169372071677</v>
      </c>
      <c r="O490">
        <v>275.48</v>
      </c>
      <c r="P490">
        <v>261.58569673227902</v>
      </c>
      <c r="Q490">
        <v>235.399768943222</v>
      </c>
      <c r="R490">
        <v>54.7000271233739</v>
      </c>
      <c r="S490" s="1">
        <f>(Table2[[#This Row],[Close Price]]-Table2[[#This Row],[20D EMA]])/Table2[[#This Row],[20D EMA]]</f>
        <v>-1.5536518077537496E-2</v>
      </c>
      <c r="T490" s="1">
        <f>(Table2[[#This Row],[Close Price]]-Table2[[#This Row],[50D EMA]])/Table2[[#This Row],[50D EMA]]</f>
        <v>3.6753933368003561E-2</v>
      </c>
      <c r="U490" s="1">
        <f>(Table2[[#This Row],[Close Price]]-Table2[[#This Row],[200D EMA]])/Table2[[#This Row],[200D EMA]]</f>
        <v>0.15208269412283468</v>
      </c>
      <c r="V490">
        <v>0.83592227309742595</v>
      </c>
      <c r="W490">
        <v>265.05</v>
      </c>
      <c r="X490">
        <v>284.25</v>
      </c>
      <c r="Y490">
        <v>265.05</v>
      </c>
      <c r="Z490">
        <v>291</v>
      </c>
      <c r="AA490">
        <v>264.60000000000002</v>
      </c>
      <c r="AB490">
        <v>296.14999999999998</v>
      </c>
      <c r="AC490" s="1">
        <f>(Table2[[#This Row],[Close Price]]/Table2[[#This Row],[Day Low]])-1</f>
        <v>2.3203169213355856E-2</v>
      </c>
      <c r="AD490" s="1">
        <f>(Table2[[#This Row],[Day High]]/Table2[[#This Row],[Close Price]])-1</f>
        <v>4.8119469026548733E-2</v>
      </c>
      <c r="AE490" s="1">
        <f>(Table2[[#This Row],[Close Price]]/Table2[[#This Row],[Current Week Low]])-1</f>
        <v>2.3203169213355856E-2</v>
      </c>
      <c r="AF490" s="1">
        <f>(Table2[[#This Row],[Current Week High]]/Table2[[#This Row],[Close Price]])-1</f>
        <v>7.3008849557522071E-2</v>
      </c>
      <c r="AG490" s="1">
        <f>(Table2[[#This Row],[Close Price]]/Table2[[#This Row],[Current Month Low]])-1</f>
        <v>2.4943310657596252E-2</v>
      </c>
      <c r="AH490" s="1">
        <f>(Table2[[#This Row],[Current Month High]]/Table2[[#This Row],[Close Price]])-1</f>
        <v>9.1998525073746285E-2</v>
      </c>
      <c r="AI490">
        <v>9.1998525073746293</v>
      </c>
      <c r="AJ490">
        <v>34.523809523809497</v>
      </c>
      <c r="AK490" t="str">
        <f>IF(AND(Table2[[#This Row],[20D EMA]]&gt;Table2[[#This Row],[50D EMA]],Table2[[#This Row],[50D EMA]]&gt;Table2[[#This Row],[200D EMA]]),"Uptrend","Downtrend/NoTrend")</f>
        <v>Uptrend</v>
      </c>
      <c r="AL490">
        <v>0.06</v>
      </c>
      <c r="AM490" t="s">
        <v>3217</v>
      </c>
      <c r="AN490">
        <v>1.1599999999999999</v>
      </c>
      <c r="AO490" t="s">
        <v>3217</v>
      </c>
      <c r="AP490">
        <v>3.4287148859551003E-2</v>
      </c>
      <c r="AQ490">
        <f>(Table2[[#This Row],[Sharpe Ratio]]-AVERAGE(Table2[Sharpe Ratio]))/_xlfn.STDEV.P(Table2[Sharpe Ratio])</f>
        <v>-0.34979213570126683</v>
      </c>
      <c r="AR4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-0.3448026260458773</v>
      </c>
      <c r="AS490">
        <f>_xlfn.RANK.AVG(Table2[[#This Row],[1Y Return vs Nifty Z-Score]],Table2[1Y Return vs Nifty Z-Score])</f>
        <v>616</v>
      </c>
      <c r="AT490">
        <f>_xlfn.RANK.AVG(Table2[[#This Row],[6M Return vs Nifty Z-Score]],Table2[6M Return vs Nifty Z-Score])</f>
        <v>350</v>
      </c>
      <c r="AU490">
        <f>_xlfn.RANK.AVG(Table2[[#This Row],[Sharpe Ratio Z-Score]],Table2[Sharpe Ratio Z-Score])</f>
        <v>427</v>
      </c>
      <c r="AV490">
        <f>(Table2[[#This Row],[Rank 1Y]]+Table2[[#This Row],[Rank 6M]]+Table2[[#This Row],[Rank Sharpe]])/3</f>
        <v>464.33333333333331</v>
      </c>
    </row>
    <row r="491" spans="1:48" x14ac:dyDescent="0.3">
      <c r="A491" t="s">
        <v>1756</v>
      </c>
      <c r="B491" t="s">
        <v>1757</v>
      </c>
      <c r="C491" t="s">
        <v>3175</v>
      </c>
      <c r="D491" t="s">
        <v>54</v>
      </c>
      <c r="E491">
        <v>4691.5935374999999</v>
      </c>
      <c r="F491">
        <v>376.45</v>
      </c>
      <c r="G491">
        <v>-3.71525030585711</v>
      </c>
      <c r="H491">
        <f>(Table2[[#This Row],[1Y Return vs Nifty]]-AVERAGE(Table2[1Y Return vs Nifty]))/_xlfn.STDEV.P(Table2[1Y Return vs Nifty])</f>
        <v>-0.49691010403979985</v>
      </c>
      <c r="I491">
        <v>15.123038092416399</v>
      </c>
      <c r="J491">
        <f>(Table2[[#This Row],[1M Return vs Nifty]]-AVERAGE(Table2[1M Return vs Nifty]))/_xlfn.STDEV.P(Table2[1M Return vs Nifty])</f>
        <v>1.3081755989950588</v>
      </c>
      <c r="K491">
        <v>23.373254885565601</v>
      </c>
      <c r="L491">
        <f>(Table2[[#This Row],[6M Return vs Nifty]]-AVERAGE(Table2[6M Return vs Nifty]))/_xlfn.STDEV.P(Table2[6M Return vs Nifty])</f>
        <v>0.24993477577906942</v>
      </c>
      <c r="M491">
        <v>-2.5043101565402401</v>
      </c>
      <c r="N491">
        <f>(Table2[[#This Row],[1W Return vs Nifty]]-AVERAGE(Table2[1W Return vs Nifty]))/_xlfn.STDEV.P(Table2[1W Return vs Nifty])</f>
        <v>-0.62881936028216212</v>
      </c>
      <c r="O491">
        <v>364.3</v>
      </c>
      <c r="P491">
        <v>346.76075459993302</v>
      </c>
      <c r="Q491">
        <v>318.26171560583902</v>
      </c>
      <c r="R491">
        <v>57.111432287854399</v>
      </c>
      <c r="S491" s="1">
        <f>(Table2[[#This Row],[Close Price]]-Table2[[#This Row],[20D EMA]])/Table2[[#This Row],[20D EMA]]</f>
        <v>3.3351633269283497E-2</v>
      </c>
      <c r="T491" s="1">
        <f>(Table2[[#This Row],[Close Price]]-Table2[[#This Row],[50D EMA]])/Table2[[#This Row],[50D EMA]]</f>
        <v>8.5618816449745672E-2</v>
      </c>
      <c r="U491" s="1">
        <f>(Table2[[#This Row],[Close Price]]-Table2[[#This Row],[200D EMA]])/Table2[[#This Row],[200D EMA]]</f>
        <v>0.18283155510361807</v>
      </c>
      <c r="V491">
        <v>2.2067997915222901</v>
      </c>
      <c r="W491">
        <v>363.65</v>
      </c>
      <c r="X491">
        <v>388.2</v>
      </c>
      <c r="Y491">
        <v>363.65</v>
      </c>
      <c r="Z491">
        <v>410.9</v>
      </c>
      <c r="AA491">
        <v>325.10000000000002</v>
      </c>
      <c r="AB491">
        <v>410.9</v>
      </c>
      <c r="AC491" s="1">
        <f>(Table2[[#This Row],[Close Price]]/Table2[[#This Row],[Day Low]])-1</f>
        <v>3.519868004949811E-2</v>
      </c>
      <c r="AD491" s="1">
        <f>(Table2[[#This Row],[Day High]]/Table2[[#This Row],[Close Price]])-1</f>
        <v>3.1212644441492854E-2</v>
      </c>
      <c r="AE491" s="1">
        <f>(Table2[[#This Row],[Close Price]]/Table2[[#This Row],[Current Week Low]])-1</f>
        <v>3.519868004949811E-2</v>
      </c>
      <c r="AF491" s="1">
        <f>(Table2[[#This Row],[Current Week High]]/Table2[[#This Row],[Close Price]])-1</f>
        <v>9.1512817107185507E-2</v>
      </c>
      <c r="AG491" s="1">
        <f>(Table2[[#This Row],[Close Price]]/Table2[[#This Row],[Current Month Low]])-1</f>
        <v>0.1579513995693631</v>
      </c>
      <c r="AH491" s="1">
        <f>(Table2[[#This Row],[Current Month High]]/Table2[[#This Row],[Close Price]])-1</f>
        <v>9.1512817107185507E-2</v>
      </c>
      <c r="AI491">
        <v>9.1512817107185498</v>
      </c>
      <c r="AJ491">
        <v>50.519792083166699</v>
      </c>
      <c r="AK491" t="str">
        <f>IF(AND(Table2[[#This Row],[20D EMA]]&gt;Table2[[#This Row],[50D EMA]],Table2[[#This Row],[50D EMA]]&gt;Table2[[#This Row],[200D EMA]]),"Uptrend","Downtrend/NoTrend")</f>
        <v>Uptrend</v>
      </c>
      <c r="AL491">
        <v>-0.06</v>
      </c>
      <c r="AM491" t="s">
        <v>3216</v>
      </c>
      <c r="AN491">
        <v>14.37</v>
      </c>
      <c r="AO491" t="s">
        <v>3217</v>
      </c>
      <c r="AP491">
        <v>-6.3414441118023995E-2</v>
      </c>
      <c r="AQ491">
        <f>(Table2[[#This Row],[Sharpe Ratio]]-AVERAGE(Table2[Sharpe Ratio]))/_xlfn.STDEV.P(Table2[Sharpe Ratio])</f>
        <v>-1.4845059785060495</v>
      </c>
      <c r="AR4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-1.0521250680538832</v>
      </c>
      <c r="AS491">
        <f>_xlfn.RANK.AVG(Table2[[#This Row],[1Y Return vs Nifty Z-Score]],Table2[1Y Return vs Nifty Z-Score])</f>
        <v>475</v>
      </c>
      <c r="AT491">
        <f>_xlfn.RANK.AVG(Table2[[#This Row],[6M Return vs Nifty Z-Score]],Table2[6M Return vs Nifty Z-Score])</f>
        <v>234</v>
      </c>
      <c r="AU491">
        <f>_xlfn.RANK.AVG(Table2[[#This Row],[Sharpe Ratio Z-Score]],Table2[Sharpe Ratio Z-Score])</f>
        <v>684</v>
      </c>
      <c r="AV491">
        <f>(Table2[[#This Row],[Rank 1Y]]+Table2[[#This Row],[Rank 6M]]+Table2[[#This Row],[Rank Sharpe]])/3</f>
        <v>464.33333333333331</v>
      </c>
    </row>
    <row r="492" spans="1:48" x14ac:dyDescent="0.3">
      <c r="A492" t="s">
        <v>1197</v>
      </c>
      <c r="B492" t="s">
        <v>1198</v>
      </c>
      <c r="C492" t="s">
        <v>3178</v>
      </c>
      <c r="D492" t="s">
        <v>288</v>
      </c>
      <c r="E492">
        <v>10260.975375057</v>
      </c>
      <c r="F492">
        <v>126.03</v>
      </c>
      <c r="G492">
        <v>-17.3564167179957</v>
      </c>
      <c r="H492">
        <f>(Table2[[#This Row],[1Y Return vs Nifty]]-AVERAGE(Table2[1Y Return vs Nifty]))/_xlfn.STDEV.P(Table2[1Y Return vs Nifty])</f>
        <v>-0.72790188289438706</v>
      </c>
      <c r="I492">
        <v>3.7653711776504402</v>
      </c>
      <c r="J492">
        <f>(Table2[[#This Row],[1M Return vs Nifty]]-AVERAGE(Table2[1M Return vs Nifty]))/_xlfn.STDEV.P(Table2[1M Return vs Nifty])</f>
        <v>0.27635625444818873</v>
      </c>
      <c r="K492">
        <v>-19.3600427255178</v>
      </c>
      <c r="L492">
        <f>(Table2[[#This Row],[6M Return vs Nifty]]-AVERAGE(Table2[6M Return vs Nifty]))/_xlfn.STDEV.P(Table2[6M Return vs Nifty])</f>
        <v>-1.0260899911480912</v>
      </c>
      <c r="M492">
        <v>-1.6108541469464699</v>
      </c>
      <c r="N492">
        <f>(Table2[[#This Row],[1W Return vs Nifty]]-AVERAGE(Table2[1W Return vs Nifty]))/_xlfn.STDEV.P(Table2[1W Return vs Nifty])</f>
        <v>-0.43477121215864423</v>
      </c>
      <c r="O492">
        <v>130.85</v>
      </c>
      <c r="P492">
        <v>134.08505029522601</v>
      </c>
      <c r="Q492">
        <v>132.38173841703801</v>
      </c>
      <c r="R492">
        <v>41.901794842813203</v>
      </c>
      <c r="S492" s="1">
        <f>(Table2[[#This Row],[Close Price]]-Table2[[#This Row],[20D EMA]])/Table2[[#This Row],[20D EMA]]</f>
        <v>-3.6836071837982369E-2</v>
      </c>
      <c r="T492" s="1">
        <f>(Table2[[#This Row],[Close Price]]-Table2[[#This Row],[50D EMA]])/Table2[[#This Row],[50D EMA]]</f>
        <v>-6.00741863279355E-2</v>
      </c>
      <c r="U492" s="1">
        <f>(Table2[[#This Row],[Close Price]]-Table2[[#This Row],[200D EMA]])/Table2[[#This Row],[200D EMA]]</f>
        <v>-4.7980472933723879E-2</v>
      </c>
      <c r="V492">
        <v>0.66363261102438098</v>
      </c>
      <c r="W492">
        <v>125.01</v>
      </c>
      <c r="X492">
        <v>131.78</v>
      </c>
      <c r="Y492">
        <v>125.01</v>
      </c>
      <c r="Z492">
        <v>134.11000000000001</v>
      </c>
      <c r="AA492">
        <v>125.01</v>
      </c>
      <c r="AB492">
        <v>135.35</v>
      </c>
      <c r="AC492" s="1">
        <f>(Table2[[#This Row],[Close Price]]/Table2[[#This Row],[Day Low]])-1</f>
        <v>8.1593472522198951E-3</v>
      </c>
      <c r="AD492" s="1">
        <f>(Table2[[#This Row],[Day High]]/Table2[[#This Row],[Close Price]])-1</f>
        <v>4.5624057764024339E-2</v>
      </c>
      <c r="AE492" s="1">
        <f>(Table2[[#This Row],[Close Price]]/Table2[[#This Row],[Current Week Low]])-1</f>
        <v>8.1593472522198951E-3</v>
      </c>
      <c r="AF492" s="1">
        <f>(Table2[[#This Row],[Current Week High]]/Table2[[#This Row],[Close Price]])-1</f>
        <v>6.4111719431881431E-2</v>
      </c>
      <c r="AG492" s="1">
        <f>(Table2[[#This Row],[Close Price]]/Table2[[#This Row],[Current Month Low]])-1</f>
        <v>8.1593472522198951E-3</v>
      </c>
      <c r="AH492" s="1">
        <f>(Table2[[#This Row],[Current Month High]]/Table2[[#This Row],[Close Price]])-1</f>
        <v>7.3950646671427478E-2</v>
      </c>
      <c r="AI492">
        <v>25.366976116797499</v>
      </c>
      <c r="AJ492">
        <v>25.091811414392001</v>
      </c>
      <c r="AK492" t="str">
        <f>IF(AND(Table2[[#This Row],[20D EMA]]&gt;Table2[[#This Row],[50D EMA]],Table2[[#This Row],[50D EMA]]&gt;Table2[[#This Row],[200D EMA]]),"Uptrend","Downtrend/NoTrend")</f>
        <v>Downtrend/NoTrend</v>
      </c>
      <c r="AL492">
        <v>-0.19</v>
      </c>
      <c r="AM492" t="s">
        <v>3216</v>
      </c>
      <c r="AN492">
        <v>-6.35</v>
      </c>
      <c r="AO492" t="s">
        <v>3216</v>
      </c>
      <c r="AP492">
        <v>0.13147798676222899</v>
      </c>
      <c r="AQ492">
        <f>(Table2[[#This Row],[Sharpe Ratio]]-AVERAGE(Table2[Sharpe Ratio]))/_xlfn.STDEV.P(Table2[Sharpe Ratio])</f>
        <v>0.77898979289659331</v>
      </c>
      <c r="AR4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2">
        <f>_xlfn.RANK.AVG(Table2[[#This Row],[1Y Return vs Nifty Z-Score]],Table2[1Y Return vs Nifty Z-Score])</f>
        <v>577</v>
      </c>
      <c r="AT492">
        <f>_xlfn.RANK.AVG(Table2[[#This Row],[6M Return vs Nifty Z-Score]],Table2[6M Return vs Nifty Z-Score])</f>
        <v>669</v>
      </c>
      <c r="AU492">
        <f>_xlfn.RANK.AVG(Table2[[#This Row],[Sharpe Ratio Z-Score]],Table2[Sharpe Ratio Z-Score])</f>
        <v>150</v>
      </c>
      <c r="AV492">
        <f>(Table2[[#This Row],[Rank 1Y]]+Table2[[#This Row],[Rank 6M]]+Table2[[#This Row],[Rank Sharpe]])/3</f>
        <v>465.33333333333331</v>
      </c>
    </row>
    <row r="493" spans="1:48" x14ac:dyDescent="0.3">
      <c r="A493" t="s">
        <v>412</v>
      </c>
      <c r="B493" t="s">
        <v>413</v>
      </c>
      <c r="C493" t="s">
        <v>3178</v>
      </c>
      <c r="D493" t="s">
        <v>414</v>
      </c>
      <c r="E493">
        <v>57064.444711511002</v>
      </c>
      <c r="F493">
        <v>201.1</v>
      </c>
      <c r="G493">
        <v>11.880505646896401</v>
      </c>
      <c r="H493">
        <f>(Table2[[#This Row],[1Y Return vs Nifty]]-AVERAGE(Table2[1Y Return vs Nifty]))/_xlfn.STDEV.P(Table2[1Y Return vs Nifty])</f>
        <v>-0.23282041396000761</v>
      </c>
      <c r="I493">
        <v>-0.99435666477929796</v>
      </c>
      <c r="J493">
        <f>(Table2[[#This Row],[1M Return vs Nifty]]-AVERAGE(Table2[1M Return vs Nifty]))/_xlfn.STDEV.P(Table2[1M Return vs Nifty])</f>
        <v>-0.15605467109254692</v>
      </c>
      <c r="K493">
        <v>14.5594693823216</v>
      </c>
      <c r="L493">
        <f>(Table2[[#This Row],[6M Return vs Nifty]]-AVERAGE(Table2[6M Return vs Nifty]))/_xlfn.STDEV.P(Table2[6M Return vs Nifty])</f>
        <v>-1.324661253499243E-2</v>
      </c>
      <c r="M493">
        <v>-5.8730951426736597</v>
      </c>
      <c r="N493">
        <f>(Table2[[#This Row],[1W Return vs Nifty]]-AVERAGE(Table2[1W Return vs Nifty]))/_xlfn.STDEV.P(Table2[1W Return vs Nifty])</f>
        <v>-1.3604798796206834</v>
      </c>
      <c r="O493">
        <v>206.22</v>
      </c>
      <c r="P493">
        <v>198.85759947282699</v>
      </c>
      <c r="Q493">
        <v>178.49488009866599</v>
      </c>
      <c r="R493">
        <v>30.5376628914542</v>
      </c>
      <c r="S493" s="1">
        <f>(Table2[[#This Row],[Close Price]]-Table2[[#This Row],[20D EMA]])/Table2[[#This Row],[20D EMA]]</f>
        <v>-2.4827853748424035E-2</v>
      </c>
      <c r="T493" s="1">
        <f>(Table2[[#This Row],[Close Price]]-Table2[[#This Row],[50D EMA]])/Table2[[#This Row],[50D EMA]]</f>
        <v>1.1276413539727045E-2</v>
      </c>
      <c r="U493" s="1">
        <f>(Table2[[#This Row],[Close Price]]-Table2[[#This Row],[200D EMA]])/Table2[[#This Row],[200D EMA]]</f>
        <v>0.12664295966830338</v>
      </c>
      <c r="V493">
        <v>0.72786175938440201</v>
      </c>
      <c r="W493">
        <v>194.34</v>
      </c>
      <c r="X493">
        <v>204.25</v>
      </c>
      <c r="Y493">
        <v>194.34</v>
      </c>
      <c r="Z493">
        <v>209.34</v>
      </c>
      <c r="AA493">
        <v>194.34</v>
      </c>
      <c r="AB493">
        <v>220.8</v>
      </c>
      <c r="AC493" s="1">
        <f>(Table2[[#This Row],[Close Price]]/Table2[[#This Row],[Day Low]])-1</f>
        <v>3.4784398476896072E-2</v>
      </c>
      <c r="AD493" s="1">
        <f>(Table2[[#This Row],[Day High]]/Table2[[#This Row],[Close Price]])-1</f>
        <v>1.566384883142713E-2</v>
      </c>
      <c r="AE493" s="1">
        <f>(Table2[[#This Row],[Close Price]]/Table2[[#This Row],[Current Week Low]])-1</f>
        <v>3.4784398476896072E-2</v>
      </c>
      <c r="AF493" s="1">
        <f>(Table2[[#This Row],[Current Week High]]/Table2[[#This Row],[Close Price]])-1</f>
        <v>4.0974639482844299E-2</v>
      </c>
      <c r="AG493" s="1">
        <f>(Table2[[#This Row],[Close Price]]/Table2[[#This Row],[Current Month Low]])-1</f>
        <v>3.4784398476896072E-2</v>
      </c>
      <c r="AH493" s="1">
        <f>(Table2[[#This Row],[Current Month High]]/Table2[[#This Row],[Close Price]])-1</f>
        <v>9.7961213326703156E-2</v>
      </c>
      <c r="AI493">
        <v>14.271506713078001</v>
      </c>
      <c r="AJ493">
        <v>47.3260073260073</v>
      </c>
      <c r="AK493" t="str">
        <f>IF(AND(Table2[[#This Row],[20D EMA]]&gt;Table2[[#This Row],[50D EMA]],Table2[[#This Row],[50D EMA]]&gt;Table2[[#This Row],[200D EMA]]),"Uptrend","Downtrend/NoTrend")</f>
        <v>Uptrend</v>
      </c>
      <c r="AL493">
        <v>0.02</v>
      </c>
      <c r="AM493" t="s">
        <v>3217</v>
      </c>
      <c r="AN493">
        <v>-3.87</v>
      </c>
      <c r="AO493" t="s">
        <v>3216</v>
      </c>
      <c r="AP493">
        <v>-7.5056407942030001E-2</v>
      </c>
      <c r="AQ493">
        <f>(Table2[[#This Row],[Sharpe Ratio]]-AVERAGE(Table2[Sharpe Ratio]))/_xlfn.STDEV.P(Table2[Sharpe Ratio])</f>
        <v>-1.6197166840401738</v>
      </c>
      <c r="AR4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-3.382318261248404</v>
      </c>
      <c r="AS493">
        <f>_xlfn.RANK.AVG(Table2[[#This Row],[1Y Return vs Nifty Z-Score]],Table2[1Y Return vs Nifty Z-Score])</f>
        <v>374</v>
      </c>
      <c r="AT493">
        <f>_xlfn.RANK.AVG(Table2[[#This Row],[6M Return vs Nifty Z-Score]],Table2[6M Return vs Nifty Z-Score])</f>
        <v>322</v>
      </c>
      <c r="AU493">
        <f>_xlfn.RANK.AVG(Table2[[#This Row],[Sharpe Ratio Z-Score]],Table2[Sharpe Ratio Z-Score])</f>
        <v>703</v>
      </c>
      <c r="AV493">
        <f>(Table2[[#This Row],[Rank 1Y]]+Table2[[#This Row],[Rank 6M]]+Table2[[#This Row],[Rank Sharpe]])/3</f>
        <v>466.33333333333331</v>
      </c>
    </row>
    <row r="494" spans="1:48" x14ac:dyDescent="0.3">
      <c r="A494" t="s">
        <v>432</v>
      </c>
      <c r="B494" t="s">
        <v>433</v>
      </c>
      <c r="C494" t="s">
        <v>3171</v>
      </c>
      <c r="D494" t="s">
        <v>51</v>
      </c>
      <c r="E494">
        <v>53842.436703150001</v>
      </c>
      <c r="F494">
        <v>752.5</v>
      </c>
      <c r="G494">
        <v>-26.628121952256699</v>
      </c>
      <c r="H494">
        <f>(Table2[[#This Row],[1Y Return vs Nifty]]-AVERAGE(Table2[1Y Return vs Nifty]))/_xlfn.STDEV.P(Table2[1Y Return vs Nifty])</f>
        <v>-0.88490368320755941</v>
      </c>
      <c r="I494">
        <v>14.467167113584701</v>
      </c>
      <c r="J494">
        <f>(Table2[[#This Row],[1M Return vs Nifty]]-AVERAGE(Table2[1M Return vs Nifty]))/_xlfn.STDEV.P(Table2[1M Return vs Nifty])</f>
        <v>1.2485911466102457</v>
      </c>
      <c r="K494">
        <v>17.8460256325138</v>
      </c>
      <c r="L494">
        <f>(Table2[[#This Row],[6M Return vs Nifty]]-AVERAGE(Table2[6M Return vs Nifty]))/_xlfn.STDEV.P(Table2[6M Return vs Nifty])</f>
        <v>8.4890610838492586E-2</v>
      </c>
      <c r="M494">
        <v>-0.55268720877682198</v>
      </c>
      <c r="N494">
        <f>(Table2[[#This Row],[1W Return vs Nifty]]-AVERAGE(Table2[1W Return vs Nifty]))/_xlfn.STDEV.P(Table2[1W Return vs Nifty])</f>
        <v>-0.20494978552711537</v>
      </c>
      <c r="O494">
        <v>698.09</v>
      </c>
      <c r="P494">
        <v>670.98819079811699</v>
      </c>
      <c r="Q494">
        <v>659.68324426680601</v>
      </c>
      <c r="R494">
        <v>79.018499695840205</v>
      </c>
      <c r="S494" s="1">
        <f>(Table2[[#This Row],[Close Price]]-Table2[[#This Row],[20D EMA]])/Table2[[#This Row],[20D EMA]]</f>
        <v>7.7941239668237572E-2</v>
      </c>
      <c r="T494" s="1">
        <f>(Table2[[#This Row],[Close Price]]-Table2[[#This Row],[50D EMA]])/Table2[[#This Row],[50D EMA]]</f>
        <v>0.12148024409330895</v>
      </c>
      <c r="U494" s="1">
        <f>(Table2[[#This Row],[Close Price]]-Table2[[#This Row],[200D EMA]])/Table2[[#This Row],[200D EMA]]</f>
        <v>0.14069897415138022</v>
      </c>
      <c r="V494">
        <v>0.87408648669356004</v>
      </c>
      <c r="W494">
        <v>725</v>
      </c>
      <c r="X494">
        <v>755.4</v>
      </c>
      <c r="Y494">
        <v>710.55</v>
      </c>
      <c r="Z494">
        <v>755.4</v>
      </c>
      <c r="AA494">
        <v>671.1</v>
      </c>
      <c r="AB494">
        <v>755.4</v>
      </c>
      <c r="AC494" s="1">
        <f>(Table2[[#This Row],[Close Price]]/Table2[[#This Row],[Day Low]])-1</f>
        <v>3.7931034482758585E-2</v>
      </c>
      <c r="AD494" s="1">
        <f>(Table2[[#This Row],[Day High]]/Table2[[#This Row],[Close Price]])-1</f>
        <v>3.853820598006541E-3</v>
      </c>
      <c r="AE494" s="1">
        <f>(Table2[[#This Row],[Close Price]]/Table2[[#This Row],[Current Week Low]])-1</f>
        <v>5.9038772781648152E-2</v>
      </c>
      <c r="AF494" s="1">
        <f>(Table2[[#This Row],[Current Week High]]/Table2[[#This Row],[Close Price]])-1</f>
        <v>3.853820598006541E-3</v>
      </c>
      <c r="AG494" s="1">
        <f>(Table2[[#This Row],[Close Price]]/Table2[[#This Row],[Current Month Low]])-1</f>
        <v>0.12129339889733259</v>
      </c>
      <c r="AH494" s="1">
        <f>(Table2[[#This Row],[Current Month High]]/Table2[[#This Row],[Close Price]])-1</f>
        <v>3.853820598006541E-3</v>
      </c>
      <c r="AI494">
        <v>8.0930232558139501</v>
      </c>
      <c r="AJ494">
        <v>35.903919089759697</v>
      </c>
      <c r="AK494" t="str">
        <f>IF(AND(Table2[[#This Row],[20D EMA]]&gt;Table2[[#This Row],[50D EMA]],Table2[[#This Row],[50D EMA]]&gt;Table2[[#This Row],[200D EMA]]),"Uptrend","Downtrend/NoTrend")</f>
        <v>Uptrend</v>
      </c>
      <c r="AL494">
        <v>0.1</v>
      </c>
      <c r="AM494" t="s">
        <v>3217</v>
      </c>
      <c r="AN494">
        <v>11.61</v>
      </c>
      <c r="AO494" t="s">
        <v>3217</v>
      </c>
      <c r="AP494">
        <v>1.4170525764139E-2</v>
      </c>
      <c r="AQ494">
        <f>(Table2[[#This Row],[Sharpe Ratio]]-AVERAGE(Table2[Sharpe Ratio]))/_xlfn.STDEV.P(Table2[Sharpe Ratio])</f>
        <v>-0.58342815638516443</v>
      </c>
      <c r="AR4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-0.33979986767110093</v>
      </c>
      <c r="AS494">
        <f>_xlfn.RANK.AVG(Table2[[#This Row],[1Y Return vs Nifty Z-Score]],Table2[1Y Return vs Nifty Z-Score])</f>
        <v>634</v>
      </c>
      <c r="AT494">
        <f>_xlfn.RANK.AVG(Table2[[#This Row],[6M Return vs Nifty Z-Score]],Table2[6M Return vs Nifty Z-Score])</f>
        <v>280</v>
      </c>
      <c r="AU494">
        <f>_xlfn.RANK.AVG(Table2[[#This Row],[Sharpe Ratio Z-Score]],Table2[Sharpe Ratio Z-Score])</f>
        <v>489</v>
      </c>
      <c r="AV494">
        <f>(Table2[[#This Row],[Rank 1Y]]+Table2[[#This Row],[Rank 6M]]+Table2[[#This Row],[Rank Sharpe]])/3</f>
        <v>467.66666666666669</v>
      </c>
    </row>
    <row r="495" spans="1:48" x14ac:dyDescent="0.3">
      <c r="A495" t="s">
        <v>2054</v>
      </c>
      <c r="B495" t="s">
        <v>2055</v>
      </c>
      <c r="C495" t="s">
        <v>3173</v>
      </c>
      <c r="D495" t="s">
        <v>536</v>
      </c>
      <c r="E495">
        <v>3283.6469705</v>
      </c>
      <c r="F495">
        <v>451.95</v>
      </c>
      <c r="G495">
        <v>-12.553812864425</v>
      </c>
      <c r="H495">
        <f>(Table2[[#This Row],[1Y Return vs Nifty]]-AVERAGE(Table2[1Y Return vs Nifty]))/_xlfn.STDEV.P(Table2[1Y Return vs Nifty])</f>
        <v>-0.64657731183109246</v>
      </c>
      <c r="I495">
        <v>-8.2157411544549497</v>
      </c>
      <c r="J495">
        <f>(Table2[[#This Row],[1M Return vs Nifty]]-AVERAGE(Table2[1M Return vs Nifty]))/_xlfn.STDEV.P(Table2[1M Return vs Nifty])</f>
        <v>-0.81210175072391899</v>
      </c>
      <c r="K495">
        <v>19.166622084636401</v>
      </c>
      <c r="L495">
        <f>(Table2[[#This Row],[6M Return vs Nifty]]-AVERAGE(Table2[6M Return vs Nifty]))/_xlfn.STDEV.P(Table2[6M Return vs Nifty])</f>
        <v>0.12432388358427576</v>
      </c>
      <c r="M495">
        <v>1.7887138004868299</v>
      </c>
      <c r="N495">
        <f>(Table2[[#This Row],[1W Return vs Nifty]]-AVERAGE(Table2[1W Return vs Nifty]))/_xlfn.STDEV.P(Table2[1W Return vs Nifty])</f>
        <v>0.30357500470707333</v>
      </c>
      <c r="O495">
        <v>455.45</v>
      </c>
      <c r="P495">
        <v>435.46586584241197</v>
      </c>
      <c r="Q495">
        <v>383.23514549802098</v>
      </c>
      <c r="R495">
        <v>44.554373230444398</v>
      </c>
      <c r="S495" s="1">
        <f>(Table2[[#This Row],[Close Price]]-Table2[[#This Row],[20D EMA]])/Table2[[#This Row],[20D EMA]]</f>
        <v>-7.6847074322099022E-3</v>
      </c>
      <c r="T495" s="1">
        <f>(Table2[[#This Row],[Close Price]]-Table2[[#This Row],[50D EMA]])/Table2[[#This Row],[50D EMA]]</f>
        <v>3.7854021292115139E-2</v>
      </c>
      <c r="U495" s="1">
        <f>(Table2[[#This Row],[Close Price]]-Table2[[#This Row],[200D EMA]])/Table2[[#This Row],[200D EMA]]</f>
        <v>0.17930206900174256</v>
      </c>
      <c r="V495">
        <v>0.40363870881751701</v>
      </c>
      <c r="W495">
        <v>442.3</v>
      </c>
      <c r="X495">
        <v>464.4</v>
      </c>
      <c r="Y495">
        <v>442.3</v>
      </c>
      <c r="Z495">
        <v>474.7</v>
      </c>
      <c r="AA495">
        <v>435.35</v>
      </c>
      <c r="AB495">
        <v>478</v>
      </c>
      <c r="AC495" s="1">
        <f>(Table2[[#This Row],[Close Price]]/Table2[[#This Row],[Day Low]])-1</f>
        <v>2.1817770743838949E-2</v>
      </c>
      <c r="AD495" s="1">
        <f>(Table2[[#This Row],[Day High]]/Table2[[#This Row],[Close Price]])-1</f>
        <v>2.7547295054762611E-2</v>
      </c>
      <c r="AE495" s="1">
        <f>(Table2[[#This Row],[Close Price]]/Table2[[#This Row],[Current Week Low]])-1</f>
        <v>2.1817770743838949E-2</v>
      </c>
      <c r="AF495" s="1">
        <f>(Table2[[#This Row],[Current Week High]]/Table2[[#This Row],[Close Price]])-1</f>
        <v>5.0337426706493993E-2</v>
      </c>
      <c r="AG495" s="1">
        <f>(Table2[[#This Row],[Close Price]]/Table2[[#This Row],[Current Month Low]])-1</f>
        <v>3.8130240036752028E-2</v>
      </c>
      <c r="AH495" s="1">
        <f>(Table2[[#This Row],[Current Month High]]/Table2[[#This Row],[Close Price]])-1</f>
        <v>5.7639119371611924E-2</v>
      </c>
      <c r="AI495">
        <v>11.738024117712101</v>
      </c>
      <c r="AJ495">
        <v>53.1774275546517</v>
      </c>
      <c r="AK495" t="str">
        <f>IF(AND(Table2[[#This Row],[20D EMA]]&gt;Table2[[#This Row],[50D EMA]],Table2[[#This Row],[50D EMA]]&gt;Table2[[#This Row],[200D EMA]]),"Uptrend","Downtrend/NoTrend")</f>
        <v>Uptrend</v>
      </c>
      <c r="AL495">
        <v>0.26</v>
      </c>
      <c r="AM495" t="s">
        <v>3217</v>
      </c>
      <c r="AN495">
        <v>1.02</v>
      </c>
      <c r="AO495" t="s">
        <v>3217</v>
      </c>
      <c r="AP495">
        <v>-1.7429551178100001E-3</v>
      </c>
      <c r="AQ495">
        <f>(Table2[[#This Row],[Sharpe Ratio]]-AVERAGE(Table2[Sharpe Ratio]))/_xlfn.STDEV.P(Table2[Sharpe Ratio])</f>
        <v>-0.76824855744620546</v>
      </c>
      <c r="AR4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-1.7990287317098677</v>
      </c>
      <c r="AS495">
        <f>_xlfn.RANK.AVG(Table2[[#This Row],[1Y Return vs Nifty Z-Score]],Table2[1Y Return vs Nifty Z-Score])</f>
        <v>551</v>
      </c>
      <c r="AT495">
        <f>_xlfn.RANK.AVG(Table2[[#This Row],[6M Return vs Nifty Z-Score]],Table2[6M Return vs Nifty Z-Score])</f>
        <v>268</v>
      </c>
      <c r="AU495">
        <f>_xlfn.RANK.AVG(Table2[[#This Row],[Sharpe Ratio Z-Score]],Table2[Sharpe Ratio Z-Score])</f>
        <v>585</v>
      </c>
      <c r="AV495">
        <f>(Table2[[#This Row],[Rank 1Y]]+Table2[[#This Row],[Rank 6M]]+Table2[[#This Row],[Rank Sharpe]])/3</f>
        <v>468</v>
      </c>
    </row>
    <row r="496" spans="1:48" x14ac:dyDescent="0.3">
      <c r="A496" t="s">
        <v>125</v>
      </c>
      <c r="B496" t="s">
        <v>126</v>
      </c>
      <c r="C496" t="s">
        <v>3179</v>
      </c>
      <c r="D496" t="s">
        <v>127</v>
      </c>
      <c r="E496">
        <v>233162.98775351999</v>
      </c>
      <c r="F496">
        <v>948.4</v>
      </c>
      <c r="G496">
        <v>-5.6910739492303799</v>
      </c>
      <c r="H496">
        <f>(Table2[[#This Row],[1Y Return vs Nifty]]-AVERAGE(Table2[1Y Return vs Nifty]))/_xlfn.STDEV.P(Table2[1Y Return vs Nifty])</f>
        <v>-0.53036758152351537</v>
      </c>
      <c r="I496">
        <v>0.83554359636078102</v>
      </c>
      <c r="J496">
        <f>(Table2[[#This Row],[1M Return vs Nifty]]-AVERAGE(Table2[1M Return vs Nifty]))/_xlfn.STDEV.P(Table2[1M Return vs Nifty])</f>
        <v>1.0187788930732434E-2</v>
      </c>
      <c r="K496">
        <v>1.9016163758133799</v>
      </c>
      <c r="L496">
        <f>(Table2[[#This Row],[6M Return vs Nifty]]-AVERAGE(Table2[6M Return vs Nifty]))/_xlfn.STDEV.P(Table2[6M Return vs Nifty])</f>
        <v>-0.39121262113618127</v>
      </c>
      <c r="M496">
        <v>2.0673808077610301</v>
      </c>
      <c r="N496">
        <f>(Table2[[#This Row],[1W Return vs Nifty]]-AVERAGE(Table2[1W Return vs Nifty]))/_xlfn.STDEV.P(Table2[1W Return vs Nifty])</f>
        <v>0.36409820464533077</v>
      </c>
      <c r="O496">
        <v>942.62</v>
      </c>
      <c r="P496">
        <v>928.70210379555601</v>
      </c>
      <c r="Q496">
        <v>876.95223544134399</v>
      </c>
      <c r="R496">
        <v>58.367935685136104</v>
      </c>
      <c r="S496" s="1">
        <f>(Table2[[#This Row],[Close Price]]-Table2[[#This Row],[20D EMA]])/Table2[[#This Row],[20D EMA]]</f>
        <v>6.1318452822982459E-3</v>
      </c>
      <c r="T496" s="1">
        <f>(Table2[[#This Row],[Close Price]]-Table2[[#This Row],[50D EMA]])/Table2[[#This Row],[50D EMA]]</f>
        <v>2.1210134147365136E-2</v>
      </c>
      <c r="U496" s="1">
        <f>(Table2[[#This Row],[Close Price]]-Table2[[#This Row],[200D EMA]])/Table2[[#This Row],[200D EMA]]</f>
        <v>8.1472811940206127E-2</v>
      </c>
      <c r="V496">
        <v>0.80237753040005499</v>
      </c>
      <c r="W496">
        <v>944</v>
      </c>
      <c r="X496">
        <v>965.95</v>
      </c>
      <c r="Y496">
        <v>944</v>
      </c>
      <c r="Z496">
        <v>978.55</v>
      </c>
      <c r="AA496">
        <v>911.7</v>
      </c>
      <c r="AB496">
        <v>978.55</v>
      </c>
      <c r="AC496" s="1">
        <f>(Table2[[#This Row],[Close Price]]/Table2[[#This Row],[Day Low]])-1</f>
        <v>4.6610169491525522E-3</v>
      </c>
      <c r="AD496" s="1">
        <f>(Table2[[#This Row],[Day High]]/Table2[[#This Row],[Close Price]])-1</f>
        <v>1.8504850274146056E-2</v>
      </c>
      <c r="AE496" s="1">
        <f>(Table2[[#This Row],[Close Price]]/Table2[[#This Row],[Current Week Low]])-1</f>
        <v>4.6610169491525522E-3</v>
      </c>
      <c r="AF496" s="1">
        <f>(Table2[[#This Row],[Current Week High]]/Table2[[#This Row],[Close Price]])-1</f>
        <v>3.179038380430188E-2</v>
      </c>
      <c r="AG496" s="1">
        <f>(Table2[[#This Row],[Close Price]]/Table2[[#This Row],[Current Month Low]])-1</f>
        <v>4.0254469672041271E-2</v>
      </c>
      <c r="AH496" s="1">
        <f>(Table2[[#This Row],[Current Month High]]/Table2[[#This Row],[Close Price]])-1</f>
        <v>3.179038380430188E-2</v>
      </c>
      <c r="AI496">
        <v>3.1790383804301801</v>
      </c>
      <c r="AJ496">
        <v>31.175656984785601</v>
      </c>
      <c r="AK496" t="str">
        <f>IF(AND(Table2[[#This Row],[20D EMA]]&gt;Table2[[#This Row],[50D EMA]],Table2[[#This Row],[50D EMA]]&gt;Table2[[#This Row],[200D EMA]]),"Uptrend","Downtrend/NoTrend")</f>
        <v>Uptrend</v>
      </c>
      <c r="AL496">
        <v>7.0000000000000007E-2</v>
      </c>
      <c r="AM496" t="s">
        <v>3217</v>
      </c>
      <c r="AN496">
        <v>1.87</v>
      </c>
      <c r="AO496" t="s">
        <v>3217</v>
      </c>
      <c r="AP496">
        <v>2.5818239539585001E-2</v>
      </c>
      <c r="AQ496">
        <f>(Table2[[#This Row],[Sharpe Ratio]]-AVERAGE(Table2[Sharpe Ratio]))/_xlfn.STDEV.P(Table2[Sharpe Ratio])</f>
        <v>-0.44815070531133716</v>
      </c>
      <c r="AR4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-0.99544491439497063</v>
      </c>
      <c r="AS496">
        <f>_xlfn.RANK.AVG(Table2[[#This Row],[1Y Return vs Nifty Z-Score]],Table2[1Y Return vs Nifty Z-Score])</f>
        <v>497</v>
      </c>
      <c r="AT496">
        <f>_xlfn.RANK.AVG(Table2[[#This Row],[6M Return vs Nifty Z-Score]],Table2[6M Return vs Nifty Z-Score])</f>
        <v>448</v>
      </c>
      <c r="AU496">
        <f>_xlfn.RANK.AVG(Table2[[#This Row],[Sharpe Ratio Z-Score]],Table2[Sharpe Ratio Z-Score])</f>
        <v>462</v>
      </c>
      <c r="AV496">
        <f>(Table2[[#This Row],[Rank 1Y]]+Table2[[#This Row],[Rank 6M]]+Table2[[#This Row],[Rank Sharpe]])/3</f>
        <v>469</v>
      </c>
    </row>
    <row r="497" spans="1:48" x14ac:dyDescent="0.3">
      <c r="A497" t="s">
        <v>1224</v>
      </c>
      <c r="B497" t="s">
        <v>1225</v>
      </c>
      <c r="C497" t="s">
        <v>3184</v>
      </c>
      <c r="D497" t="s">
        <v>132</v>
      </c>
      <c r="E497">
        <v>10027.842838892901</v>
      </c>
      <c r="F497">
        <v>185.68</v>
      </c>
      <c r="G497">
        <v>-18.7528215902658</v>
      </c>
      <c r="H497">
        <f>(Table2[[#This Row],[1Y Return vs Nifty]]-AVERAGE(Table2[1Y Return vs Nifty]))/_xlfn.STDEV.P(Table2[1Y Return vs Nifty])</f>
        <v>-0.75154781138037463</v>
      </c>
      <c r="I497">
        <v>-10.5021121368026</v>
      </c>
      <c r="J497">
        <f>(Table2[[#This Row],[1M Return vs Nifty]]-AVERAGE(Table2[1M Return vs Nifty]))/_xlfn.STDEV.P(Table2[1M Return vs Nifty])</f>
        <v>-1.0198135832772994</v>
      </c>
      <c r="K497">
        <v>-25.6292764865902</v>
      </c>
      <c r="L497">
        <f>(Table2[[#This Row],[6M Return vs Nifty]]-AVERAGE(Table2[6M Return vs Nifty]))/_xlfn.STDEV.P(Table2[6M Return vs Nifty])</f>
        <v>-1.2132905582934048</v>
      </c>
      <c r="M497">
        <v>-3.55869690146173</v>
      </c>
      <c r="N497">
        <f>(Table2[[#This Row],[1W Return vs Nifty]]-AVERAGE(Table2[1W Return vs Nifty]))/_xlfn.STDEV.P(Table2[1W Return vs Nifty])</f>
        <v>-0.85781977335345128</v>
      </c>
      <c r="O497">
        <v>193.05</v>
      </c>
      <c r="P497">
        <v>197.821678703282</v>
      </c>
      <c r="Q497">
        <v>197.53106037115401</v>
      </c>
      <c r="R497">
        <v>34.085286369851801</v>
      </c>
      <c r="S497" s="1">
        <f>(Table2[[#This Row],[Close Price]]-Table2[[#This Row],[20D EMA]])/Table2[[#This Row],[20D EMA]]</f>
        <v>-3.8176638176638196E-2</v>
      </c>
      <c r="T497" s="1">
        <f>(Table2[[#This Row],[Close Price]]-Table2[[#This Row],[50D EMA]])/Table2[[#This Row],[50D EMA]]</f>
        <v>-6.137688641037984E-2</v>
      </c>
      <c r="U497" s="1">
        <f>(Table2[[#This Row],[Close Price]]-Table2[[#This Row],[200D EMA]])/Table2[[#This Row],[200D EMA]]</f>
        <v>-5.9995933545267638E-2</v>
      </c>
      <c r="V497">
        <v>0.51011244500325703</v>
      </c>
      <c r="W497">
        <v>178.6</v>
      </c>
      <c r="X497">
        <v>189.49</v>
      </c>
      <c r="Y497">
        <v>178.6</v>
      </c>
      <c r="Z497">
        <v>195</v>
      </c>
      <c r="AA497">
        <v>178.6</v>
      </c>
      <c r="AB497">
        <v>199.84</v>
      </c>
      <c r="AC497" s="1">
        <f>(Table2[[#This Row],[Close Price]]/Table2[[#This Row],[Day Low]])-1</f>
        <v>3.9641657334826608E-2</v>
      </c>
      <c r="AD497" s="1">
        <f>(Table2[[#This Row],[Day High]]/Table2[[#This Row],[Close Price]])-1</f>
        <v>2.051917277035753E-2</v>
      </c>
      <c r="AE497" s="1">
        <f>(Table2[[#This Row],[Close Price]]/Table2[[#This Row],[Current Week Low]])-1</f>
        <v>3.9641657334826608E-2</v>
      </c>
      <c r="AF497" s="1">
        <f>(Table2[[#This Row],[Current Week High]]/Table2[[#This Row],[Close Price]])-1</f>
        <v>5.0193881947436347E-2</v>
      </c>
      <c r="AG497" s="1">
        <f>(Table2[[#This Row],[Close Price]]/Table2[[#This Row],[Current Month Low]])-1</f>
        <v>3.9641657334826608E-2</v>
      </c>
      <c r="AH497" s="1">
        <f>(Table2[[#This Row],[Current Month High]]/Table2[[#This Row],[Close Price]])-1</f>
        <v>7.6260232658336813E-2</v>
      </c>
      <c r="AI497">
        <v>53.436018957345901</v>
      </c>
      <c r="AJ497">
        <v>36.982663223902598</v>
      </c>
      <c r="AK497" t="str">
        <f>IF(AND(Table2[[#This Row],[20D EMA]]&gt;Table2[[#This Row],[50D EMA]],Table2[[#This Row],[50D EMA]]&gt;Table2[[#This Row],[200D EMA]]),"Uptrend","Downtrend/NoTrend")</f>
        <v>Downtrend/NoTrend</v>
      </c>
      <c r="AL497">
        <v>-0.04</v>
      </c>
      <c r="AM497" t="s">
        <v>3216</v>
      </c>
      <c r="AN497">
        <v>-3.82</v>
      </c>
      <c r="AO497" t="s">
        <v>3216</v>
      </c>
      <c r="AP497">
        <v>0.15097852875405801</v>
      </c>
      <c r="AQ497">
        <f>(Table2[[#This Row],[Sharpe Ratio]]-AVERAGE(Table2[Sharpe Ratio]))/_xlfn.STDEV.P(Table2[Sharpe Ratio])</f>
        <v>1.0054705998660927</v>
      </c>
      <c r="AR4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7">
        <f>_xlfn.RANK.AVG(Table2[[#This Row],[1Y Return vs Nifty Z-Score]],Table2[1Y Return vs Nifty Z-Score])</f>
        <v>588</v>
      </c>
      <c r="AT497">
        <f>_xlfn.RANK.AVG(Table2[[#This Row],[6M Return vs Nifty Z-Score]],Table2[6M Return vs Nifty Z-Score])</f>
        <v>707</v>
      </c>
      <c r="AU497">
        <f>_xlfn.RANK.AVG(Table2[[#This Row],[Sharpe Ratio Z-Score]],Table2[Sharpe Ratio Z-Score])</f>
        <v>113</v>
      </c>
      <c r="AV497">
        <f>(Table2[[#This Row],[Rank 1Y]]+Table2[[#This Row],[Rank 6M]]+Table2[[#This Row],[Rank Sharpe]])/3</f>
        <v>469.33333333333331</v>
      </c>
    </row>
    <row r="498" spans="1:48" x14ac:dyDescent="0.3">
      <c r="A498" t="s">
        <v>1312</v>
      </c>
      <c r="B498" t="s">
        <v>1313</v>
      </c>
      <c r="C498" t="s">
        <v>3183</v>
      </c>
      <c r="D498" t="s">
        <v>215</v>
      </c>
      <c r="E498">
        <v>8840.3006492999993</v>
      </c>
      <c r="F498">
        <v>2248.75</v>
      </c>
      <c r="G498">
        <v>3.0157362342191898</v>
      </c>
      <c r="H498">
        <f>(Table2[[#This Row],[1Y Return vs Nifty]]-AVERAGE(Table2[1Y Return vs Nifty]))/_xlfn.STDEV.P(Table2[1Y Return vs Nifty])</f>
        <v>-0.38293139376213858</v>
      </c>
      <c r="I498">
        <v>10.8081476428898</v>
      </c>
      <c r="J498">
        <f>(Table2[[#This Row],[1M Return vs Nifty]]-AVERAGE(Table2[1M Return vs Nifty]))/_xlfn.STDEV.P(Table2[1M Return vs Nifty])</f>
        <v>0.91617718340198895</v>
      </c>
      <c r="K498">
        <v>7.82632820187973</v>
      </c>
      <c r="L498">
        <f>(Table2[[#This Row],[6M Return vs Nifty]]-AVERAGE(Table2[6M Return vs Nifty]))/_xlfn.STDEV.P(Table2[6M Return vs Nifty])</f>
        <v>-0.21429954750045724</v>
      </c>
      <c r="M498">
        <v>13.8691184722828</v>
      </c>
      <c r="N498">
        <f>(Table2[[#This Row],[1W Return vs Nifty]]-AVERAGE(Table2[1W Return vs Nifty]))/_xlfn.STDEV.P(Table2[1W Return vs Nifty])</f>
        <v>2.9272969674823144</v>
      </c>
      <c r="O498">
        <v>2080.64</v>
      </c>
      <c r="P498">
        <v>2086.7108577652102</v>
      </c>
      <c r="Q498">
        <v>2005.3686274059501</v>
      </c>
      <c r="R498">
        <v>83.047670332717303</v>
      </c>
      <c r="S498" s="1">
        <f>(Table2[[#This Row],[Close Price]]-Table2[[#This Row],[20D EMA]])/Table2[[#This Row],[20D EMA]]</f>
        <v>8.079725469086442E-2</v>
      </c>
      <c r="T498" s="1">
        <f>(Table2[[#This Row],[Close Price]]-Table2[[#This Row],[50D EMA]])/Table2[[#This Row],[50D EMA]]</f>
        <v>7.7652896486256687E-2</v>
      </c>
      <c r="U498" s="1">
        <f>(Table2[[#This Row],[Close Price]]-Table2[[#This Row],[200D EMA]])/Table2[[#This Row],[200D EMA]]</f>
        <v>0.1213649048199565</v>
      </c>
      <c r="V498">
        <v>1.9880896900384</v>
      </c>
      <c r="W498">
        <v>2236</v>
      </c>
      <c r="X498">
        <v>2320.9499999999998</v>
      </c>
      <c r="Y498">
        <v>2010.1</v>
      </c>
      <c r="Z498">
        <v>2377.4499999999998</v>
      </c>
      <c r="AA498">
        <v>1955</v>
      </c>
      <c r="AB498">
        <v>2377.4499999999998</v>
      </c>
      <c r="AC498" s="1">
        <f>(Table2[[#This Row],[Close Price]]/Table2[[#This Row],[Day Low]])-1</f>
        <v>5.7021466905187168E-3</v>
      </c>
      <c r="AD498" s="1">
        <f>(Table2[[#This Row],[Day High]]/Table2[[#This Row],[Close Price]])-1</f>
        <v>3.2106725958865878E-2</v>
      </c>
      <c r="AE498" s="1">
        <f>(Table2[[#This Row],[Close Price]]/Table2[[#This Row],[Current Week Low]])-1</f>
        <v>0.11872543654544554</v>
      </c>
      <c r="AF498" s="1">
        <f>(Table2[[#This Row],[Current Week High]]/Table2[[#This Row],[Close Price]])-1</f>
        <v>5.7231795441912148E-2</v>
      </c>
      <c r="AG498" s="1">
        <f>(Table2[[#This Row],[Close Price]]/Table2[[#This Row],[Current Month Low]])-1</f>
        <v>0.15025575447570327</v>
      </c>
      <c r="AH498" s="1">
        <f>(Table2[[#This Row],[Current Month High]]/Table2[[#This Row],[Close Price]])-1</f>
        <v>5.7231795441912148E-2</v>
      </c>
      <c r="AI498">
        <v>21.978877153974398</v>
      </c>
      <c r="AJ498">
        <v>53.823790956973703</v>
      </c>
      <c r="AK498" t="str">
        <f>IF(AND(Table2[[#This Row],[20D EMA]]&gt;Table2[[#This Row],[50D EMA]],Table2[[#This Row],[50D EMA]]&gt;Table2[[#This Row],[200D EMA]]),"Uptrend","Downtrend/NoTrend")</f>
        <v>Downtrend/NoTrend</v>
      </c>
      <c r="AL498">
        <v>0</v>
      </c>
      <c r="AM498" t="s">
        <v>3218</v>
      </c>
      <c r="AN498">
        <v>13.68</v>
      </c>
      <c r="AO498" t="s">
        <v>3217</v>
      </c>
      <c r="AP498">
        <v>-5.0728473449390002E-3</v>
      </c>
      <c r="AQ498">
        <f>(Table2[[#This Row],[Sharpe Ratio]]-AVERAGE(Table2[Sharpe Ratio]))/_xlfn.STDEV.P(Table2[Sharpe Ratio])</f>
        <v>-0.80692218400682314</v>
      </c>
      <c r="AR4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8">
        <f>_xlfn.RANK.AVG(Table2[[#This Row],[1Y Return vs Nifty Z-Score]],Table2[1Y Return vs Nifty Z-Score])</f>
        <v>426</v>
      </c>
      <c r="AT498">
        <f>_xlfn.RANK.AVG(Table2[[#This Row],[6M Return vs Nifty Z-Score]],Table2[6M Return vs Nifty Z-Score])</f>
        <v>388</v>
      </c>
      <c r="AU498">
        <f>_xlfn.RANK.AVG(Table2[[#This Row],[Sharpe Ratio Z-Score]],Table2[Sharpe Ratio Z-Score])</f>
        <v>597</v>
      </c>
      <c r="AV498">
        <f>(Table2[[#This Row],[Rank 1Y]]+Table2[[#This Row],[Rank 6M]]+Table2[[#This Row],[Rank Sharpe]])/3</f>
        <v>470.33333333333331</v>
      </c>
    </row>
    <row r="499" spans="1:48" x14ac:dyDescent="0.3">
      <c r="A499" t="s">
        <v>1418</v>
      </c>
      <c r="B499" t="s">
        <v>1419</v>
      </c>
      <c r="C499" t="s">
        <v>3183</v>
      </c>
      <c r="D499" t="s">
        <v>1420</v>
      </c>
      <c r="E499">
        <v>7901.8005752270001</v>
      </c>
      <c r="F499">
        <v>244.4</v>
      </c>
      <c r="G499">
        <v>-2.2396556479224201</v>
      </c>
      <c r="H499">
        <f>(Table2[[#This Row],[1Y Return vs Nifty]]-AVERAGE(Table2[1Y Return vs Nifty]))/_xlfn.STDEV.P(Table2[1Y Return vs Nifty])</f>
        <v>-0.47192322061600739</v>
      </c>
      <c r="I499">
        <v>-4.8219639101899201</v>
      </c>
      <c r="J499">
        <f>(Table2[[#This Row],[1M Return vs Nifty]]-AVERAGE(Table2[1M Return vs Nifty]))/_xlfn.STDEV.P(Table2[1M Return vs Nifty])</f>
        <v>-0.50378446707801239</v>
      </c>
      <c r="K499">
        <v>16.333096254125198</v>
      </c>
      <c r="L499">
        <f>(Table2[[#This Row],[6M Return vs Nifty]]-AVERAGE(Table2[6M Return vs Nifty]))/_xlfn.STDEV.P(Table2[6M Return vs Nifty])</f>
        <v>3.9714238656654174E-2</v>
      </c>
      <c r="M499">
        <v>9.99756676364362E-2</v>
      </c>
      <c r="N499">
        <f>(Table2[[#This Row],[1W Return vs Nifty]]-AVERAGE(Table2[1W Return vs Nifty]))/_xlfn.STDEV.P(Table2[1W Return vs Nifty])</f>
        <v>-6.3199076866546286E-2</v>
      </c>
      <c r="O499">
        <v>248.97</v>
      </c>
      <c r="P499">
        <v>237.76103540736</v>
      </c>
      <c r="Q499">
        <v>210.95386202479</v>
      </c>
      <c r="R499">
        <v>44.281107720182199</v>
      </c>
      <c r="S499" s="1">
        <f>(Table2[[#This Row],[Close Price]]-Table2[[#This Row],[20D EMA]])/Table2[[#This Row],[20D EMA]]</f>
        <v>-1.8355625175723957E-2</v>
      </c>
      <c r="T499" s="1">
        <f>(Table2[[#This Row],[Close Price]]-Table2[[#This Row],[50D EMA]])/Table2[[#This Row],[50D EMA]]</f>
        <v>2.7922845226785616E-2</v>
      </c>
      <c r="U499" s="1">
        <f>(Table2[[#This Row],[Close Price]]-Table2[[#This Row],[200D EMA]])/Table2[[#This Row],[200D EMA]]</f>
        <v>0.15854717071394323</v>
      </c>
      <c r="V499">
        <v>1.00573141652329</v>
      </c>
      <c r="W499">
        <v>239.33</v>
      </c>
      <c r="X499">
        <v>250.5</v>
      </c>
      <c r="Y499">
        <v>239.33</v>
      </c>
      <c r="Z499">
        <v>259.2</v>
      </c>
      <c r="AA499">
        <v>239.33</v>
      </c>
      <c r="AB499">
        <v>269</v>
      </c>
      <c r="AC499" s="1">
        <f>(Table2[[#This Row],[Close Price]]/Table2[[#This Row],[Day Low]])-1</f>
        <v>2.1184139054861495E-2</v>
      </c>
      <c r="AD499" s="1">
        <f>(Table2[[#This Row],[Day High]]/Table2[[#This Row],[Close Price]])-1</f>
        <v>2.4959083469721755E-2</v>
      </c>
      <c r="AE499" s="1">
        <f>(Table2[[#This Row],[Close Price]]/Table2[[#This Row],[Current Week Low]])-1</f>
        <v>2.1184139054861495E-2</v>
      </c>
      <c r="AF499" s="1">
        <f>(Table2[[#This Row],[Current Week High]]/Table2[[#This Row],[Close Price]])-1</f>
        <v>6.0556464811783783E-2</v>
      </c>
      <c r="AG499" s="1">
        <f>(Table2[[#This Row],[Close Price]]/Table2[[#This Row],[Current Month Low]])-1</f>
        <v>2.1184139054861495E-2</v>
      </c>
      <c r="AH499" s="1">
        <f>(Table2[[#This Row],[Current Month High]]/Table2[[#This Row],[Close Price]])-1</f>
        <v>0.10065466448445171</v>
      </c>
      <c r="AI499">
        <v>10.0654664484451</v>
      </c>
      <c r="AJ499">
        <v>44.103773584905603</v>
      </c>
      <c r="AK499" t="str">
        <f>IF(AND(Table2[[#This Row],[20D EMA]]&gt;Table2[[#This Row],[50D EMA]],Table2[[#This Row],[50D EMA]]&gt;Table2[[#This Row],[200D EMA]]),"Uptrend","Downtrend/NoTrend")</f>
        <v>Uptrend</v>
      </c>
      <c r="AL499">
        <v>-0.02</v>
      </c>
      <c r="AM499" t="s">
        <v>3216</v>
      </c>
      <c r="AN499">
        <v>-2.27</v>
      </c>
      <c r="AO499" t="s">
        <v>3216</v>
      </c>
      <c r="AP499">
        <v>-3.0817344073737998E-2</v>
      </c>
      <c r="AQ499">
        <f>(Table2[[#This Row],[Sharpe Ratio]]-AVERAGE(Table2[Sharpe Ratio]))/_xlfn.STDEV.P(Table2[Sharpe Ratio])</f>
        <v>-1.1059207655131804</v>
      </c>
      <c r="AR4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-2.1051132914170925</v>
      </c>
      <c r="AS499">
        <f>_xlfn.RANK.AVG(Table2[[#This Row],[1Y Return vs Nifty Z-Score]],Table2[1Y Return vs Nifty Z-Score])</f>
        <v>467</v>
      </c>
      <c r="AT499">
        <f>_xlfn.RANK.AVG(Table2[[#This Row],[6M Return vs Nifty Z-Score]],Table2[6M Return vs Nifty Z-Score])</f>
        <v>302</v>
      </c>
      <c r="AU499">
        <f>_xlfn.RANK.AVG(Table2[[#This Row],[Sharpe Ratio Z-Score]],Table2[Sharpe Ratio Z-Score])</f>
        <v>644</v>
      </c>
      <c r="AV499">
        <f>(Table2[[#This Row],[Rank 1Y]]+Table2[[#This Row],[Rank 6M]]+Table2[[#This Row],[Rank Sharpe]])/3</f>
        <v>471</v>
      </c>
    </row>
    <row r="500" spans="1:48" x14ac:dyDescent="0.3">
      <c r="A500" t="s">
        <v>1440</v>
      </c>
      <c r="B500" t="s">
        <v>1441</v>
      </c>
      <c r="C500" t="s">
        <v>3171</v>
      </c>
      <c r="D500" t="s">
        <v>21</v>
      </c>
      <c r="E500">
        <v>7655.4245088320004</v>
      </c>
      <c r="F500">
        <v>27.85</v>
      </c>
      <c r="G500">
        <v>38.865724645703899</v>
      </c>
      <c r="H500">
        <f>(Table2[[#This Row],[1Y Return vs Nifty]]-AVERAGE(Table2[1Y Return vs Nifty]))/_xlfn.STDEV.P(Table2[1Y Return vs Nifty])</f>
        <v>0.22413198666230214</v>
      </c>
      <c r="I500">
        <v>-10.651541981857999</v>
      </c>
      <c r="J500">
        <f>(Table2[[#This Row],[1M Return vs Nifty]]-AVERAGE(Table2[1M Return vs Nifty]))/_xlfn.STDEV.P(Table2[1M Return vs Nifty])</f>
        <v>-1.0333889597994219</v>
      </c>
      <c r="K500">
        <v>-35.988051023475499</v>
      </c>
      <c r="L500">
        <f>(Table2[[#This Row],[6M Return vs Nifty]]-AVERAGE(Table2[6M Return vs Nifty]))/_xlfn.STDEV.P(Table2[6M Return vs Nifty])</f>
        <v>-1.5226056264722718</v>
      </c>
      <c r="M500">
        <v>-5.9321869072845796</v>
      </c>
      <c r="N500">
        <f>(Table2[[#This Row],[1W Return vs Nifty]]-AVERAGE(Table2[1W Return vs Nifty]))/_xlfn.STDEV.P(Table2[1W Return vs Nifty])</f>
        <v>-1.3733139166286312</v>
      </c>
      <c r="O500">
        <v>29.33</v>
      </c>
      <c r="P500">
        <v>29.121082510826302</v>
      </c>
      <c r="Q500">
        <v>27.971729602960401</v>
      </c>
      <c r="R500">
        <v>34.223525359828102</v>
      </c>
      <c r="S500" s="1">
        <f>(Table2[[#This Row],[Close Price]]-Table2[[#This Row],[20D EMA]])/Table2[[#This Row],[20D EMA]]</f>
        <v>-5.0460279577224584E-2</v>
      </c>
      <c r="T500" s="1">
        <f>(Table2[[#This Row],[Close Price]]-Table2[[#This Row],[50D EMA]])/Table2[[#This Row],[50D EMA]]</f>
        <v>-4.3648188914466063E-2</v>
      </c>
      <c r="U500" s="1">
        <f>(Table2[[#This Row],[Close Price]]-Table2[[#This Row],[200D EMA]])/Table2[[#This Row],[200D EMA]]</f>
        <v>-4.3518797260043837E-3</v>
      </c>
      <c r="V500">
        <v>0.57480827654019795</v>
      </c>
      <c r="W500">
        <v>26.8</v>
      </c>
      <c r="X500">
        <v>28.77</v>
      </c>
      <c r="Y500">
        <v>26.8</v>
      </c>
      <c r="Z500">
        <v>28.77</v>
      </c>
      <c r="AA500">
        <v>26.8</v>
      </c>
      <c r="AB500">
        <v>31.64</v>
      </c>
      <c r="AC500" s="1">
        <f>(Table2[[#This Row],[Close Price]]/Table2[[#This Row],[Day Low]])-1</f>
        <v>3.917910447761197E-2</v>
      </c>
      <c r="AD500" s="1">
        <f>(Table2[[#This Row],[Day High]]/Table2[[#This Row],[Close Price]])-1</f>
        <v>3.3034111310592307E-2</v>
      </c>
      <c r="AE500" s="1">
        <f>(Table2[[#This Row],[Close Price]]/Table2[[#This Row],[Current Week Low]])-1</f>
        <v>3.917910447761197E-2</v>
      </c>
      <c r="AF500" s="1">
        <f>(Table2[[#This Row],[Current Week High]]/Table2[[#This Row],[Close Price]])-1</f>
        <v>3.3034111310592307E-2</v>
      </c>
      <c r="AG500" s="1">
        <f>(Table2[[#This Row],[Close Price]]/Table2[[#This Row],[Current Month Low]])-1</f>
        <v>3.917910447761197E-2</v>
      </c>
      <c r="AH500" s="1">
        <f>(Table2[[#This Row],[Current Month High]]/Table2[[#This Row],[Close Price]])-1</f>
        <v>0.13608617594254935</v>
      </c>
      <c r="AI500">
        <v>45.431932840536298</v>
      </c>
      <c r="AJ500">
        <v>71.901724137930998</v>
      </c>
      <c r="AK500" t="str">
        <f>IF(AND(Table2[[#This Row],[20D EMA]]&gt;Table2[[#This Row],[50D EMA]],Table2[[#This Row],[50D EMA]]&gt;Table2[[#This Row],[200D EMA]]),"Uptrend","Downtrend/NoTrend")</f>
        <v>Uptrend</v>
      </c>
      <c r="AL500">
        <v>-0.17</v>
      </c>
      <c r="AM500" t="s">
        <v>3216</v>
      </c>
      <c r="AN500">
        <v>-8.9</v>
      </c>
      <c r="AO500" t="s">
        <v>3216</v>
      </c>
      <c r="AP500">
        <v>2.9684543563162E-2</v>
      </c>
      <c r="AQ500">
        <f>(Table2[[#This Row],[Sharpe Ratio]]-AVERAGE(Table2[Sharpe Ratio]))/_xlfn.STDEV.P(Table2[Sharpe Ratio])</f>
        <v>-0.40324715054777999</v>
      </c>
      <c r="AR5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-4.1084236667858027</v>
      </c>
      <c r="AS500">
        <f>_xlfn.RANK.AVG(Table2[[#This Row],[1Y Return vs Nifty Z-Score]],Table2[1Y Return vs Nifty Z-Score])</f>
        <v>236</v>
      </c>
      <c r="AT500">
        <f>_xlfn.RANK.AVG(Table2[[#This Row],[6M Return vs Nifty Z-Score]],Table2[6M Return vs Nifty Z-Score])</f>
        <v>732</v>
      </c>
      <c r="AU500">
        <f>_xlfn.RANK.AVG(Table2[[#This Row],[Sharpe Ratio Z-Score]],Table2[Sharpe Ratio Z-Score])</f>
        <v>446</v>
      </c>
      <c r="AV500">
        <f>(Table2[[#This Row],[Rank 1Y]]+Table2[[#This Row],[Rank 6M]]+Table2[[#This Row],[Rank Sharpe]])/3</f>
        <v>471.33333333333331</v>
      </c>
    </row>
    <row r="501" spans="1:48" x14ac:dyDescent="0.3">
      <c r="A501" t="s">
        <v>539</v>
      </c>
      <c r="B501" t="s">
        <v>540</v>
      </c>
      <c r="C501" t="s">
        <v>3187</v>
      </c>
      <c r="D501" t="s">
        <v>541</v>
      </c>
      <c r="E501">
        <v>39845.960723750002</v>
      </c>
      <c r="F501">
        <v>35245.449999999997</v>
      </c>
      <c r="G501">
        <v>-8.9711040633194497</v>
      </c>
      <c r="H501">
        <f>(Table2[[#This Row],[1Y Return vs Nifty]]-AVERAGE(Table2[1Y Return vs Nifty]))/_xlfn.STDEV.P(Table2[1Y Return vs Nifty])</f>
        <v>-0.58590975202851303</v>
      </c>
      <c r="I501">
        <v>-4.9039578543499802</v>
      </c>
      <c r="J501">
        <f>(Table2[[#This Row],[1M Return vs Nifty]]-AVERAGE(Table2[1M Return vs Nifty]))/_xlfn.STDEV.P(Table2[1M Return vs Nifty])</f>
        <v>-0.51123343862779913</v>
      </c>
      <c r="K501">
        <v>2.2629268012845798</v>
      </c>
      <c r="L501">
        <f>(Table2[[#This Row],[6M Return vs Nifty]]-AVERAGE(Table2[6M Return vs Nifty]))/_xlfn.STDEV.P(Table2[6M Return vs Nifty])</f>
        <v>-0.38042381996183272</v>
      </c>
      <c r="M501">
        <v>-0.46862786992584698</v>
      </c>
      <c r="N501">
        <f>(Table2[[#This Row],[1W Return vs Nifty]]-AVERAGE(Table2[1W Return vs Nifty]))/_xlfn.STDEV.P(Table2[1W Return vs Nifty])</f>
        <v>-0.1866930847367369</v>
      </c>
      <c r="O501">
        <v>35567.769999999997</v>
      </c>
      <c r="P501">
        <v>35964.7517710108</v>
      </c>
      <c r="Q501">
        <v>33707.359893378001</v>
      </c>
      <c r="R501">
        <v>47.380117278418901</v>
      </c>
      <c r="S501" s="1">
        <f>(Table2[[#This Row],[Close Price]]-Table2[[#This Row],[20D EMA]])/Table2[[#This Row],[20D EMA]]</f>
        <v>-9.0621368727924114E-3</v>
      </c>
      <c r="T501" s="1">
        <f>(Table2[[#This Row],[Close Price]]-Table2[[#This Row],[50D EMA]])/Table2[[#This Row],[50D EMA]]</f>
        <v>-2.0000187283110704E-2</v>
      </c>
      <c r="U501" s="1">
        <f>(Table2[[#This Row],[Close Price]]-Table2[[#This Row],[200D EMA]])/Table2[[#This Row],[200D EMA]]</f>
        <v>4.5630690492736041E-2</v>
      </c>
      <c r="V501">
        <v>0.73010587597632404</v>
      </c>
      <c r="W501">
        <v>34687.65</v>
      </c>
      <c r="X501">
        <v>35686.449999999997</v>
      </c>
      <c r="Y501">
        <v>34687.65</v>
      </c>
      <c r="Z501">
        <v>36128</v>
      </c>
      <c r="AA501">
        <v>34465.550000000003</v>
      </c>
      <c r="AB501">
        <v>36244</v>
      </c>
      <c r="AC501" s="1">
        <f>(Table2[[#This Row],[Close Price]]/Table2[[#This Row],[Day Low]])-1</f>
        <v>1.6080651182769579E-2</v>
      </c>
      <c r="AD501" s="1">
        <f>(Table2[[#This Row],[Day High]]/Table2[[#This Row],[Close Price]])-1</f>
        <v>1.2512253354688418E-2</v>
      </c>
      <c r="AE501" s="1">
        <f>(Table2[[#This Row],[Close Price]]/Table2[[#This Row],[Current Week Low]])-1</f>
        <v>1.6080651182769579E-2</v>
      </c>
      <c r="AF501" s="1">
        <f>(Table2[[#This Row],[Current Week High]]/Table2[[#This Row],[Close Price]])-1</f>
        <v>2.5040111560499456E-2</v>
      </c>
      <c r="AG501" s="1">
        <f>(Table2[[#This Row],[Close Price]]/Table2[[#This Row],[Current Month Low]])-1</f>
        <v>2.2628392699376443E-2</v>
      </c>
      <c r="AH501" s="1">
        <f>(Table2[[#This Row],[Current Month High]]/Table2[[#This Row],[Close Price]])-1</f>
        <v>2.8331316524544459E-2</v>
      </c>
      <c r="AI501">
        <v>15.919927253021299</v>
      </c>
      <c r="AJ501">
        <v>23.672801980423799</v>
      </c>
      <c r="AK501" t="str">
        <f>IF(AND(Table2[[#This Row],[20D EMA]]&gt;Table2[[#This Row],[50D EMA]],Table2[[#This Row],[50D EMA]]&gt;Table2[[#This Row],[200D EMA]]),"Uptrend","Downtrend/NoTrend")</f>
        <v>Downtrend/NoTrend</v>
      </c>
      <c r="AL501">
        <v>0</v>
      </c>
      <c r="AM501">
        <v>0</v>
      </c>
      <c r="AN501">
        <v>-1.32</v>
      </c>
      <c r="AO501" t="s">
        <v>3216</v>
      </c>
      <c r="AP501">
        <v>2.8727715957491001E-2</v>
      </c>
      <c r="AQ501">
        <f>(Table2[[#This Row],[Sharpe Ratio]]-AVERAGE(Table2[Sharpe Ratio]))/_xlfn.STDEV.P(Table2[Sharpe Ratio])</f>
        <v>-0.41435982056248327</v>
      </c>
      <c r="AR5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1">
        <f>_xlfn.RANK.AVG(Table2[[#This Row],[1Y Return vs Nifty Z-Score]],Table2[1Y Return vs Nifty Z-Score])</f>
        <v>525</v>
      </c>
      <c r="AT501">
        <f>_xlfn.RANK.AVG(Table2[[#This Row],[6M Return vs Nifty Z-Score]],Table2[6M Return vs Nifty Z-Score])</f>
        <v>441</v>
      </c>
      <c r="AU501">
        <f>_xlfn.RANK.AVG(Table2[[#This Row],[Sharpe Ratio Z-Score]],Table2[Sharpe Ratio Z-Score])</f>
        <v>450</v>
      </c>
      <c r="AV501">
        <f>(Table2[[#This Row],[Rank 1Y]]+Table2[[#This Row],[Rank 6M]]+Table2[[#This Row],[Rank Sharpe]])/3</f>
        <v>472</v>
      </c>
    </row>
    <row r="502" spans="1:48" x14ac:dyDescent="0.3">
      <c r="A502" t="s">
        <v>1016</v>
      </c>
      <c r="B502" t="s">
        <v>1017</v>
      </c>
      <c r="C502" t="s">
        <v>631</v>
      </c>
      <c r="D502" t="s">
        <v>631</v>
      </c>
      <c r="E502">
        <v>14172.456947999999</v>
      </c>
      <c r="F502">
        <v>490.8</v>
      </c>
      <c r="G502">
        <v>-2.5013347804186101</v>
      </c>
      <c r="H502">
        <f>(Table2[[#This Row],[1Y Return vs Nifty]]-AVERAGE(Table2[1Y Return vs Nifty]))/_xlfn.STDEV.P(Table2[1Y Return vs Nifty])</f>
        <v>-0.47635434669996402</v>
      </c>
      <c r="I502">
        <v>-4.0598021096549601</v>
      </c>
      <c r="J502">
        <f>(Table2[[#This Row],[1M Return vs Nifty]]-AVERAGE(Table2[1M Return vs Nifty]))/_xlfn.STDEV.P(Table2[1M Return vs Nifty])</f>
        <v>-0.43454372464663871</v>
      </c>
      <c r="K502">
        <v>-1.7530725258914901</v>
      </c>
      <c r="L502">
        <f>(Table2[[#This Row],[6M Return vs Nifty]]-AVERAGE(Table2[6M Return vs Nifty]))/_xlfn.STDEV.P(Table2[6M Return vs Nifty])</f>
        <v>-0.5003423587106508</v>
      </c>
      <c r="M502">
        <v>-2.6124169021097901</v>
      </c>
      <c r="N502">
        <f>(Table2[[#This Row],[1W Return vs Nifty]]-AVERAGE(Table2[1W Return vs Nifty]))/_xlfn.STDEV.P(Table2[1W Return vs Nifty])</f>
        <v>-0.65229887528029784</v>
      </c>
      <c r="O502">
        <v>495.75</v>
      </c>
      <c r="P502">
        <v>498.24729002596803</v>
      </c>
      <c r="Q502">
        <v>459.61286720528102</v>
      </c>
      <c r="R502">
        <v>42.654504632694803</v>
      </c>
      <c r="S502" s="1">
        <f>(Table2[[#This Row],[Close Price]]-Table2[[#This Row],[20D EMA]])/Table2[[#This Row],[20D EMA]]</f>
        <v>-9.9848714069591307E-3</v>
      </c>
      <c r="T502" s="1">
        <f>(Table2[[#This Row],[Close Price]]-Table2[[#This Row],[50D EMA]])/Table2[[#This Row],[50D EMA]]</f>
        <v>-1.4946975477939625E-2</v>
      </c>
      <c r="U502" s="1">
        <f>(Table2[[#This Row],[Close Price]]-Table2[[#This Row],[200D EMA]])/Table2[[#This Row],[200D EMA]]</f>
        <v>6.7855221252519027E-2</v>
      </c>
      <c r="V502">
        <v>0.40199462178759099</v>
      </c>
      <c r="W502">
        <v>477</v>
      </c>
      <c r="X502">
        <v>493.55</v>
      </c>
      <c r="Y502">
        <v>477</v>
      </c>
      <c r="Z502">
        <v>499.9</v>
      </c>
      <c r="AA502">
        <v>477</v>
      </c>
      <c r="AB502">
        <v>515</v>
      </c>
      <c r="AC502" s="1">
        <f>(Table2[[#This Row],[Close Price]]/Table2[[#This Row],[Day Low]])-1</f>
        <v>2.8930817610062887E-2</v>
      </c>
      <c r="AD502" s="1">
        <f>(Table2[[#This Row],[Day High]]/Table2[[#This Row],[Close Price]])-1</f>
        <v>5.6030969845151102E-3</v>
      </c>
      <c r="AE502" s="1">
        <f>(Table2[[#This Row],[Close Price]]/Table2[[#This Row],[Current Week Low]])-1</f>
        <v>2.8930817610062887E-2</v>
      </c>
      <c r="AF502" s="1">
        <f>(Table2[[#This Row],[Current Week High]]/Table2[[#This Row],[Close Price]])-1</f>
        <v>1.8541157294213351E-2</v>
      </c>
      <c r="AG502" s="1">
        <f>(Table2[[#This Row],[Close Price]]/Table2[[#This Row],[Current Month Low]])-1</f>
        <v>2.8930817610062887E-2</v>
      </c>
      <c r="AH502" s="1">
        <f>(Table2[[#This Row],[Current Month High]]/Table2[[#This Row],[Close Price]])-1</f>
        <v>4.9307253463732659E-2</v>
      </c>
      <c r="AI502">
        <v>20.619396903015399</v>
      </c>
      <c r="AJ502">
        <v>44.992614475627697</v>
      </c>
      <c r="AK502" t="str">
        <f>IF(AND(Table2[[#This Row],[20D EMA]]&gt;Table2[[#This Row],[50D EMA]],Table2[[#This Row],[50D EMA]]&gt;Table2[[#This Row],[200D EMA]]),"Uptrend","Downtrend/NoTrend")</f>
        <v>Downtrend/NoTrend</v>
      </c>
      <c r="AL502">
        <v>-0.1</v>
      </c>
      <c r="AM502" t="s">
        <v>3216</v>
      </c>
      <c r="AN502">
        <v>0.15</v>
      </c>
      <c r="AO502" t="s">
        <v>3217</v>
      </c>
      <c r="AP502">
        <v>2.4216842749846E-2</v>
      </c>
      <c r="AQ502">
        <f>(Table2[[#This Row],[Sharpe Ratio]]-AVERAGE(Table2[Sharpe Ratio]))/_xlfn.STDEV.P(Table2[Sharpe Ratio])</f>
        <v>-0.46674945181645605</v>
      </c>
      <c r="AR5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2">
        <f>_xlfn.RANK.AVG(Table2[[#This Row],[1Y Return vs Nifty Z-Score]],Table2[1Y Return vs Nifty Z-Score])</f>
        <v>468</v>
      </c>
      <c r="AT502">
        <f>_xlfn.RANK.AVG(Table2[[#This Row],[6M Return vs Nifty Z-Score]],Table2[6M Return vs Nifty Z-Score])</f>
        <v>489</v>
      </c>
      <c r="AU502">
        <f>_xlfn.RANK.AVG(Table2[[#This Row],[Sharpe Ratio Z-Score]],Table2[Sharpe Ratio Z-Score])</f>
        <v>467</v>
      </c>
      <c r="AV502">
        <f>(Table2[[#This Row],[Rank 1Y]]+Table2[[#This Row],[Rank 6M]]+Table2[[#This Row],[Rank Sharpe]])/3</f>
        <v>474.66666666666669</v>
      </c>
    </row>
    <row r="503" spans="1:48" x14ac:dyDescent="0.3">
      <c r="A503" t="s">
        <v>1124</v>
      </c>
      <c r="B503" t="s">
        <v>1125</v>
      </c>
      <c r="C503" t="s">
        <v>3185</v>
      </c>
      <c r="D503" t="s">
        <v>468</v>
      </c>
      <c r="E503">
        <v>11529.8853504</v>
      </c>
      <c r="F503">
        <v>3164.8</v>
      </c>
      <c r="G503">
        <v>-7.0069294404793299</v>
      </c>
      <c r="H503">
        <f>(Table2[[#This Row],[1Y Return vs Nifty]]-AVERAGE(Table2[1Y Return vs Nifty]))/_xlfn.STDEV.P(Table2[1Y Return vs Nifty])</f>
        <v>-0.55264953245468362</v>
      </c>
      <c r="I503">
        <v>13.127885931576699</v>
      </c>
      <c r="J503">
        <f>(Table2[[#This Row],[1M Return vs Nifty]]-AVERAGE(Table2[1M Return vs Nifty]))/_xlfn.STDEV.P(Table2[1M Return vs Nifty])</f>
        <v>1.1269203631866831</v>
      </c>
      <c r="K503">
        <v>21.8800937039607</v>
      </c>
      <c r="L503">
        <f>(Table2[[#This Row],[6M Return vs Nifty]]-AVERAGE(Table2[6M Return vs Nifty]))/_xlfn.STDEV.P(Table2[6M Return vs Nifty])</f>
        <v>0.20534868588536762</v>
      </c>
      <c r="M503">
        <v>3.5864147446674002</v>
      </c>
      <c r="N503">
        <f>(Table2[[#This Row],[1W Return vs Nifty]]-AVERAGE(Table2[1W Return vs Nifty]))/_xlfn.STDEV.P(Table2[1W Return vs Nifty])</f>
        <v>0.69401452870417235</v>
      </c>
      <c r="O503">
        <v>3063.05</v>
      </c>
      <c r="P503">
        <v>2942.8084571525001</v>
      </c>
      <c r="Q503">
        <v>2750.1505333558198</v>
      </c>
      <c r="R503">
        <v>66.908015135281303</v>
      </c>
      <c r="S503" s="1">
        <f>(Table2[[#This Row],[Close Price]]-Table2[[#This Row],[20D EMA]])/Table2[[#This Row],[20D EMA]]</f>
        <v>3.3218524020175964E-2</v>
      </c>
      <c r="T503" s="1">
        <f>(Table2[[#This Row],[Close Price]]-Table2[[#This Row],[50D EMA]])/Table2[[#This Row],[50D EMA]]</f>
        <v>7.5435267391579408E-2</v>
      </c>
      <c r="U503" s="1">
        <f>(Table2[[#This Row],[Close Price]]-Table2[[#This Row],[200D EMA]])/Table2[[#This Row],[200D EMA]]</f>
        <v>0.15077337099006435</v>
      </c>
      <c r="V503">
        <v>2.4079576649241301</v>
      </c>
      <c r="W503">
        <v>3115</v>
      </c>
      <c r="X503">
        <v>3297.95</v>
      </c>
      <c r="Y503">
        <v>3008.7</v>
      </c>
      <c r="Z503">
        <v>3370</v>
      </c>
      <c r="AA503">
        <v>2840.35</v>
      </c>
      <c r="AB503">
        <v>3370</v>
      </c>
      <c r="AC503" s="1">
        <f>(Table2[[#This Row],[Close Price]]/Table2[[#This Row],[Day Low]])-1</f>
        <v>1.5987158908507215E-2</v>
      </c>
      <c r="AD503" s="1">
        <f>(Table2[[#This Row],[Day High]]/Table2[[#This Row],[Close Price]])-1</f>
        <v>4.2072168857431702E-2</v>
      </c>
      <c r="AE503" s="1">
        <f>(Table2[[#This Row],[Close Price]]/Table2[[#This Row],[Current Week Low]])-1</f>
        <v>5.1882873001628749E-2</v>
      </c>
      <c r="AF503" s="1">
        <f>(Table2[[#This Row],[Current Week High]]/Table2[[#This Row],[Close Price]])-1</f>
        <v>6.4838220424671356E-2</v>
      </c>
      <c r="AG503" s="1">
        <f>(Table2[[#This Row],[Close Price]]/Table2[[#This Row],[Current Month Low]])-1</f>
        <v>0.11422888024363198</v>
      </c>
      <c r="AH503" s="1">
        <f>(Table2[[#This Row],[Current Month High]]/Table2[[#This Row],[Close Price]])-1</f>
        <v>6.4838220424671356E-2</v>
      </c>
      <c r="AI503">
        <v>6.4838220424671302</v>
      </c>
      <c r="AJ503">
        <v>40.845571873609202</v>
      </c>
      <c r="AK503" t="str">
        <f>IF(AND(Table2[[#This Row],[20D EMA]]&gt;Table2[[#This Row],[50D EMA]],Table2[[#This Row],[50D EMA]]&gt;Table2[[#This Row],[200D EMA]]),"Uptrend","Downtrend/NoTrend")</f>
        <v>Uptrend</v>
      </c>
      <c r="AL503">
        <v>-0.01</v>
      </c>
      <c r="AM503" t="s">
        <v>3216</v>
      </c>
      <c r="AN503">
        <v>9.58</v>
      </c>
      <c r="AO503" t="s">
        <v>3217</v>
      </c>
      <c r="AP503">
        <v>-5.0879721667271997E-2</v>
      </c>
      <c r="AQ503">
        <f>(Table2[[#This Row],[Sharpe Ratio]]-AVERAGE(Table2[Sharpe Ratio]))/_xlfn.STDEV.P(Table2[Sharpe Ratio])</f>
        <v>-1.3389267747315023</v>
      </c>
      <c r="AR5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0.13470727059003706</v>
      </c>
      <c r="AS503">
        <f>_xlfn.RANK.AVG(Table2[[#This Row],[1Y Return vs Nifty Z-Score]],Table2[1Y Return vs Nifty Z-Score])</f>
        <v>510</v>
      </c>
      <c r="AT503">
        <f>_xlfn.RANK.AVG(Table2[[#This Row],[6M Return vs Nifty Z-Score]],Table2[6M Return vs Nifty Z-Score])</f>
        <v>243</v>
      </c>
      <c r="AU503">
        <f>_xlfn.RANK.AVG(Table2[[#This Row],[Sharpe Ratio Z-Score]],Table2[Sharpe Ratio Z-Score])</f>
        <v>672</v>
      </c>
      <c r="AV503">
        <f>(Table2[[#This Row],[Rank 1Y]]+Table2[[#This Row],[Rank 6M]]+Table2[[#This Row],[Rank Sharpe]])/3</f>
        <v>475</v>
      </c>
    </row>
    <row r="504" spans="1:48" x14ac:dyDescent="0.3">
      <c r="A504" t="s">
        <v>1905</v>
      </c>
      <c r="B504" t="s">
        <v>1906</v>
      </c>
      <c r="C504" t="s">
        <v>3173</v>
      </c>
      <c r="D504" t="s">
        <v>1011</v>
      </c>
      <c r="E504">
        <v>3826.0008528099902</v>
      </c>
      <c r="F504">
        <v>476.3</v>
      </c>
      <c r="G504">
        <v>-19.9206619355211</v>
      </c>
      <c r="H504">
        <f>(Table2[[#This Row],[1Y Return vs Nifty]]-AVERAGE(Table2[1Y Return vs Nifty]))/_xlfn.STDEV.P(Table2[1Y Return vs Nifty])</f>
        <v>-0.77132335773897853</v>
      </c>
      <c r="I504">
        <v>13.255983865712199</v>
      </c>
      <c r="J504">
        <f>(Table2[[#This Row],[1M Return vs Nifty]]-AVERAGE(Table2[1M Return vs Nifty]))/_xlfn.STDEV.P(Table2[1M Return vs Nifty])</f>
        <v>1.1385577819831141</v>
      </c>
      <c r="K504">
        <v>16.015007628386599</v>
      </c>
      <c r="L504">
        <f>(Table2[[#This Row],[6M Return vs Nifty]]-AVERAGE(Table2[6M Return vs Nifty]))/_xlfn.STDEV.P(Table2[6M Return vs Nifty])</f>
        <v>3.0216049019751324E-2</v>
      </c>
      <c r="M504">
        <v>4.3235190800385999</v>
      </c>
      <c r="N504">
        <f>(Table2[[#This Row],[1W Return vs Nifty]]-AVERAGE(Table2[1W Return vs Nifty]))/_xlfn.STDEV.P(Table2[1W Return vs Nifty])</f>
        <v>0.85410493015284716</v>
      </c>
      <c r="O504">
        <v>457.08</v>
      </c>
      <c r="P504">
        <v>435.217451430908</v>
      </c>
      <c r="Q504">
        <v>408.583970748252</v>
      </c>
      <c r="R504">
        <v>60.481438256617899</v>
      </c>
      <c r="S504" s="1">
        <f>(Table2[[#This Row],[Close Price]]-Table2[[#This Row],[20D EMA]])/Table2[[#This Row],[20D EMA]]</f>
        <v>4.204953181062402E-2</v>
      </c>
      <c r="T504" s="1">
        <f>(Table2[[#This Row],[Close Price]]-Table2[[#This Row],[50D EMA]])/Table2[[#This Row],[50D EMA]]</f>
        <v>9.4395453201659998E-2</v>
      </c>
      <c r="U504" s="1">
        <f>(Table2[[#This Row],[Close Price]]-Table2[[#This Row],[200D EMA]])/Table2[[#This Row],[200D EMA]]</f>
        <v>0.16573344550873503</v>
      </c>
      <c r="V504">
        <v>0.821576661107982</v>
      </c>
      <c r="W504">
        <v>461.4</v>
      </c>
      <c r="X504">
        <v>484</v>
      </c>
      <c r="Y504">
        <v>461.4</v>
      </c>
      <c r="Z504">
        <v>491.9</v>
      </c>
      <c r="AA504">
        <v>446.55</v>
      </c>
      <c r="AB504">
        <v>491.9</v>
      </c>
      <c r="AC504" s="1">
        <f>(Table2[[#This Row],[Close Price]]/Table2[[#This Row],[Day Low]])-1</f>
        <v>3.2293021239705233E-2</v>
      </c>
      <c r="AD504" s="1">
        <f>(Table2[[#This Row],[Day High]]/Table2[[#This Row],[Close Price]])-1</f>
        <v>1.6166281755196188E-2</v>
      </c>
      <c r="AE504" s="1">
        <f>(Table2[[#This Row],[Close Price]]/Table2[[#This Row],[Current Week Low]])-1</f>
        <v>3.2293021239705233E-2</v>
      </c>
      <c r="AF504" s="1">
        <f>(Table2[[#This Row],[Current Week High]]/Table2[[#This Row],[Close Price]])-1</f>
        <v>3.2752466932605362E-2</v>
      </c>
      <c r="AG504" s="1">
        <f>(Table2[[#This Row],[Close Price]]/Table2[[#This Row],[Current Month Low]])-1</f>
        <v>6.6621878848952987E-2</v>
      </c>
      <c r="AH504" s="1">
        <f>(Table2[[#This Row],[Current Month High]]/Table2[[#This Row],[Close Price]])-1</f>
        <v>3.2752466932605362E-2</v>
      </c>
      <c r="AI504">
        <v>4.7659038421163</v>
      </c>
      <c r="AJ504">
        <v>40.896317112853097</v>
      </c>
      <c r="AK504" t="str">
        <f>IF(AND(Table2[[#This Row],[20D EMA]]&gt;Table2[[#This Row],[50D EMA]],Table2[[#This Row],[50D EMA]]&gt;Table2[[#This Row],[200D EMA]]),"Uptrend","Downtrend/NoTrend")</f>
        <v>Uptrend</v>
      </c>
      <c r="AL504">
        <v>0</v>
      </c>
      <c r="AM504" t="s">
        <v>3218</v>
      </c>
      <c r="AN504">
        <v>0.33</v>
      </c>
      <c r="AO504" t="s">
        <v>3217</v>
      </c>
      <c r="AP504">
        <v>2.6034307811419999E-3</v>
      </c>
      <c r="AQ504">
        <f>(Table2[[#This Row],[Sharpe Ratio]]-AVERAGE(Table2[Sharpe Ratio]))/_xlfn.STDEV.P(Table2[Sharpe Ratio])</f>
        <v>-0.71776929455146288</v>
      </c>
      <c r="AR5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0.53378610886527111</v>
      </c>
      <c r="AS504">
        <f>_xlfn.RANK.AVG(Table2[[#This Row],[1Y Return vs Nifty Z-Score]],Table2[1Y Return vs Nifty Z-Score])</f>
        <v>594</v>
      </c>
      <c r="AT504">
        <f>_xlfn.RANK.AVG(Table2[[#This Row],[6M Return vs Nifty Z-Score]],Table2[6M Return vs Nifty Z-Score])</f>
        <v>306</v>
      </c>
      <c r="AU504">
        <f>_xlfn.RANK.AVG(Table2[[#This Row],[Sharpe Ratio Z-Score]],Table2[Sharpe Ratio Z-Score])</f>
        <v>526</v>
      </c>
      <c r="AV504">
        <f>(Table2[[#This Row],[Rank 1Y]]+Table2[[#This Row],[Rank 6M]]+Table2[[#This Row],[Rank Sharpe]])/3</f>
        <v>475.33333333333331</v>
      </c>
    </row>
    <row r="505" spans="1:48" x14ac:dyDescent="0.3">
      <c r="A505" t="s">
        <v>38</v>
      </c>
      <c r="B505" t="s">
        <v>39</v>
      </c>
      <c r="C505" t="s">
        <v>3171</v>
      </c>
      <c r="D505" t="s">
        <v>40</v>
      </c>
      <c r="E505">
        <v>644264.26582385995</v>
      </c>
      <c r="F505">
        <v>1000.55</v>
      </c>
      <c r="G505">
        <v>26.366659601993302</v>
      </c>
      <c r="H505">
        <f>(Table2[[#This Row],[1Y Return vs Nifty]]-AVERAGE(Table2[1Y Return vs Nifty]))/_xlfn.STDEV.P(Table2[1Y Return vs Nifty])</f>
        <v>1.2479904924134737E-2</v>
      </c>
      <c r="I505">
        <v>-7.3505105623257698</v>
      </c>
      <c r="J505">
        <f>(Table2[[#This Row],[1M Return vs Nifty]]-AVERAGE(Table2[1M Return vs Nifty]))/_xlfn.STDEV.P(Table2[1M Return vs Nifty])</f>
        <v>-0.73349743267582035</v>
      </c>
      <c r="K505">
        <v>-2.7359558550313299</v>
      </c>
      <c r="L505">
        <f>(Table2[[#This Row],[6M Return vs Nifty]]-AVERAGE(Table2[6M Return vs Nifty]))/_xlfn.STDEV.P(Table2[6M Return vs Nifty])</f>
        <v>-0.52969145042822896</v>
      </c>
      <c r="M505">
        <v>-0.248101708200821</v>
      </c>
      <c r="N505">
        <f>(Table2[[#This Row],[1W Return vs Nifty]]-AVERAGE(Table2[1W Return vs Nifty]))/_xlfn.STDEV.P(Table2[1W Return vs Nifty])</f>
        <v>-0.13879739335850627</v>
      </c>
      <c r="O505">
        <v>1041.74</v>
      </c>
      <c r="P505">
        <v>1054.45548866831</v>
      </c>
      <c r="Q505">
        <v>966.01375950879299</v>
      </c>
      <c r="R505">
        <v>33.518371367991698</v>
      </c>
      <c r="S505" s="1">
        <f>(Table2[[#This Row],[Close Price]]-Table2[[#This Row],[20D EMA]])/Table2[[#This Row],[20D EMA]]</f>
        <v>-3.9539616411004716E-2</v>
      </c>
      <c r="T505" s="1">
        <f>(Table2[[#This Row],[Close Price]]-Table2[[#This Row],[50D EMA]])/Table2[[#This Row],[50D EMA]]</f>
        <v>-5.1121635050132057E-2</v>
      </c>
      <c r="U505" s="1">
        <f>(Table2[[#This Row],[Close Price]]-Table2[[#This Row],[200D EMA]])/Table2[[#This Row],[200D EMA]]</f>
        <v>3.5751292516545782E-2</v>
      </c>
      <c r="V505">
        <v>0.32435610081139798</v>
      </c>
      <c r="W505">
        <v>991</v>
      </c>
      <c r="X505">
        <v>1029.55</v>
      </c>
      <c r="Y505">
        <v>991</v>
      </c>
      <c r="Z505">
        <v>1041.6500000000001</v>
      </c>
      <c r="AA505">
        <v>991</v>
      </c>
      <c r="AB505">
        <v>1079.95</v>
      </c>
      <c r="AC505" s="1">
        <f>(Table2[[#This Row],[Close Price]]/Table2[[#This Row],[Day Low]])-1</f>
        <v>9.6367305751765553E-3</v>
      </c>
      <c r="AD505" s="1">
        <f>(Table2[[#This Row],[Day High]]/Table2[[#This Row],[Close Price]])-1</f>
        <v>2.8984058767677734E-2</v>
      </c>
      <c r="AE505" s="1">
        <f>(Table2[[#This Row],[Close Price]]/Table2[[#This Row],[Current Week Low]])-1</f>
        <v>9.6367305751765553E-3</v>
      </c>
      <c r="AF505" s="1">
        <f>(Table2[[#This Row],[Current Week High]]/Table2[[#This Row],[Close Price]])-1</f>
        <v>4.1077407425915924E-2</v>
      </c>
      <c r="AG505" s="1">
        <f>(Table2[[#This Row],[Close Price]]/Table2[[#This Row],[Current Month Low]])-1</f>
        <v>9.6367305751765553E-3</v>
      </c>
      <c r="AH505" s="1">
        <f>(Table2[[#This Row],[Current Month High]]/Table2[[#This Row],[Close Price]])-1</f>
        <v>7.935635400529728E-2</v>
      </c>
      <c r="AI505">
        <v>22.132826945180099</v>
      </c>
      <c r="AJ505">
        <v>67.498116682012196</v>
      </c>
      <c r="AK505" t="str">
        <f>IF(AND(Table2[[#This Row],[20D EMA]]&gt;Table2[[#This Row],[50D EMA]],Table2[[#This Row],[50D EMA]]&gt;Table2[[#This Row],[200D EMA]]),"Uptrend","Downtrend/NoTrend")</f>
        <v>Downtrend/NoTrend</v>
      </c>
      <c r="AL505">
        <v>-0.02</v>
      </c>
      <c r="AM505" t="s">
        <v>3216</v>
      </c>
      <c r="AN505">
        <v>-5.81</v>
      </c>
      <c r="AO505" t="s">
        <v>3216</v>
      </c>
      <c r="AP505">
        <v>-2.5053542595359E-2</v>
      </c>
      <c r="AQ505">
        <f>(Table2[[#This Row],[Sharpe Ratio]]-AVERAGE(Table2[Sharpe Ratio]))/_xlfn.STDEV.P(Table2[Sharpe Ratio])</f>
        <v>-1.0389795281577139</v>
      </c>
      <c r="AR5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5">
        <f>_xlfn.RANK.AVG(Table2[[#This Row],[1Y Return vs Nifty Z-Score]],Table2[1Y Return vs Nifty Z-Score])</f>
        <v>290</v>
      </c>
      <c r="AT505">
        <f>_xlfn.RANK.AVG(Table2[[#This Row],[6M Return vs Nifty Z-Score]],Table2[6M Return vs Nifty Z-Score])</f>
        <v>502</v>
      </c>
      <c r="AU505">
        <f>_xlfn.RANK.AVG(Table2[[#This Row],[Sharpe Ratio Z-Score]],Table2[Sharpe Ratio Z-Score])</f>
        <v>636</v>
      </c>
      <c r="AV505">
        <f>(Table2[[#This Row],[Rank 1Y]]+Table2[[#This Row],[Rank 6M]]+Table2[[#This Row],[Rank Sharpe]])/3</f>
        <v>476</v>
      </c>
    </row>
    <row r="506" spans="1:48" x14ac:dyDescent="0.3">
      <c r="A506" t="s">
        <v>1589</v>
      </c>
      <c r="B506" t="s">
        <v>1590</v>
      </c>
      <c r="C506" t="s">
        <v>3185</v>
      </c>
      <c r="D506" t="s">
        <v>285</v>
      </c>
      <c r="E506">
        <v>6105.5461939199904</v>
      </c>
      <c r="F506">
        <v>816.95</v>
      </c>
      <c r="G506">
        <v>-10.391057871831</v>
      </c>
      <c r="H506">
        <f>(Table2[[#This Row],[1Y Return vs Nifty]]-AVERAGE(Table2[1Y Return vs Nifty]))/_xlfn.STDEV.P(Table2[1Y Return vs Nifty])</f>
        <v>-0.60995444485093631</v>
      </c>
      <c r="I506">
        <v>11.1655759192011</v>
      </c>
      <c r="J506">
        <f>(Table2[[#This Row],[1M Return vs Nifty]]-AVERAGE(Table2[1M Return vs Nifty]))/_xlfn.STDEV.P(Table2[1M Return vs Nifty])</f>
        <v>0.94864876515849994</v>
      </c>
      <c r="K506">
        <v>2.8481823309831298</v>
      </c>
      <c r="L506">
        <f>(Table2[[#This Row],[6M Return vs Nifty]]-AVERAGE(Table2[6M Return vs Nifty]))/_xlfn.STDEV.P(Table2[6M Return vs Nifty])</f>
        <v>-0.36294797342939167</v>
      </c>
      <c r="M506">
        <v>2.11326500573964</v>
      </c>
      <c r="N506">
        <f>(Table2[[#This Row],[1W Return vs Nifty]]-AVERAGE(Table2[1W Return vs Nifty]))/_xlfn.STDEV.P(Table2[1W Return vs Nifty])</f>
        <v>0.37406371335563698</v>
      </c>
      <c r="O506">
        <v>806.53</v>
      </c>
      <c r="P506">
        <v>788.58937751707094</v>
      </c>
      <c r="Q506">
        <v>768.36182276629404</v>
      </c>
      <c r="R506">
        <v>60.014939973388202</v>
      </c>
      <c r="S506" s="1">
        <f>(Table2[[#This Row],[Close Price]]-Table2[[#This Row],[20D EMA]])/Table2[[#This Row],[20D EMA]]</f>
        <v>1.2919544220301877E-2</v>
      </c>
      <c r="T506" s="1">
        <f>(Table2[[#This Row],[Close Price]]-Table2[[#This Row],[50D EMA]])/Table2[[#This Row],[50D EMA]]</f>
        <v>3.5963738913431111E-2</v>
      </c>
      <c r="U506" s="1">
        <f>(Table2[[#This Row],[Close Price]]-Table2[[#This Row],[200D EMA]])/Table2[[#This Row],[200D EMA]]</f>
        <v>6.3236063784086069E-2</v>
      </c>
      <c r="V506">
        <v>2.7252746641694201</v>
      </c>
      <c r="W506">
        <v>799.8</v>
      </c>
      <c r="X506">
        <v>838.95</v>
      </c>
      <c r="Y506">
        <v>799.8</v>
      </c>
      <c r="Z506">
        <v>869.3</v>
      </c>
      <c r="AA506">
        <v>768.55</v>
      </c>
      <c r="AB506">
        <v>869.3</v>
      </c>
      <c r="AC506" s="1">
        <f>(Table2[[#This Row],[Close Price]]/Table2[[#This Row],[Day Low]])-1</f>
        <v>2.1442860715178869E-2</v>
      </c>
      <c r="AD506" s="1">
        <f>(Table2[[#This Row],[Day High]]/Table2[[#This Row],[Close Price]])-1</f>
        <v>2.6929432645816709E-2</v>
      </c>
      <c r="AE506" s="1">
        <f>(Table2[[#This Row],[Close Price]]/Table2[[#This Row],[Current Week Low]])-1</f>
        <v>2.1442860715178869E-2</v>
      </c>
      <c r="AF506" s="1">
        <f>(Table2[[#This Row],[Current Week High]]/Table2[[#This Row],[Close Price]])-1</f>
        <v>6.4079809045841207E-2</v>
      </c>
      <c r="AG506" s="1">
        <f>(Table2[[#This Row],[Close Price]]/Table2[[#This Row],[Current Month Low]])-1</f>
        <v>6.2975733524168964E-2</v>
      </c>
      <c r="AH506" s="1">
        <f>(Table2[[#This Row],[Current Month High]]/Table2[[#This Row],[Close Price]])-1</f>
        <v>6.4079809045841207E-2</v>
      </c>
      <c r="AI506">
        <v>6.4079809045841198</v>
      </c>
      <c r="AJ506">
        <v>26.658914728682099</v>
      </c>
      <c r="AK506" t="str">
        <f>IF(AND(Table2[[#This Row],[20D EMA]]&gt;Table2[[#This Row],[50D EMA]],Table2[[#This Row],[50D EMA]]&gt;Table2[[#This Row],[200D EMA]]),"Uptrend","Downtrend/NoTrend")</f>
        <v>Uptrend</v>
      </c>
      <c r="AL506">
        <v>0.04</v>
      </c>
      <c r="AM506" t="s">
        <v>3217</v>
      </c>
      <c r="AN506">
        <v>4.66</v>
      </c>
      <c r="AO506" t="s">
        <v>3217</v>
      </c>
      <c r="AP506">
        <v>2.673124791733E-2</v>
      </c>
      <c r="AQ506">
        <f>(Table2[[#This Row],[Sharpe Ratio]]-AVERAGE(Table2[Sharpe Ratio]))/_xlfn.STDEV.P(Table2[Sharpe Ratio])</f>
        <v>-0.43754695520796849</v>
      </c>
      <c r="AR5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-8.773689497415943E-2</v>
      </c>
      <c r="AS506">
        <f>_xlfn.RANK.AVG(Table2[[#This Row],[1Y Return vs Nifty Z-Score]],Table2[1Y Return vs Nifty Z-Score])</f>
        <v>539</v>
      </c>
      <c r="AT506">
        <f>_xlfn.RANK.AVG(Table2[[#This Row],[6M Return vs Nifty Z-Score]],Table2[6M Return vs Nifty Z-Score])</f>
        <v>434</v>
      </c>
      <c r="AU506">
        <f>_xlfn.RANK.AVG(Table2[[#This Row],[Sharpe Ratio Z-Score]],Table2[Sharpe Ratio Z-Score])</f>
        <v>458</v>
      </c>
      <c r="AV506">
        <f>(Table2[[#This Row],[Rank 1Y]]+Table2[[#This Row],[Rank 6M]]+Table2[[#This Row],[Rank Sharpe]])/3</f>
        <v>477</v>
      </c>
    </row>
    <row r="507" spans="1:48" x14ac:dyDescent="0.3">
      <c r="A507" t="s">
        <v>959</v>
      </c>
      <c r="B507" t="s">
        <v>960</v>
      </c>
      <c r="C507" t="s">
        <v>3174</v>
      </c>
      <c r="D507" t="s">
        <v>46</v>
      </c>
      <c r="E507">
        <v>16151.030159354999</v>
      </c>
      <c r="F507">
        <v>1623.9</v>
      </c>
      <c r="G507">
        <v>4.1856329547343396</v>
      </c>
      <c r="H507">
        <f>(Table2[[#This Row],[1Y Return vs Nifty]]-AVERAGE(Table2[1Y Return vs Nifty]))/_xlfn.STDEV.P(Table2[1Y Return vs Nifty])</f>
        <v>-0.36312102591064227</v>
      </c>
      <c r="I507">
        <v>-0.62380426125005495</v>
      </c>
      <c r="J507">
        <f>(Table2[[#This Row],[1M Return vs Nifty]]-AVERAGE(Table2[1M Return vs Nifty]))/_xlfn.STDEV.P(Table2[1M Return vs Nifty])</f>
        <v>-0.12239079091371094</v>
      </c>
      <c r="K507">
        <v>12.403306475839001</v>
      </c>
      <c r="L507">
        <f>(Table2[[#This Row],[6M Return vs Nifty]]-AVERAGE(Table2[6M Return vs Nifty]))/_xlfn.STDEV.P(Table2[6M Return vs Nifty])</f>
        <v>-7.7630065814007818E-2</v>
      </c>
      <c r="M507">
        <v>2.5403476700610499</v>
      </c>
      <c r="N507">
        <f>(Table2[[#This Row],[1W Return vs Nifty]]-AVERAGE(Table2[1W Return vs Nifty]))/_xlfn.STDEV.P(Table2[1W Return vs Nifty])</f>
        <v>0.46682105027803156</v>
      </c>
      <c r="O507">
        <v>1619.83</v>
      </c>
      <c r="P507">
        <v>1620.99021420432</v>
      </c>
      <c r="Q507">
        <v>1479.76475747836</v>
      </c>
      <c r="R507">
        <v>72.356270005360798</v>
      </c>
      <c r="S507" s="1">
        <f>(Table2[[#This Row],[Close Price]]-Table2[[#This Row],[20D EMA]])/Table2[[#This Row],[20D EMA]]</f>
        <v>2.5126093478946335E-3</v>
      </c>
      <c r="T507" s="1">
        <f>(Table2[[#This Row],[Close Price]]-Table2[[#This Row],[50D EMA]])/Table2[[#This Row],[50D EMA]]</f>
        <v>1.7950668487585135E-3</v>
      </c>
      <c r="U507" s="1">
        <f>(Table2[[#This Row],[Close Price]]-Table2[[#This Row],[200D EMA]])/Table2[[#This Row],[200D EMA]]</f>
        <v>9.7404159541722213E-2</v>
      </c>
      <c r="V507">
        <v>1.09015718951381</v>
      </c>
      <c r="W507">
        <v>1601.2</v>
      </c>
      <c r="X507">
        <v>1667.9</v>
      </c>
      <c r="Y507">
        <v>1600.05</v>
      </c>
      <c r="Z507">
        <v>1680</v>
      </c>
      <c r="AA507">
        <v>1542.3</v>
      </c>
      <c r="AB507">
        <v>1693.95</v>
      </c>
      <c r="AC507" s="1">
        <f>(Table2[[#This Row],[Close Price]]/Table2[[#This Row],[Day Low]])-1</f>
        <v>1.4176867349487976E-2</v>
      </c>
      <c r="AD507" s="1">
        <f>(Table2[[#This Row],[Day High]]/Table2[[#This Row],[Close Price]])-1</f>
        <v>2.7095264486729498E-2</v>
      </c>
      <c r="AE507" s="1">
        <f>(Table2[[#This Row],[Close Price]]/Table2[[#This Row],[Current Week Low]])-1</f>
        <v>1.4905784194243932E-2</v>
      </c>
      <c r="AF507" s="1">
        <f>(Table2[[#This Row],[Current Week High]]/Table2[[#This Row],[Close Price]])-1</f>
        <v>3.4546462220579999E-2</v>
      </c>
      <c r="AG507" s="1">
        <f>(Table2[[#This Row],[Close Price]]/Table2[[#This Row],[Current Month Low]])-1</f>
        <v>5.2907994553588855E-2</v>
      </c>
      <c r="AH507" s="1">
        <f>(Table2[[#This Row],[Current Month High]]/Table2[[#This Row],[Close Price]])-1</f>
        <v>4.3136892665804449E-2</v>
      </c>
      <c r="AI507">
        <v>14.5390726029927</v>
      </c>
      <c r="AJ507">
        <v>58.436996926679299</v>
      </c>
      <c r="AK507" t="str">
        <f>IF(AND(Table2[[#This Row],[20D EMA]]&gt;Table2[[#This Row],[50D EMA]],Table2[[#This Row],[50D EMA]]&gt;Table2[[#This Row],[200D EMA]]),"Uptrend","Downtrend/NoTrend")</f>
        <v>Downtrend/NoTrend</v>
      </c>
      <c r="AL507">
        <v>-7.0000000000000007E-2</v>
      </c>
      <c r="AM507" t="s">
        <v>3216</v>
      </c>
      <c r="AN507">
        <v>1.19</v>
      </c>
      <c r="AO507" t="s">
        <v>3217</v>
      </c>
      <c r="AP507">
        <v>-5.1137560906642003E-2</v>
      </c>
      <c r="AQ507">
        <f>(Table2[[#This Row],[Sharpe Ratio]]-AVERAGE(Table2[Sharpe Ratio]))/_xlfn.STDEV.P(Table2[Sharpe Ratio])</f>
        <v>-1.3419213396531025</v>
      </c>
      <c r="AR5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7">
        <f>_xlfn.RANK.AVG(Table2[[#This Row],[1Y Return vs Nifty Z-Score]],Table2[1Y Return vs Nifty Z-Score])</f>
        <v>418</v>
      </c>
      <c r="AT507">
        <f>_xlfn.RANK.AVG(Table2[[#This Row],[6M Return vs Nifty Z-Score]],Table2[6M Return vs Nifty Z-Score])</f>
        <v>341</v>
      </c>
      <c r="AU507">
        <f>_xlfn.RANK.AVG(Table2[[#This Row],[Sharpe Ratio Z-Score]],Table2[Sharpe Ratio Z-Score])</f>
        <v>673</v>
      </c>
      <c r="AV507">
        <f>(Table2[[#This Row],[Rank 1Y]]+Table2[[#This Row],[Rank 6M]]+Table2[[#This Row],[Rank Sharpe]])/3</f>
        <v>477.33333333333331</v>
      </c>
    </row>
    <row r="508" spans="1:48" x14ac:dyDescent="0.3">
      <c r="A508" t="s">
        <v>346</v>
      </c>
      <c r="B508" t="s">
        <v>347</v>
      </c>
      <c r="C508" t="s">
        <v>3171</v>
      </c>
      <c r="D508" t="s">
        <v>24</v>
      </c>
      <c r="E508">
        <v>73100.936426319997</v>
      </c>
      <c r="F508">
        <v>22.95</v>
      </c>
      <c r="G508">
        <v>3.3179293343200902</v>
      </c>
      <c r="H508">
        <f>(Table2[[#This Row],[1Y Return vs Nifty]]-AVERAGE(Table2[1Y Return vs Nifty]))/_xlfn.STDEV.P(Table2[1Y Return vs Nifty])</f>
        <v>-0.3778142271181063</v>
      </c>
      <c r="I508">
        <v>-7.5825074497525398</v>
      </c>
      <c r="J508">
        <f>(Table2[[#This Row],[1M Return vs Nifty]]-AVERAGE(Table2[1M Return vs Nifty]))/_xlfn.STDEV.P(Table2[1M Return vs Nifty])</f>
        <v>-0.75457384547415585</v>
      </c>
      <c r="K508">
        <v>-16.492990702396401</v>
      </c>
      <c r="L508">
        <f>(Table2[[#This Row],[6M Return vs Nifty]]-AVERAGE(Table2[6M Return vs Nifty]))/_xlfn.STDEV.P(Table2[6M Return vs Nifty])</f>
        <v>-0.94047924744029288</v>
      </c>
      <c r="M508">
        <v>-2.8582453915694699</v>
      </c>
      <c r="N508">
        <f>(Table2[[#This Row],[1W Return vs Nifty]]-AVERAGE(Table2[1W Return vs Nifty]))/_xlfn.STDEV.P(Table2[1W Return vs Nifty])</f>
        <v>-0.70568993496698762</v>
      </c>
      <c r="O508">
        <v>23.56</v>
      </c>
      <c r="P508">
        <v>23.938465034348301</v>
      </c>
      <c r="Q508">
        <v>23.149877866340098</v>
      </c>
      <c r="R508">
        <v>43.758367098663498</v>
      </c>
      <c r="S508" s="1">
        <f>(Table2[[#This Row],[Close Price]]-Table2[[#This Row],[20D EMA]])/Table2[[#This Row],[20D EMA]]</f>
        <v>-2.58913412563667E-2</v>
      </c>
      <c r="T508" s="1">
        <f>(Table2[[#This Row],[Close Price]]-Table2[[#This Row],[50D EMA]])/Table2[[#This Row],[50D EMA]]</f>
        <v>-4.1291913785198614E-2</v>
      </c>
      <c r="U508" s="1">
        <f>(Table2[[#This Row],[Close Price]]-Table2[[#This Row],[200D EMA]])/Table2[[#This Row],[200D EMA]]</f>
        <v>-8.6340786545021607E-3</v>
      </c>
      <c r="V508">
        <v>0.57060128757592399</v>
      </c>
      <c r="W508">
        <v>22.8</v>
      </c>
      <c r="X508">
        <v>23.45</v>
      </c>
      <c r="Y508">
        <v>22.8</v>
      </c>
      <c r="Z508">
        <v>23.97</v>
      </c>
      <c r="AA508">
        <v>22.51</v>
      </c>
      <c r="AB508">
        <v>24.41</v>
      </c>
      <c r="AC508" s="1">
        <f>(Table2[[#This Row],[Close Price]]/Table2[[#This Row],[Day Low]])-1</f>
        <v>6.5789473684210176E-3</v>
      </c>
      <c r="AD508" s="1">
        <f>(Table2[[#This Row],[Day High]]/Table2[[#This Row],[Close Price]])-1</f>
        <v>2.1786492374727739E-2</v>
      </c>
      <c r="AE508" s="1">
        <f>(Table2[[#This Row],[Close Price]]/Table2[[#This Row],[Current Week Low]])-1</f>
        <v>6.5789473684210176E-3</v>
      </c>
      <c r="AF508" s="1">
        <f>(Table2[[#This Row],[Current Week High]]/Table2[[#This Row],[Close Price]])-1</f>
        <v>4.4444444444444509E-2</v>
      </c>
      <c r="AG508" s="1">
        <f>(Table2[[#This Row],[Close Price]]/Table2[[#This Row],[Current Month Low]])-1</f>
        <v>1.9546868058640587E-2</v>
      </c>
      <c r="AH508" s="1">
        <f>(Table2[[#This Row],[Current Month High]]/Table2[[#This Row],[Close Price]])-1</f>
        <v>6.3616557734204937E-2</v>
      </c>
      <c r="AI508">
        <v>43.137254901960702</v>
      </c>
      <c r="AJ508">
        <v>46.178343949044503</v>
      </c>
      <c r="AK508" t="str">
        <f>IF(AND(Table2[[#This Row],[20D EMA]]&gt;Table2[[#This Row],[50D EMA]],Table2[[#This Row],[50D EMA]]&gt;Table2[[#This Row],[200D EMA]]),"Uptrend","Downtrend/NoTrend")</f>
        <v>Downtrend/NoTrend</v>
      </c>
      <c r="AL508">
        <v>-0.05</v>
      </c>
      <c r="AM508" t="s">
        <v>3216</v>
      </c>
      <c r="AN508">
        <v>-3.21</v>
      </c>
      <c r="AO508" t="s">
        <v>3216</v>
      </c>
      <c r="AP508">
        <v>5.7947410924494999E-2</v>
      </c>
      <c r="AQ508">
        <f>(Table2[[#This Row],[Sharpe Ratio]]-AVERAGE(Table2[Sharpe Ratio]))/_xlfn.STDEV.P(Table2[Sharpe Ratio])</f>
        <v>-7.5000017214320633E-2</v>
      </c>
      <c r="AR5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8">
        <f>_xlfn.RANK.AVG(Table2[[#This Row],[1Y Return vs Nifty Z-Score]],Table2[1Y Return vs Nifty Z-Score])</f>
        <v>424</v>
      </c>
      <c r="AT508">
        <f>_xlfn.RANK.AVG(Table2[[#This Row],[6M Return vs Nifty Z-Score]],Table2[6M Return vs Nifty Z-Score])</f>
        <v>643</v>
      </c>
      <c r="AU508">
        <f>_xlfn.RANK.AVG(Table2[[#This Row],[Sharpe Ratio Z-Score]],Table2[Sharpe Ratio Z-Score])</f>
        <v>367</v>
      </c>
      <c r="AV508">
        <f>(Table2[[#This Row],[Rank 1Y]]+Table2[[#This Row],[Rank 6M]]+Table2[[#This Row],[Rank Sharpe]])/3</f>
        <v>478</v>
      </c>
    </row>
    <row r="509" spans="1:48" x14ac:dyDescent="0.3">
      <c r="A509" t="s">
        <v>632</v>
      </c>
      <c r="B509" t="s">
        <v>633</v>
      </c>
      <c r="C509" t="s">
        <v>3177</v>
      </c>
      <c r="D509" t="s">
        <v>197</v>
      </c>
      <c r="E509">
        <v>30867.846201600001</v>
      </c>
      <c r="F509">
        <v>16534</v>
      </c>
      <c r="G509">
        <v>-17.248756828396001</v>
      </c>
      <c r="H509">
        <f>(Table2[[#This Row],[1Y Return vs Nifty]]-AVERAGE(Table2[1Y Return vs Nifty]))/_xlfn.STDEV.P(Table2[1Y Return vs Nifty])</f>
        <v>-0.72607883135622886</v>
      </c>
      <c r="I509">
        <v>-1.78573442434491</v>
      </c>
      <c r="J509">
        <f>(Table2[[#This Row],[1M Return vs Nifty]]-AVERAGE(Table2[1M Return vs Nifty]))/_xlfn.STDEV.P(Table2[1M Return vs Nifty])</f>
        <v>-0.22794961987840737</v>
      </c>
      <c r="K509">
        <v>-11.363024783478901</v>
      </c>
      <c r="L509">
        <f>(Table2[[#This Row],[6M Return vs Nifty]]-AVERAGE(Table2[6M Return vs Nifty]))/_xlfn.STDEV.P(Table2[6M Return vs Nifty])</f>
        <v>-0.78729744467828922</v>
      </c>
      <c r="M509">
        <v>-2.8747741158825302</v>
      </c>
      <c r="N509">
        <f>(Table2[[#This Row],[1W Return vs Nifty]]-AVERAGE(Table2[1W Return vs Nifty]))/_xlfn.STDEV.P(Table2[1W Return vs Nifty])</f>
        <v>-0.70927977969280886</v>
      </c>
      <c r="O509">
        <v>16236.35</v>
      </c>
      <c r="P509">
        <v>15938.9591690713</v>
      </c>
      <c r="Q509">
        <v>15201.6321325972</v>
      </c>
      <c r="R509">
        <v>48.084681654704603</v>
      </c>
      <c r="S509" s="1">
        <f>(Table2[[#This Row],[Close Price]]-Table2[[#This Row],[20D EMA]])/Table2[[#This Row],[20D EMA]]</f>
        <v>1.8332322227594233E-2</v>
      </c>
      <c r="T509" s="1">
        <f>(Table2[[#This Row],[Close Price]]-Table2[[#This Row],[50D EMA]])/Table2[[#This Row],[50D EMA]]</f>
        <v>3.7332477272627972E-2</v>
      </c>
      <c r="U509" s="1">
        <f>(Table2[[#This Row],[Close Price]]-Table2[[#This Row],[200D EMA]])/Table2[[#This Row],[200D EMA]]</f>
        <v>8.76463695332933E-2</v>
      </c>
      <c r="V509">
        <v>0.256367177445392</v>
      </c>
      <c r="W509">
        <v>16125</v>
      </c>
      <c r="X509">
        <v>16575</v>
      </c>
      <c r="Y509">
        <v>16125</v>
      </c>
      <c r="Z509">
        <v>17300</v>
      </c>
      <c r="AA509">
        <v>15075</v>
      </c>
      <c r="AB509">
        <v>17300</v>
      </c>
      <c r="AC509" s="1">
        <f>(Table2[[#This Row],[Close Price]]/Table2[[#This Row],[Day Low]])-1</f>
        <v>2.5364341085271302E-2</v>
      </c>
      <c r="AD509" s="1">
        <f>(Table2[[#This Row],[Day High]]/Table2[[#This Row],[Close Price]])-1</f>
        <v>2.4797387202128984E-3</v>
      </c>
      <c r="AE509" s="1">
        <f>(Table2[[#This Row],[Close Price]]/Table2[[#This Row],[Current Week Low]])-1</f>
        <v>2.5364341085271302E-2</v>
      </c>
      <c r="AF509" s="1">
        <f>(Table2[[#This Row],[Current Week High]]/Table2[[#This Row],[Close Price]])-1</f>
        <v>4.6328777065440807E-2</v>
      </c>
      <c r="AG509" s="1">
        <f>(Table2[[#This Row],[Close Price]]/Table2[[#This Row],[Current Month Low]])-1</f>
        <v>9.6782752902155877E-2</v>
      </c>
      <c r="AH509" s="1">
        <f>(Table2[[#This Row],[Current Month High]]/Table2[[#This Row],[Close Price]])-1</f>
        <v>4.6328777065440807E-2</v>
      </c>
      <c r="AI509">
        <v>10.378613765573901</v>
      </c>
      <c r="AJ509">
        <v>27.429672447013399</v>
      </c>
      <c r="AK509" t="str">
        <f>IF(AND(Table2[[#This Row],[20D EMA]]&gt;Table2[[#This Row],[50D EMA]],Table2[[#This Row],[50D EMA]]&gt;Table2[[#This Row],[200D EMA]]),"Uptrend","Downtrend/NoTrend")</f>
        <v>Uptrend</v>
      </c>
      <c r="AL509">
        <v>0</v>
      </c>
      <c r="AM509" t="s">
        <v>3218</v>
      </c>
      <c r="AN509">
        <v>6.88</v>
      </c>
      <c r="AO509" t="s">
        <v>3217</v>
      </c>
      <c r="AP509">
        <v>8.7917636278009997E-2</v>
      </c>
      <c r="AQ509">
        <f>(Table2[[#This Row],[Sharpe Ratio]]-AVERAGE(Table2[Sharpe Ratio]))/_xlfn.STDEV.P(Table2[Sharpe Ratio])</f>
        <v>0.27307650424677277</v>
      </c>
      <c r="AR5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-2.1775291713589615</v>
      </c>
      <c r="AS509">
        <f>_xlfn.RANK.AVG(Table2[[#This Row],[1Y Return vs Nifty Z-Score]],Table2[1Y Return vs Nifty Z-Score])</f>
        <v>575</v>
      </c>
      <c r="AT509">
        <f>_xlfn.RANK.AVG(Table2[[#This Row],[6M Return vs Nifty Z-Score]],Table2[6M Return vs Nifty Z-Score])</f>
        <v>586</v>
      </c>
      <c r="AU509">
        <f>_xlfn.RANK.AVG(Table2[[#This Row],[Sharpe Ratio Z-Score]],Table2[Sharpe Ratio Z-Score])</f>
        <v>273</v>
      </c>
      <c r="AV509">
        <f>(Table2[[#This Row],[Rank 1Y]]+Table2[[#This Row],[Rank 6M]]+Table2[[#This Row],[Rank Sharpe]])/3</f>
        <v>478</v>
      </c>
    </row>
    <row r="510" spans="1:48" x14ac:dyDescent="0.3">
      <c r="A510" t="s">
        <v>1508</v>
      </c>
      <c r="B510" t="s">
        <v>1509</v>
      </c>
      <c r="C510" t="s">
        <v>631</v>
      </c>
      <c r="D510" t="s">
        <v>631</v>
      </c>
      <c r="E510">
        <v>7018.2139999999999</v>
      </c>
      <c r="F510">
        <v>346.65</v>
      </c>
      <c r="G510">
        <v>-32.599052477313201</v>
      </c>
      <c r="H510">
        <f>(Table2[[#This Row],[1Y Return vs Nifty]]-AVERAGE(Table2[1Y Return vs Nifty]))/_xlfn.STDEV.P(Table2[1Y Return vs Nifty])</f>
        <v>-0.98601203580214714</v>
      </c>
      <c r="I510">
        <v>-2.6683346076519099</v>
      </c>
      <c r="J510">
        <f>(Table2[[#This Row],[1M Return vs Nifty]]-AVERAGE(Table2[1M Return vs Nifty]))/_xlfn.STDEV.P(Table2[1M Return vs Nifty])</f>
        <v>-0.30813192751879143</v>
      </c>
      <c r="K510">
        <v>-11.8755167322742</v>
      </c>
      <c r="L510">
        <f>(Table2[[#This Row],[6M Return vs Nifty]]-AVERAGE(Table2[6M Return vs Nifty]))/_xlfn.STDEV.P(Table2[6M Return vs Nifty])</f>
        <v>-0.80260055621124893</v>
      </c>
      <c r="M510">
        <v>-2.85671591472701</v>
      </c>
      <c r="N510">
        <f>(Table2[[#This Row],[1W Return vs Nifty]]-AVERAGE(Table2[1W Return vs Nifty]))/_xlfn.STDEV.P(Table2[1W Return vs Nifty])</f>
        <v>-0.7053577505665356</v>
      </c>
      <c r="O510">
        <v>360.9</v>
      </c>
      <c r="P510">
        <v>360.93415261381699</v>
      </c>
      <c r="Q510">
        <v>349.845702965378</v>
      </c>
      <c r="R510">
        <v>34.8802324064022</v>
      </c>
      <c r="S510" s="1">
        <f>(Table2[[#This Row],[Close Price]]-Table2[[#This Row],[20D EMA]])/Table2[[#This Row],[20D EMA]]</f>
        <v>-3.948462177888612E-2</v>
      </c>
      <c r="T510" s="1">
        <f>(Table2[[#This Row],[Close Price]]-Table2[[#This Row],[50D EMA]])/Table2[[#This Row],[50D EMA]]</f>
        <v>-3.9575508469824418E-2</v>
      </c>
      <c r="U510" s="1">
        <f>(Table2[[#This Row],[Close Price]]-Table2[[#This Row],[200D EMA]])/Table2[[#This Row],[200D EMA]]</f>
        <v>-9.1346068803774237E-3</v>
      </c>
      <c r="V510">
        <v>0.51115307669417898</v>
      </c>
      <c r="W510">
        <v>344</v>
      </c>
      <c r="X510">
        <v>352.65</v>
      </c>
      <c r="Y510">
        <v>344</v>
      </c>
      <c r="Z510">
        <v>364.95</v>
      </c>
      <c r="AA510">
        <v>344</v>
      </c>
      <c r="AB510">
        <v>397.6</v>
      </c>
      <c r="AC510" s="1">
        <f>(Table2[[#This Row],[Close Price]]/Table2[[#This Row],[Day Low]])-1</f>
        <v>7.7034883720930036E-3</v>
      </c>
      <c r="AD510" s="1">
        <f>(Table2[[#This Row],[Day High]]/Table2[[#This Row],[Close Price]])-1</f>
        <v>1.7308524448290674E-2</v>
      </c>
      <c r="AE510" s="1">
        <f>(Table2[[#This Row],[Close Price]]/Table2[[#This Row],[Current Week Low]])-1</f>
        <v>7.7034883720930036E-3</v>
      </c>
      <c r="AF510" s="1">
        <f>(Table2[[#This Row],[Current Week High]]/Table2[[#This Row],[Close Price]])-1</f>
        <v>5.2790999567286834E-2</v>
      </c>
      <c r="AG510" s="1">
        <f>(Table2[[#This Row],[Close Price]]/Table2[[#This Row],[Current Month Low]])-1</f>
        <v>7.7034883720930036E-3</v>
      </c>
      <c r="AH510" s="1">
        <f>(Table2[[#This Row],[Current Month High]]/Table2[[#This Row],[Close Price]])-1</f>
        <v>0.146978220106736</v>
      </c>
      <c r="AI510">
        <v>26.049329294677602</v>
      </c>
      <c r="AJ510">
        <v>29.467787114845901</v>
      </c>
      <c r="AK510" t="str">
        <f>IF(AND(Table2[[#This Row],[20D EMA]]&gt;Table2[[#This Row],[50D EMA]],Table2[[#This Row],[50D EMA]]&gt;Table2[[#This Row],[200D EMA]]),"Uptrend","Downtrend/NoTrend")</f>
        <v>Downtrend/NoTrend</v>
      </c>
      <c r="AL510">
        <v>-0.12</v>
      </c>
      <c r="AM510" t="s">
        <v>3216</v>
      </c>
      <c r="AN510">
        <v>-5.35</v>
      </c>
      <c r="AO510" t="s">
        <v>3216</v>
      </c>
      <c r="AP510">
        <v>0.12602370437982999</v>
      </c>
      <c r="AQ510">
        <f>(Table2[[#This Row],[Sharpe Ratio]]-AVERAGE(Table2[Sharpe Ratio]))/_xlfn.STDEV.P(Table2[Sharpe Ratio])</f>
        <v>0.71564333432519289</v>
      </c>
      <c r="AR5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0">
        <f>_xlfn.RANK.AVG(Table2[[#This Row],[1Y Return vs Nifty Z-Score]],Table2[1Y Return vs Nifty Z-Score])</f>
        <v>669</v>
      </c>
      <c r="AT510">
        <f>_xlfn.RANK.AVG(Table2[[#This Row],[6M Return vs Nifty Z-Score]],Table2[6M Return vs Nifty Z-Score])</f>
        <v>592</v>
      </c>
      <c r="AU510">
        <f>_xlfn.RANK.AVG(Table2[[#This Row],[Sharpe Ratio Z-Score]],Table2[Sharpe Ratio Z-Score])</f>
        <v>173</v>
      </c>
      <c r="AV510">
        <f>(Table2[[#This Row],[Rank 1Y]]+Table2[[#This Row],[Rank 6M]]+Table2[[#This Row],[Rank Sharpe]])/3</f>
        <v>478</v>
      </c>
    </row>
    <row r="511" spans="1:48" x14ac:dyDescent="0.3">
      <c r="A511" t="s">
        <v>58</v>
      </c>
      <c r="B511" t="s">
        <v>59</v>
      </c>
      <c r="C511" t="s">
        <v>3177</v>
      </c>
      <c r="D511" t="s">
        <v>60</v>
      </c>
      <c r="E511">
        <v>383700.04533533897</v>
      </c>
      <c r="F511">
        <v>12351.5</v>
      </c>
      <c r="G511">
        <v>-6.8619768627412503</v>
      </c>
      <c r="H511">
        <f>(Table2[[#This Row],[1Y Return vs Nifty]]-AVERAGE(Table2[1Y Return vs Nifty]))/_xlfn.STDEV.P(Table2[1Y Return vs Nifty])</f>
        <v>-0.55019498767679109</v>
      </c>
      <c r="I511">
        <v>-3.2560060644876598</v>
      </c>
      <c r="J511">
        <f>(Table2[[#This Row],[1M Return vs Nifty]]-AVERAGE(Table2[1M Return vs Nifty]))/_xlfn.STDEV.P(Table2[1M Return vs Nifty])</f>
        <v>-0.36152060161459826</v>
      </c>
      <c r="K511">
        <v>-9.9874569675242295</v>
      </c>
      <c r="L511">
        <f>(Table2[[#This Row],[6M Return vs Nifty]]-AVERAGE(Table2[6M Return vs Nifty]))/_xlfn.STDEV.P(Table2[6M Return vs Nifty])</f>
        <v>-0.74622271607389501</v>
      </c>
      <c r="M511">
        <v>-0.75356062692912396</v>
      </c>
      <c r="N511">
        <f>(Table2[[#This Row],[1W Return vs Nifty]]-AVERAGE(Table2[1W Return vs Nifty]))/_xlfn.STDEV.P(Table2[1W Return vs Nifty])</f>
        <v>-0.24857713190023781</v>
      </c>
      <c r="O511">
        <v>12306.13</v>
      </c>
      <c r="P511">
        <v>12357.9054631991</v>
      </c>
      <c r="Q511">
        <v>11826.400668157399</v>
      </c>
      <c r="R511">
        <v>40.670937877787402</v>
      </c>
      <c r="S511" s="1">
        <f>(Table2[[#This Row],[Close Price]]-Table2[[#This Row],[20D EMA]])/Table2[[#This Row],[20D EMA]]</f>
        <v>3.6867804906986035E-3</v>
      </c>
      <c r="T511" s="1">
        <f>(Table2[[#This Row],[Close Price]]-Table2[[#This Row],[50D EMA]])/Table2[[#This Row],[50D EMA]]</f>
        <v>-5.1832919568572911E-4</v>
      </c>
      <c r="U511" s="1">
        <f>(Table2[[#This Row],[Close Price]]-Table2[[#This Row],[200D EMA]])/Table2[[#This Row],[200D EMA]]</f>
        <v>4.4400603918014675E-2</v>
      </c>
      <c r="V511">
        <v>0.67594518338454002</v>
      </c>
      <c r="W511">
        <v>12206.4</v>
      </c>
      <c r="X511">
        <v>12410</v>
      </c>
      <c r="Y511">
        <v>12151.65</v>
      </c>
      <c r="Z511">
        <v>12410</v>
      </c>
      <c r="AA511">
        <v>12094.7</v>
      </c>
      <c r="AB511">
        <v>12525</v>
      </c>
      <c r="AC511" s="1">
        <f>(Table2[[#This Row],[Close Price]]/Table2[[#This Row],[Day Low]])-1</f>
        <v>1.1887206711233445E-2</v>
      </c>
      <c r="AD511" s="1">
        <f>(Table2[[#This Row],[Day High]]/Table2[[#This Row],[Close Price]])-1</f>
        <v>4.7362668501802485E-3</v>
      </c>
      <c r="AE511" s="1">
        <f>(Table2[[#This Row],[Close Price]]/Table2[[#This Row],[Current Week Low]])-1</f>
        <v>1.6446326219073271E-2</v>
      </c>
      <c r="AF511" s="1">
        <f>(Table2[[#This Row],[Current Week High]]/Table2[[#This Row],[Close Price]])-1</f>
        <v>4.7362668501802485E-3</v>
      </c>
      <c r="AG511" s="1">
        <f>(Table2[[#This Row],[Close Price]]/Table2[[#This Row],[Current Month Low]])-1</f>
        <v>2.1232440655824414E-2</v>
      </c>
      <c r="AH511" s="1">
        <f>(Table2[[#This Row],[Current Month High]]/Table2[[#This Row],[Close Price]])-1</f>
        <v>1.4046876897542804E-2</v>
      </c>
      <c r="AI511">
        <v>10.755778650366301</v>
      </c>
      <c r="AJ511">
        <v>26.842718725770599</v>
      </c>
      <c r="AK511" t="str">
        <f>IF(AND(Table2[[#This Row],[20D EMA]]&gt;Table2[[#This Row],[50D EMA]],Table2[[#This Row],[50D EMA]]&gt;Table2[[#This Row],[200D EMA]]),"Uptrend","Downtrend/NoTrend")</f>
        <v>Downtrend/NoTrend</v>
      </c>
      <c r="AL511">
        <v>-0.01</v>
      </c>
      <c r="AM511" t="s">
        <v>3216</v>
      </c>
      <c r="AN511">
        <v>-0.37</v>
      </c>
      <c r="AO511" t="s">
        <v>3216</v>
      </c>
      <c r="AP511">
        <v>6.1991991885215002E-2</v>
      </c>
      <c r="AQ511">
        <f>(Table2[[#This Row],[Sharpe Ratio]]-AVERAGE(Table2[Sharpe Ratio]))/_xlfn.STDEV.P(Table2[Sharpe Ratio])</f>
        <v>-2.8025940277322494E-2</v>
      </c>
      <c r="AR5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1">
        <f>_xlfn.RANK.AVG(Table2[[#This Row],[1Y Return vs Nifty Z-Score]],Table2[1Y Return vs Nifty Z-Score])</f>
        <v>506</v>
      </c>
      <c r="AT511">
        <f>_xlfn.RANK.AVG(Table2[[#This Row],[6M Return vs Nifty Z-Score]],Table2[6M Return vs Nifty Z-Score])</f>
        <v>570</v>
      </c>
      <c r="AU511">
        <f>_xlfn.RANK.AVG(Table2[[#This Row],[Sharpe Ratio Z-Score]],Table2[Sharpe Ratio Z-Score])</f>
        <v>361</v>
      </c>
      <c r="AV511">
        <f>(Table2[[#This Row],[Rank 1Y]]+Table2[[#This Row],[Rank 6M]]+Table2[[#This Row],[Rank Sharpe]])/3</f>
        <v>479</v>
      </c>
    </row>
    <row r="512" spans="1:48" x14ac:dyDescent="0.3">
      <c r="A512" t="s">
        <v>1302</v>
      </c>
      <c r="B512" t="s">
        <v>1303</v>
      </c>
      <c r="C512" t="s">
        <v>3175</v>
      </c>
      <c r="D512" t="s">
        <v>271</v>
      </c>
      <c r="E512">
        <v>8971.7266203700001</v>
      </c>
      <c r="F512">
        <v>1368.3</v>
      </c>
      <c r="G512">
        <v>2.63451882232469</v>
      </c>
      <c r="H512">
        <f>(Table2[[#This Row],[1Y Return vs Nifty]]-AVERAGE(Table2[1Y Return vs Nifty]))/_xlfn.STDEV.P(Table2[1Y Return vs Nifty])</f>
        <v>-0.38938671330325159</v>
      </c>
      <c r="I512">
        <v>-0.88319674691316097</v>
      </c>
      <c r="J512">
        <f>(Table2[[#This Row],[1M Return vs Nifty]]-AVERAGE(Table2[1M Return vs Nifty]))/_xlfn.STDEV.P(Table2[1M Return vs Nifty])</f>
        <v>-0.14595603424632939</v>
      </c>
      <c r="K512">
        <v>1.40292520316962</v>
      </c>
      <c r="L512">
        <f>(Table2[[#This Row],[6M Return vs Nifty]]-AVERAGE(Table2[6M Return vs Nifty]))/_xlfn.STDEV.P(Table2[6M Return vs Nifty])</f>
        <v>-0.40610363874808547</v>
      </c>
      <c r="M512">
        <v>2.12033782818872</v>
      </c>
      <c r="N512">
        <f>(Table2[[#This Row],[1W Return vs Nifty]]-AVERAGE(Table2[1W Return vs Nifty]))/_xlfn.STDEV.P(Table2[1W Return vs Nifty])</f>
        <v>0.37559984729341689</v>
      </c>
      <c r="O512">
        <v>1350.38</v>
      </c>
      <c r="P512">
        <v>1327.1450223684701</v>
      </c>
      <c r="Q512">
        <v>1230.6371267140701</v>
      </c>
      <c r="R512">
        <v>63.648354910627397</v>
      </c>
      <c r="S512" s="1">
        <f>(Table2[[#This Row],[Close Price]]-Table2[[#This Row],[20D EMA]])/Table2[[#This Row],[20D EMA]]</f>
        <v>1.327033871947144E-2</v>
      </c>
      <c r="T512" s="1">
        <f>(Table2[[#This Row],[Close Price]]-Table2[[#This Row],[50D EMA]])/Table2[[#This Row],[50D EMA]]</f>
        <v>3.1010158602021665E-2</v>
      </c>
      <c r="U512" s="1">
        <f>(Table2[[#This Row],[Close Price]]-Table2[[#This Row],[200D EMA]])/Table2[[#This Row],[200D EMA]]</f>
        <v>0.11186309131880669</v>
      </c>
      <c r="V512">
        <v>1.0892170330640301</v>
      </c>
      <c r="W512">
        <v>1351.35</v>
      </c>
      <c r="X512">
        <v>1374.5</v>
      </c>
      <c r="Y512">
        <v>1349.05</v>
      </c>
      <c r="Z512">
        <v>1398</v>
      </c>
      <c r="AA512">
        <v>1313</v>
      </c>
      <c r="AB512">
        <v>1398</v>
      </c>
      <c r="AC512" s="1">
        <f>(Table2[[#This Row],[Close Price]]/Table2[[#This Row],[Day Low]])-1</f>
        <v>1.2543012543012599E-2</v>
      </c>
      <c r="AD512" s="1">
        <f>(Table2[[#This Row],[Day High]]/Table2[[#This Row],[Close Price]])-1</f>
        <v>4.5311700650443321E-3</v>
      </c>
      <c r="AE512" s="1">
        <f>(Table2[[#This Row],[Close Price]]/Table2[[#This Row],[Current Week Low]])-1</f>
        <v>1.4269300618954039E-2</v>
      </c>
      <c r="AF512" s="1">
        <f>(Table2[[#This Row],[Current Week High]]/Table2[[#This Row],[Close Price]])-1</f>
        <v>2.1705766279324745E-2</v>
      </c>
      <c r="AG512" s="1">
        <f>(Table2[[#This Row],[Close Price]]/Table2[[#This Row],[Current Month Low]])-1</f>
        <v>4.2117288651942086E-2</v>
      </c>
      <c r="AH512" s="1">
        <f>(Table2[[#This Row],[Current Month High]]/Table2[[#This Row],[Close Price]])-1</f>
        <v>2.1705766279324745E-2</v>
      </c>
      <c r="AI512">
        <v>20.876269823868999</v>
      </c>
      <c r="AJ512">
        <v>40.065513358583203</v>
      </c>
      <c r="AK512" t="str">
        <f>IF(AND(Table2[[#This Row],[20D EMA]]&gt;Table2[[#This Row],[50D EMA]],Table2[[#This Row],[50D EMA]]&gt;Table2[[#This Row],[200D EMA]]),"Uptrend","Downtrend/NoTrend")</f>
        <v>Uptrend</v>
      </c>
      <c r="AL512">
        <v>-7.0000000000000007E-2</v>
      </c>
      <c r="AM512" t="s">
        <v>3216</v>
      </c>
      <c r="AN512">
        <v>0.71</v>
      </c>
      <c r="AO512" t="s">
        <v>3217</v>
      </c>
      <c r="AQ512">
        <f>(Table2[[#This Row],[Sharpe Ratio]]-AVERAGE(Table2[Sharpe Ratio]))/_xlfn.STDEV.P(Table2[Sharpe Ratio])</f>
        <v>-0.74800574154095356</v>
      </c>
      <c r="AR5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-1.3138522805452029</v>
      </c>
      <c r="AS512">
        <f>_xlfn.RANK.AVG(Table2[[#This Row],[1Y Return vs Nifty Z-Score]],Table2[1Y Return vs Nifty Z-Score])</f>
        <v>428</v>
      </c>
      <c r="AT512">
        <f>_xlfn.RANK.AVG(Table2[[#This Row],[6M Return vs Nifty Z-Score]],Table2[6M Return vs Nifty Z-Score])</f>
        <v>452</v>
      </c>
      <c r="AU512">
        <f>_xlfn.RANK.AVG(Table2[[#This Row],[Sharpe Ratio Z-Score]],Table2[Sharpe Ratio Z-Score])</f>
        <v>557</v>
      </c>
      <c r="AV512">
        <f>(Table2[[#This Row],[Rank 1Y]]+Table2[[#This Row],[Rank 6M]]+Table2[[#This Row],[Rank Sharpe]])/3</f>
        <v>479</v>
      </c>
    </row>
    <row r="513" spans="1:48" x14ac:dyDescent="0.3">
      <c r="A513" t="s">
        <v>728</v>
      </c>
      <c r="B513" t="s">
        <v>729</v>
      </c>
      <c r="C513" t="s">
        <v>3178</v>
      </c>
      <c r="D513" t="s">
        <v>495</v>
      </c>
      <c r="E513">
        <v>23805.2229323299</v>
      </c>
      <c r="F513">
        <v>195.99</v>
      </c>
      <c r="G513">
        <v>-32.619283732580101</v>
      </c>
      <c r="H513">
        <f>(Table2[[#This Row],[1Y Return vs Nifty]]-AVERAGE(Table2[1Y Return vs Nifty]))/_xlfn.STDEV.P(Table2[1Y Return vs Nifty])</f>
        <v>-0.98635462040975108</v>
      </c>
      <c r="I513">
        <v>11.9781028717767</v>
      </c>
      <c r="J513">
        <f>(Table2[[#This Row],[1M Return vs Nifty]]-AVERAGE(Table2[1M Return vs Nifty]))/_xlfn.STDEV.P(Table2[1M Return vs Nifty])</f>
        <v>1.0224650721452151</v>
      </c>
      <c r="K513">
        <v>8.6602660025843807</v>
      </c>
      <c r="L513">
        <f>(Table2[[#This Row],[6M Return vs Nifty]]-AVERAGE(Table2[6M Return vs Nifty]))/_xlfn.STDEV.P(Table2[6M Return vs Nifty])</f>
        <v>-0.18939799888933609</v>
      </c>
      <c r="M513">
        <v>3.60417483521138</v>
      </c>
      <c r="N513">
        <f>(Table2[[#This Row],[1W Return vs Nifty]]-AVERAGE(Table2[1W Return vs Nifty]))/_xlfn.STDEV.P(Table2[1W Return vs Nifty])</f>
        <v>0.69787181170810242</v>
      </c>
      <c r="O513">
        <v>185.37</v>
      </c>
      <c r="P513">
        <v>179.09011989037501</v>
      </c>
      <c r="Q513">
        <v>173.48197729501399</v>
      </c>
      <c r="R513">
        <v>76.812206763653506</v>
      </c>
      <c r="S513" s="1">
        <f>(Table2[[#This Row],[Close Price]]-Table2[[#This Row],[20D EMA]])/Table2[[#This Row],[20D EMA]]</f>
        <v>5.7290823757889651E-2</v>
      </c>
      <c r="T513" s="1">
        <f>(Table2[[#This Row],[Close Price]]-Table2[[#This Row],[50D EMA]])/Table2[[#This Row],[50D EMA]]</f>
        <v>9.4365228634442758E-2</v>
      </c>
      <c r="U513" s="1">
        <f>(Table2[[#This Row],[Close Price]]-Table2[[#This Row],[200D EMA]])/Table2[[#This Row],[200D EMA]]</f>
        <v>0.12974271481071548</v>
      </c>
      <c r="V513">
        <v>1.2055554819269301</v>
      </c>
      <c r="W513">
        <v>191</v>
      </c>
      <c r="X513">
        <v>199.5</v>
      </c>
      <c r="Y513">
        <v>185.32</v>
      </c>
      <c r="Z513">
        <v>199.5</v>
      </c>
      <c r="AA513">
        <v>174.96</v>
      </c>
      <c r="AB513">
        <v>199.5</v>
      </c>
      <c r="AC513" s="1">
        <f>(Table2[[#This Row],[Close Price]]/Table2[[#This Row],[Day Low]])-1</f>
        <v>2.6125654450261937E-2</v>
      </c>
      <c r="AD513" s="1">
        <f>(Table2[[#This Row],[Day High]]/Table2[[#This Row],[Close Price]])-1</f>
        <v>1.7909076993724016E-2</v>
      </c>
      <c r="AE513" s="1">
        <f>(Table2[[#This Row],[Close Price]]/Table2[[#This Row],[Current Week Low]])-1</f>
        <v>5.7576084610403644E-2</v>
      </c>
      <c r="AF513" s="1">
        <f>(Table2[[#This Row],[Current Week High]]/Table2[[#This Row],[Close Price]])-1</f>
        <v>1.7909076993724016E-2</v>
      </c>
      <c r="AG513" s="1">
        <f>(Table2[[#This Row],[Close Price]]/Table2[[#This Row],[Current Month Low]])-1</f>
        <v>0.12019890260630994</v>
      </c>
      <c r="AH513" s="1">
        <f>(Table2[[#This Row],[Current Month High]]/Table2[[#This Row],[Close Price]])-1</f>
        <v>1.7909076993724016E-2</v>
      </c>
      <c r="AI513">
        <v>13.7813153732333</v>
      </c>
      <c r="AJ513">
        <v>37.778558875219602</v>
      </c>
      <c r="AK513" t="str">
        <f>IF(AND(Table2[[#This Row],[20D EMA]]&gt;Table2[[#This Row],[50D EMA]],Table2[[#This Row],[50D EMA]]&gt;Table2[[#This Row],[200D EMA]]),"Uptrend","Downtrend/NoTrend")</f>
        <v>Uptrend</v>
      </c>
      <c r="AL513">
        <v>0.02</v>
      </c>
      <c r="AM513" t="s">
        <v>3217</v>
      </c>
      <c r="AN513">
        <v>9.4499999999999993</v>
      </c>
      <c r="AO513" t="s">
        <v>3217</v>
      </c>
      <c r="AP513">
        <v>4.8339478467705997E-2</v>
      </c>
      <c r="AQ513">
        <f>(Table2[[#This Row],[Sharpe Ratio]]-AVERAGE(Table2[Sharpe Ratio]))/_xlfn.STDEV.P(Table2[Sharpe Ratio])</f>
        <v>-0.1865872898672446</v>
      </c>
      <c r="AR5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0.35799697468698566</v>
      </c>
      <c r="AS513">
        <f>_xlfn.RANK.AVG(Table2[[#This Row],[1Y Return vs Nifty Z-Score]],Table2[1Y Return vs Nifty Z-Score])</f>
        <v>670</v>
      </c>
      <c r="AT513">
        <f>_xlfn.RANK.AVG(Table2[[#This Row],[6M Return vs Nifty Z-Score]],Table2[6M Return vs Nifty Z-Score])</f>
        <v>381</v>
      </c>
      <c r="AU513">
        <f>_xlfn.RANK.AVG(Table2[[#This Row],[Sharpe Ratio Z-Score]],Table2[Sharpe Ratio Z-Score])</f>
        <v>388</v>
      </c>
      <c r="AV513">
        <f>(Table2[[#This Row],[Rank 1Y]]+Table2[[#This Row],[Rank 6M]]+Table2[[#This Row],[Rank Sharpe]])/3</f>
        <v>479.66666666666669</v>
      </c>
    </row>
    <row r="514" spans="1:48" x14ac:dyDescent="0.3">
      <c r="A514" t="s">
        <v>1658</v>
      </c>
      <c r="B514" t="s">
        <v>1659</v>
      </c>
      <c r="C514" t="s">
        <v>3182</v>
      </c>
      <c r="D514" t="s">
        <v>132</v>
      </c>
      <c r="E514">
        <v>5414.7150000000001</v>
      </c>
      <c r="F514">
        <v>184.09</v>
      </c>
      <c r="G514">
        <v>26.7245673807587</v>
      </c>
      <c r="H514">
        <f>(Table2[[#This Row],[1Y Return vs Nifty]]-AVERAGE(Table2[1Y Return vs Nifty]))/_xlfn.STDEV.P(Table2[1Y Return vs Nifty])</f>
        <v>1.854051235205572E-2</v>
      </c>
      <c r="I514">
        <v>-8.8147199888276493</v>
      </c>
      <c r="J514">
        <f>(Table2[[#This Row],[1M Return vs Nifty]]-AVERAGE(Table2[1M Return vs Nifty]))/_xlfn.STDEV.P(Table2[1M Return vs Nifty])</f>
        <v>-0.86651767548364089</v>
      </c>
      <c r="K514">
        <v>-19.908520607957801</v>
      </c>
      <c r="L514">
        <f>(Table2[[#This Row],[6M Return vs Nifty]]-AVERAGE(Table2[6M Return vs Nifty]))/_xlfn.STDEV.P(Table2[6M Return vs Nifty])</f>
        <v>-1.0424676498177952</v>
      </c>
      <c r="M514">
        <v>-2.0465969748781299</v>
      </c>
      <c r="N514">
        <f>(Table2[[#This Row],[1W Return vs Nifty]]-AVERAGE(Table2[1W Return vs Nifty]))/_xlfn.STDEV.P(Table2[1W Return vs Nifty])</f>
        <v>-0.52940943486945036</v>
      </c>
      <c r="O514">
        <v>195.93</v>
      </c>
      <c r="P514">
        <v>200.019075221462</v>
      </c>
      <c r="Q514">
        <v>188.55776914714801</v>
      </c>
      <c r="R514">
        <v>32.2214380763482</v>
      </c>
      <c r="S514" s="1">
        <f>(Table2[[#This Row],[Close Price]]-Table2[[#This Row],[20D EMA]])/Table2[[#This Row],[20D EMA]]</f>
        <v>-6.0429745317205137E-2</v>
      </c>
      <c r="T514" s="1">
        <f>(Table2[[#This Row],[Close Price]]-Table2[[#This Row],[50D EMA]])/Table2[[#This Row],[50D EMA]]</f>
        <v>-7.9637780565804825E-2</v>
      </c>
      <c r="U514" s="1">
        <f>(Table2[[#This Row],[Close Price]]-Table2[[#This Row],[200D EMA]])/Table2[[#This Row],[200D EMA]]</f>
        <v>-2.3694431512187739E-2</v>
      </c>
      <c r="V514">
        <v>0.417750518202888</v>
      </c>
      <c r="W514">
        <v>183.33</v>
      </c>
      <c r="X514">
        <v>193.1</v>
      </c>
      <c r="Y514">
        <v>183.33</v>
      </c>
      <c r="Z514">
        <v>196.46</v>
      </c>
      <c r="AA514">
        <v>183.33</v>
      </c>
      <c r="AB514">
        <v>212.9</v>
      </c>
      <c r="AC514" s="1">
        <f>(Table2[[#This Row],[Close Price]]/Table2[[#This Row],[Day Low]])-1</f>
        <v>4.1455299187258543E-3</v>
      </c>
      <c r="AD514" s="1">
        <f>(Table2[[#This Row],[Day High]]/Table2[[#This Row],[Close Price]])-1</f>
        <v>4.8943451572600383E-2</v>
      </c>
      <c r="AE514" s="1">
        <f>(Table2[[#This Row],[Close Price]]/Table2[[#This Row],[Current Week Low]])-1</f>
        <v>4.1455299187258543E-3</v>
      </c>
      <c r="AF514" s="1">
        <f>(Table2[[#This Row],[Current Week High]]/Table2[[#This Row],[Close Price]])-1</f>
        <v>6.719539355749915E-2</v>
      </c>
      <c r="AG514" s="1">
        <f>(Table2[[#This Row],[Close Price]]/Table2[[#This Row],[Current Month Low]])-1</f>
        <v>4.1455299187258543E-3</v>
      </c>
      <c r="AH514" s="1">
        <f>(Table2[[#This Row],[Current Month High]]/Table2[[#This Row],[Close Price]])-1</f>
        <v>0.15649953826932483</v>
      </c>
      <c r="AI514">
        <v>43.924167526753202</v>
      </c>
      <c r="AJ514">
        <v>67.965328467153299</v>
      </c>
      <c r="AK514" t="str">
        <f>IF(AND(Table2[[#This Row],[20D EMA]]&gt;Table2[[#This Row],[50D EMA]],Table2[[#This Row],[50D EMA]]&gt;Table2[[#This Row],[200D EMA]]),"Uptrend","Downtrend/NoTrend")</f>
        <v>Downtrend/NoTrend</v>
      </c>
      <c r="AL514">
        <v>0.01</v>
      </c>
      <c r="AM514" t="s">
        <v>3217</v>
      </c>
      <c r="AN514">
        <v>-8.7899999999999991</v>
      </c>
      <c r="AO514" t="s">
        <v>3216</v>
      </c>
      <c r="AP514">
        <v>1.9848266010214E-2</v>
      </c>
      <c r="AQ514">
        <f>(Table2[[#This Row],[Sharpe Ratio]]-AVERAGE(Table2[Sharpe Ratio]))/_xlfn.STDEV.P(Table2[Sharpe Ratio])</f>
        <v>-0.51748644085576645</v>
      </c>
      <c r="AR5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4">
        <f>_xlfn.RANK.AVG(Table2[[#This Row],[1Y Return vs Nifty Z-Score]],Table2[1Y Return vs Nifty Z-Score])</f>
        <v>289</v>
      </c>
      <c r="AT514">
        <f>_xlfn.RANK.AVG(Table2[[#This Row],[6M Return vs Nifty Z-Score]],Table2[6M Return vs Nifty Z-Score])</f>
        <v>673</v>
      </c>
      <c r="AU514">
        <f>_xlfn.RANK.AVG(Table2[[#This Row],[Sharpe Ratio Z-Score]],Table2[Sharpe Ratio Z-Score])</f>
        <v>477</v>
      </c>
      <c r="AV514">
        <f>(Table2[[#This Row],[Rank 1Y]]+Table2[[#This Row],[Rank 6M]]+Table2[[#This Row],[Rank Sharpe]])/3</f>
        <v>479.66666666666669</v>
      </c>
    </row>
    <row r="515" spans="1:48" x14ac:dyDescent="0.3">
      <c r="A515" t="s">
        <v>1409</v>
      </c>
      <c r="B515" t="s">
        <v>1410</v>
      </c>
      <c r="C515" t="s">
        <v>3184</v>
      </c>
      <c r="D515" t="s">
        <v>132</v>
      </c>
      <c r="E515">
        <v>7956.0171637439998</v>
      </c>
      <c r="F515">
        <v>120.44</v>
      </c>
      <c r="G515">
        <v>24.5007968075505</v>
      </c>
      <c r="H515">
        <f>(Table2[[#This Row],[1Y Return vs Nifty]]-AVERAGE(Table2[1Y Return vs Nifty]))/_xlfn.STDEV.P(Table2[1Y Return vs Nifty])</f>
        <v>-1.911555788052758E-2</v>
      </c>
      <c r="I515">
        <v>-7.8614402267272503</v>
      </c>
      <c r="J515">
        <f>(Table2[[#This Row],[1M Return vs Nifty]]-AVERAGE(Table2[1M Return vs Nifty]))/_xlfn.STDEV.P(Table2[1M Return vs Nifty])</f>
        <v>-0.77991428178652089</v>
      </c>
      <c r="K515">
        <v>-5.2833877476411502</v>
      </c>
      <c r="L515">
        <f>(Table2[[#This Row],[6M Return vs Nifty]]-AVERAGE(Table2[6M Return vs Nifty]))/_xlfn.STDEV.P(Table2[6M Return vs Nifty])</f>
        <v>-0.6057582734619652</v>
      </c>
      <c r="M515">
        <v>-1.18122063079211</v>
      </c>
      <c r="N515">
        <f>(Table2[[#This Row],[1W Return vs Nifty]]-AVERAGE(Table2[1W Return vs Nifty]))/_xlfn.STDEV.P(Table2[1W Return vs Nifty])</f>
        <v>-0.34145986018793567</v>
      </c>
      <c r="O515">
        <v>129.28</v>
      </c>
      <c r="P515">
        <v>132.081611962317</v>
      </c>
      <c r="Q515">
        <v>121.04741699177001</v>
      </c>
      <c r="R515">
        <v>36.041790080818302</v>
      </c>
      <c r="S515" s="1">
        <f>(Table2[[#This Row],[Close Price]]-Table2[[#This Row],[20D EMA]])/Table2[[#This Row],[20D EMA]]</f>
        <v>-6.8378712871287148E-2</v>
      </c>
      <c r="T515" s="1">
        <f>(Table2[[#This Row],[Close Price]]-Table2[[#This Row],[50D EMA]])/Table2[[#This Row],[50D EMA]]</f>
        <v>-8.813953577155284E-2</v>
      </c>
      <c r="U515" s="1">
        <f>(Table2[[#This Row],[Close Price]]-Table2[[#This Row],[200D EMA]])/Table2[[#This Row],[200D EMA]]</f>
        <v>-5.0180087015925931E-3</v>
      </c>
      <c r="V515">
        <v>0.48449332969373399</v>
      </c>
      <c r="W515">
        <v>118.1</v>
      </c>
      <c r="X515">
        <v>126.74</v>
      </c>
      <c r="Y515">
        <v>118.1</v>
      </c>
      <c r="Z515">
        <v>130.80000000000001</v>
      </c>
      <c r="AA515">
        <v>118.1</v>
      </c>
      <c r="AB515">
        <v>136.29</v>
      </c>
      <c r="AC515" s="1">
        <f>(Table2[[#This Row],[Close Price]]/Table2[[#This Row],[Day Low]])-1</f>
        <v>1.9813717188823077E-2</v>
      </c>
      <c r="AD515" s="1">
        <f>(Table2[[#This Row],[Day High]]/Table2[[#This Row],[Close Price]])-1</f>
        <v>5.2308203254732621E-2</v>
      </c>
      <c r="AE515" s="1">
        <f>(Table2[[#This Row],[Close Price]]/Table2[[#This Row],[Current Week Low]])-1</f>
        <v>1.9813717188823077E-2</v>
      </c>
      <c r="AF515" s="1">
        <f>(Table2[[#This Row],[Current Week High]]/Table2[[#This Row],[Close Price]])-1</f>
        <v>8.6017934241116034E-2</v>
      </c>
      <c r="AG515" s="1">
        <f>(Table2[[#This Row],[Close Price]]/Table2[[#This Row],[Current Month Low]])-1</f>
        <v>1.9813717188823077E-2</v>
      </c>
      <c r="AH515" s="1">
        <f>(Table2[[#This Row],[Current Month High]]/Table2[[#This Row],[Close Price]])-1</f>
        <v>0.13160079707738292</v>
      </c>
      <c r="AI515">
        <v>36.466290269013598</v>
      </c>
      <c r="AJ515">
        <v>74.5507246376811</v>
      </c>
      <c r="AK515" t="str">
        <f>IF(AND(Table2[[#This Row],[20D EMA]]&gt;Table2[[#This Row],[50D EMA]],Table2[[#This Row],[50D EMA]]&gt;Table2[[#This Row],[200D EMA]]),"Uptrend","Downtrend/NoTrend")</f>
        <v>Downtrend/NoTrend</v>
      </c>
      <c r="AL515">
        <v>-0.18</v>
      </c>
      <c r="AM515" t="s">
        <v>3216</v>
      </c>
      <c r="AN515">
        <v>-9.1199999999999992</v>
      </c>
      <c r="AO515" t="s">
        <v>3216</v>
      </c>
      <c r="AP515">
        <v>-1.1447496858005999E-2</v>
      </c>
      <c r="AQ515">
        <f>(Table2[[#This Row],[Sharpe Ratio]]-AVERAGE(Table2[Sharpe Ratio]))/_xlfn.STDEV.P(Table2[Sharpe Ratio])</f>
        <v>-0.88095785780871461</v>
      </c>
      <c r="AR5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5">
        <f>_xlfn.RANK.AVG(Table2[[#This Row],[1Y Return vs Nifty Z-Score]],Table2[1Y Return vs Nifty Z-Score])</f>
        <v>300</v>
      </c>
      <c r="AT515">
        <f>_xlfn.RANK.AVG(Table2[[#This Row],[6M Return vs Nifty Z-Score]],Table2[6M Return vs Nifty Z-Score])</f>
        <v>532</v>
      </c>
      <c r="AU515">
        <f>_xlfn.RANK.AVG(Table2[[#This Row],[Sharpe Ratio Z-Score]],Table2[Sharpe Ratio Z-Score])</f>
        <v>608</v>
      </c>
      <c r="AV515">
        <f>(Table2[[#This Row],[Rank 1Y]]+Table2[[#This Row],[Rank 6M]]+Table2[[#This Row],[Rank Sharpe]])/3</f>
        <v>480</v>
      </c>
    </row>
    <row r="516" spans="1:48" x14ac:dyDescent="0.3">
      <c r="A516" t="s">
        <v>167</v>
      </c>
      <c r="B516" t="s">
        <v>168</v>
      </c>
      <c r="C516" t="s">
        <v>3170</v>
      </c>
      <c r="D516" t="s">
        <v>21</v>
      </c>
      <c r="E516">
        <v>157064.23643592</v>
      </c>
      <c r="F516">
        <v>1595.35</v>
      </c>
      <c r="G516">
        <v>-1.04831402285982</v>
      </c>
      <c r="H516">
        <f>(Table2[[#This Row],[1Y Return vs Nifty]]-AVERAGE(Table2[1Y Return vs Nifty]))/_xlfn.STDEV.P(Table2[1Y Return vs Nifty])</f>
        <v>-0.45174971690800725</v>
      </c>
      <c r="I516">
        <v>-2.3259857235083401</v>
      </c>
      <c r="J516">
        <f>(Table2[[#This Row],[1M Return vs Nifty]]-AVERAGE(Table2[1M Return vs Nifty]))/_xlfn.STDEV.P(Table2[1M Return vs Nifty])</f>
        <v>-0.27703027575401529</v>
      </c>
      <c r="K516">
        <v>10.9056916693344</v>
      </c>
      <c r="L516">
        <f>(Table2[[#This Row],[6M Return vs Nifty]]-AVERAGE(Table2[6M Return vs Nifty]))/_xlfn.STDEV.P(Table2[6M Return vs Nifty])</f>
        <v>-0.12234914183310394</v>
      </c>
      <c r="M516">
        <v>-0.88162473302290301</v>
      </c>
      <c r="N516">
        <f>(Table2[[#This Row],[1W Return vs Nifty]]-AVERAGE(Table2[1W Return vs Nifty]))/_xlfn.STDEV.P(Table2[1W Return vs Nifty])</f>
        <v>-0.27639115112642271</v>
      </c>
      <c r="O516">
        <v>1614.84</v>
      </c>
      <c r="P516">
        <v>1561.8122606602999</v>
      </c>
      <c r="Q516">
        <v>1394.1017689057101</v>
      </c>
      <c r="R516">
        <v>42.110276941043701</v>
      </c>
      <c r="S516" s="1">
        <f>(Table2[[#This Row],[Close Price]]-Table2[[#This Row],[20D EMA]])/Table2[[#This Row],[20D EMA]]</f>
        <v>-1.2069307175943133E-2</v>
      </c>
      <c r="T516" s="1">
        <f>(Table2[[#This Row],[Close Price]]-Table2[[#This Row],[50D EMA]])/Table2[[#This Row],[50D EMA]]</f>
        <v>2.1473604852814378E-2</v>
      </c>
      <c r="U516" s="1">
        <f>(Table2[[#This Row],[Close Price]]-Table2[[#This Row],[200D EMA]])/Table2[[#This Row],[200D EMA]]</f>
        <v>0.14435691538664222</v>
      </c>
      <c r="V516">
        <v>0.92450096118862801</v>
      </c>
      <c r="W516">
        <v>1587.05</v>
      </c>
      <c r="X516">
        <v>1635.35</v>
      </c>
      <c r="Y516">
        <v>1587.05</v>
      </c>
      <c r="Z516">
        <v>1672</v>
      </c>
      <c r="AA516">
        <v>1574.75</v>
      </c>
      <c r="AB516">
        <v>1672</v>
      </c>
      <c r="AC516" s="1">
        <f>(Table2[[#This Row],[Close Price]]/Table2[[#This Row],[Day Low]])-1</f>
        <v>5.2298289278851495E-3</v>
      </c>
      <c r="AD516" s="1">
        <f>(Table2[[#This Row],[Day High]]/Table2[[#This Row],[Close Price]])-1</f>
        <v>2.5072868022691042E-2</v>
      </c>
      <c r="AE516" s="1">
        <f>(Table2[[#This Row],[Close Price]]/Table2[[#This Row],[Current Week Low]])-1</f>
        <v>5.2298289278851495E-3</v>
      </c>
      <c r="AF516" s="1">
        <f>(Table2[[#This Row],[Current Week High]]/Table2[[#This Row],[Close Price]])-1</f>
        <v>4.8045883348481588E-2</v>
      </c>
      <c r="AG516" s="1">
        <f>(Table2[[#This Row],[Close Price]]/Table2[[#This Row],[Current Month Low]])-1</f>
        <v>1.3081441498650426E-2</v>
      </c>
      <c r="AH516" s="1">
        <f>(Table2[[#This Row],[Current Month High]]/Table2[[#This Row],[Close Price]])-1</f>
        <v>4.8045883348481588E-2</v>
      </c>
      <c r="AI516">
        <v>4.80458833484815</v>
      </c>
      <c r="AJ516">
        <v>45.276146245959097</v>
      </c>
      <c r="AK516" t="str">
        <f>IF(AND(Table2[[#This Row],[20D EMA]]&gt;Table2[[#This Row],[50D EMA]],Table2[[#This Row],[50D EMA]]&gt;Table2[[#This Row],[200D EMA]]),"Uptrend","Downtrend/NoTrend")</f>
        <v>Uptrend</v>
      </c>
      <c r="AL516">
        <v>-0.04</v>
      </c>
      <c r="AM516" t="s">
        <v>3216</v>
      </c>
      <c r="AN516">
        <v>-2.97</v>
      </c>
      <c r="AO516" t="s">
        <v>3216</v>
      </c>
      <c r="AP516">
        <v>-2.3113371280907E-2</v>
      </c>
      <c r="AQ516">
        <f>(Table2[[#This Row],[Sharpe Ratio]]-AVERAGE(Table2[Sharpe Ratio]))/_xlfn.STDEV.P(Table2[Sharpe Ratio])</f>
        <v>-1.0164462280504512</v>
      </c>
      <c r="AR5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-2.1439665136720003</v>
      </c>
      <c r="AS516">
        <f>_xlfn.RANK.AVG(Table2[[#This Row],[1Y Return vs Nifty Z-Score]],Table2[1Y Return vs Nifty Z-Score])</f>
        <v>458</v>
      </c>
      <c r="AT516">
        <f>_xlfn.RANK.AVG(Table2[[#This Row],[6M Return vs Nifty Z-Score]],Table2[6M Return vs Nifty Z-Score])</f>
        <v>355</v>
      </c>
      <c r="AU516">
        <f>_xlfn.RANK.AVG(Table2[[#This Row],[Sharpe Ratio Z-Score]],Table2[Sharpe Ratio Z-Score])</f>
        <v>629</v>
      </c>
      <c r="AV516">
        <f>(Table2[[#This Row],[Rank 1Y]]+Table2[[#This Row],[Rank 6M]]+Table2[[#This Row],[Rank Sharpe]])/3</f>
        <v>480.66666666666669</v>
      </c>
    </row>
    <row r="517" spans="1:48" x14ac:dyDescent="0.3">
      <c r="A517" t="s">
        <v>498</v>
      </c>
      <c r="B517" t="s">
        <v>499</v>
      </c>
      <c r="C517" t="s">
        <v>3183</v>
      </c>
      <c r="D517" t="s">
        <v>141</v>
      </c>
      <c r="E517">
        <v>43891.840006054998</v>
      </c>
      <c r="F517">
        <v>49620.800000000003</v>
      </c>
      <c r="G517">
        <v>-4.1120052352629299</v>
      </c>
      <c r="H517">
        <f>(Table2[[#This Row],[1Y Return vs Nifty]]-AVERAGE(Table2[1Y Return vs Nifty]))/_xlfn.STDEV.P(Table2[1Y Return vs Nifty])</f>
        <v>-0.50362852709424077</v>
      </c>
      <c r="I517">
        <v>-7.8520331990268302</v>
      </c>
      <c r="J517">
        <f>(Table2[[#This Row],[1M Return vs Nifty]]-AVERAGE(Table2[1M Return vs Nifty]))/_xlfn.STDEV.P(Table2[1M Return vs Nifty])</f>
        <v>-0.77905967377337682</v>
      </c>
      <c r="K517">
        <v>13.946637910791299</v>
      </c>
      <c r="L517">
        <f>(Table2[[#This Row],[6M Return vs Nifty]]-AVERAGE(Table2[6M Return vs Nifty]))/_xlfn.STDEV.P(Table2[6M Return vs Nifty])</f>
        <v>-3.1545882175776314E-2</v>
      </c>
      <c r="M517">
        <v>-3.18953198803738</v>
      </c>
      <c r="N517">
        <f>(Table2[[#This Row],[1W Return vs Nifty]]-AVERAGE(Table2[1W Return vs Nifty]))/_xlfn.STDEV.P(Table2[1W Return vs Nifty])</f>
        <v>-0.77764149145376971</v>
      </c>
      <c r="O517">
        <v>50566.14</v>
      </c>
      <c r="P517">
        <v>51515.492556209298</v>
      </c>
      <c r="Q517">
        <v>47462.025501007098</v>
      </c>
      <c r="R517">
        <v>39.555687725003999</v>
      </c>
      <c r="S517" s="1">
        <f>(Table2[[#This Row],[Close Price]]-Table2[[#This Row],[20D EMA]])/Table2[[#This Row],[20D EMA]]</f>
        <v>-1.8695118907632587E-2</v>
      </c>
      <c r="T517" s="1">
        <f>(Table2[[#This Row],[Close Price]]-Table2[[#This Row],[50D EMA]])/Table2[[#This Row],[50D EMA]]</f>
        <v>-3.6779082605916433E-2</v>
      </c>
      <c r="U517" s="1">
        <f>(Table2[[#This Row],[Close Price]]-Table2[[#This Row],[200D EMA]])/Table2[[#This Row],[200D EMA]]</f>
        <v>4.5484247168235542E-2</v>
      </c>
      <c r="V517">
        <v>0.95232007159580301</v>
      </c>
      <c r="W517">
        <v>49051.1</v>
      </c>
      <c r="X517">
        <v>49999.8</v>
      </c>
      <c r="Y517">
        <v>49051.1</v>
      </c>
      <c r="Z517">
        <v>50900</v>
      </c>
      <c r="AA517">
        <v>48826.7</v>
      </c>
      <c r="AB517">
        <v>51600</v>
      </c>
      <c r="AC517" s="1">
        <f>(Table2[[#This Row],[Close Price]]/Table2[[#This Row],[Day Low]])-1</f>
        <v>1.1614418433022022E-2</v>
      </c>
      <c r="AD517" s="1">
        <f>(Table2[[#This Row],[Day High]]/Table2[[#This Row],[Close Price]])-1</f>
        <v>7.6379260310193153E-3</v>
      </c>
      <c r="AE517" s="1">
        <f>(Table2[[#This Row],[Close Price]]/Table2[[#This Row],[Current Week Low]])-1</f>
        <v>1.1614418433022022E-2</v>
      </c>
      <c r="AF517" s="1">
        <f>(Table2[[#This Row],[Current Week High]]/Table2[[#This Row],[Close Price]])-1</f>
        <v>2.5779511817624723E-2</v>
      </c>
      <c r="AG517" s="1">
        <f>(Table2[[#This Row],[Close Price]]/Table2[[#This Row],[Current Month Low]])-1</f>
        <v>1.6263642638146836E-2</v>
      </c>
      <c r="AH517" s="1">
        <f>(Table2[[#This Row],[Current Month High]]/Table2[[#This Row],[Close Price]])-1</f>
        <v>3.9886499210008752E-2</v>
      </c>
      <c r="AI517">
        <v>20.904943088382201</v>
      </c>
      <c r="AJ517">
        <v>41.864101984979001</v>
      </c>
      <c r="AK517" t="str">
        <f>IF(AND(Table2[[#This Row],[20D EMA]]&gt;Table2[[#This Row],[50D EMA]],Table2[[#This Row],[50D EMA]]&gt;Table2[[#This Row],[200D EMA]]),"Uptrend","Downtrend/NoTrend")</f>
        <v>Downtrend/NoTrend</v>
      </c>
      <c r="AL517">
        <v>-0.23</v>
      </c>
      <c r="AM517" t="s">
        <v>3216</v>
      </c>
      <c r="AN517">
        <v>-2.2200000000000002</v>
      </c>
      <c r="AO517" t="s">
        <v>3216</v>
      </c>
      <c r="AP517">
        <v>-2.6762100918941999E-2</v>
      </c>
      <c r="AQ517">
        <f>(Table2[[#This Row],[Sharpe Ratio]]-AVERAGE(Table2[Sharpe Ratio]))/_xlfn.STDEV.P(Table2[Sharpe Ratio])</f>
        <v>-1.0588228570273255</v>
      </c>
      <c r="AR5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7">
        <f>_xlfn.RANK.AVG(Table2[[#This Row],[1Y Return vs Nifty Z-Score]],Table2[1Y Return vs Nifty Z-Score])</f>
        <v>477</v>
      </c>
      <c r="AT517">
        <f>_xlfn.RANK.AVG(Table2[[#This Row],[6M Return vs Nifty Z-Score]],Table2[6M Return vs Nifty Z-Score])</f>
        <v>328</v>
      </c>
      <c r="AU517">
        <f>_xlfn.RANK.AVG(Table2[[#This Row],[Sharpe Ratio Z-Score]],Table2[Sharpe Ratio Z-Score])</f>
        <v>639</v>
      </c>
      <c r="AV517">
        <f>(Table2[[#This Row],[Rank 1Y]]+Table2[[#This Row],[Rank 6M]]+Table2[[#This Row],[Rank Sharpe]])/3</f>
        <v>481.33333333333331</v>
      </c>
    </row>
    <row r="518" spans="1:48" x14ac:dyDescent="0.3">
      <c r="A518" t="s">
        <v>81</v>
      </c>
      <c r="B518" t="s">
        <v>82</v>
      </c>
      <c r="C518" t="s">
        <v>3181</v>
      </c>
      <c r="D518" t="s">
        <v>83</v>
      </c>
      <c r="E518">
        <v>330461.47825460002</v>
      </c>
      <c r="F518">
        <v>3780.95</v>
      </c>
      <c r="G518">
        <v>-11.893803923744001</v>
      </c>
      <c r="H518">
        <f>(Table2[[#This Row],[1Y Return vs Nifty]]-AVERAGE(Table2[1Y Return vs Nifty]))/_xlfn.STDEV.P(Table2[1Y Return vs Nifty])</f>
        <v>-0.63540109458824945</v>
      </c>
      <c r="I518">
        <v>4.7207543915391197</v>
      </c>
      <c r="J518">
        <f>(Table2[[#This Row],[1M Return vs Nifty]]-AVERAGE(Table2[1M Return vs Nifty]))/_xlfn.STDEV.P(Table2[1M Return vs Nifty])</f>
        <v>0.36315074216679716</v>
      </c>
      <c r="K518">
        <v>-10.980070012548801</v>
      </c>
      <c r="L518">
        <f>(Table2[[#This Row],[6M Return vs Nifty]]-AVERAGE(Table2[6M Return vs Nifty]))/_xlfn.STDEV.P(Table2[6M Return vs Nifty])</f>
        <v>-0.77586233904317004</v>
      </c>
      <c r="M518">
        <v>2.30613699468659E-2</v>
      </c>
      <c r="N518">
        <f>(Table2[[#This Row],[1W Return vs Nifty]]-AVERAGE(Table2[1W Return vs Nifty]))/_xlfn.STDEV.P(Table2[1W Return vs Nifty])</f>
        <v>-7.9903958663321145E-2</v>
      </c>
      <c r="O518">
        <v>3667.34</v>
      </c>
      <c r="P518">
        <v>3556.2983691846798</v>
      </c>
      <c r="Q518">
        <v>3444.33623893001</v>
      </c>
      <c r="R518">
        <v>58.087299288346799</v>
      </c>
      <c r="S518" s="1">
        <f>(Table2[[#This Row],[Close Price]]-Table2[[#This Row],[20D EMA]])/Table2[[#This Row],[20D EMA]]</f>
        <v>3.0978856609967898E-2</v>
      </c>
      <c r="T518" s="1">
        <f>(Table2[[#This Row],[Close Price]]-Table2[[#This Row],[50D EMA]])/Table2[[#This Row],[50D EMA]]</f>
        <v>6.3170073906600774E-2</v>
      </c>
      <c r="U518" s="1">
        <f>(Table2[[#This Row],[Close Price]]-Table2[[#This Row],[200D EMA]])/Table2[[#This Row],[200D EMA]]</f>
        <v>9.772964592288455E-2</v>
      </c>
      <c r="V518">
        <v>0.77004679101339002</v>
      </c>
      <c r="W518">
        <v>3741.1</v>
      </c>
      <c r="X518">
        <v>3795</v>
      </c>
      <c r="Y518">
        <v>3708</v>
      </c>
      <c r="Z518">
        <v>3795</v>
      </c>
      <c r="AA518">
        <v>3552</v>
      </c>
      <c r="AB518">
        <v>3799.85</v>
      </c>
      <c r="AC518" s="1">
        <f>(Table2[[#This Row],[Close Price]]/Table2[[#This Row],[Day Low]])-1</f>
        <v>1.0651947288230712E-2</v>
      </c>
      <c r="AD518" s="1">
        <f>(Table2[[#This Row],[Day High]]/Table2[[#This Row],[Close Price]])-1</f>
        <v>3.7159973022653503E-3</v>
      </c>
      <c r="AE518" s="1">
        <f>(Table2[[#This Row],[Close Price]]/Table2[[#This Row],[Current Week Low]])-1</f>
        <v>1.9673678532901695E-2</v>
      </c>
      <c r="AF518" s="1">
        <f>(Table2[[#This Row],[Current Week High]]/Table2[[#This Row],[Close Price]])-1</f>
        <v>3.7159973022653503E-3</v>
      </c>
      <c r="AG518" s="1">
        <f>(Table2[[#This Row],[Close Price]]/Table2[[#This Row],[Current Month Low]])-1</f>
        <v>6.4456644144144093E-2</v>
      </c>
      <c r="AH518" s="1">
        <f>(Table2[[#This Row],[Current Month High]]/Table2[[#This Row],[Close Price]])-1</f>
        <v>4.9987437019796133E-3</v>
      </c>
      <c r="AI518">
        <v>2.8035282138086899</v>
      </c>
      <c r="AJ518">
        <v>23.7363572398671</v>
      </c>
      <c r="AK518" t="str">
        <f>IF(AND(Table2[[#This Row],[20D EMA]]&gt;Table2[[#This Row],[50D EMA]],Table2[[#This Row],[50D EMA]]&gt;Table2[[#This Row],[200D EMA]]),"Uptrend","Downtrend/NoTrend")</f>
        <v>Uptrend</v>
      </c>
      <c r="AL518">
        <v>-0.02</v>
      </c>
      <c r="AM518" t="s">
        <v>3216</v>
      </c>
      <c r="AN518">
        <v>4.41</v>
      </c>
      <c r="AO518" t="s">
        <v>3217</v>
      </c>
      <c r="AP518">
        <v>7.3432507196882005E-2</v>
      </c>
      <c r="AQ518">
        <f>(Table2[[#This Row],[Sharpe Ratio]]-AVERAGE(Table2[Sharpe Ratio]))/_xlfn.STDEV.P(Table2[Sharpe Ratio])</f>
        <v>0.10484509176983511</v>
      </c>
      <c r="AR5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-1.0231715583581085</v>
      </c>
      <c r="AS518">
        <f>_xlfn.RANK.AVG(Table2[[#This Row],[1Y Return vs Nifty Z-Score]],Table2[1Y Return vs Nifty Z-Score])</f>
        <v>546</v>
      </c>
      <c r="AT518">
        <f>_xlfn.RANK.AVG(Table2[[#This Row],[6M Return vs Nifty Z-Score]],Table2[6M Return vs Nifty Z-Score])</f>
        <v>581</v>
      </c>
      <c r="AU518">
        <f>_xlfn.RANK.AVG(Table2[[#This Row],[Sharpe Ratio Z-Score]],Table2[Sharpe Ratio Z-Score])</f>
        <v>320</v>
      </c>
      <c r="AV518">
        <f>(Table2[[#This Row],[Rank 1Y]]+Table2[[#This Row],[Rank 6M]]+Table2[[#This Row],[Rank Sharpe]])/3</f>
        <v>482.33333333333331</v>
      </c>
    </row>
    <row r="519" spans="1:48" x14ac:dyDescent="0.3">
      <c r="A519" t="s">
        <v>408</v>
      </c>
      <c r="B519" t="s">
        <v>409</v>
      </c>
      <c r="C519" t="s">
        <v>3171</v>
      </c>
      <c r="D519" t="s">
        <v>34</v>
      </c>
      <c r="E519">
        <v>58153.780568064001</v>
      </c>
      <c r="F519">
        <v>47.51</v>
      </c>
      <c r="G519">
        <v>-17.8909899612582</v>
      </c>
      <c r="H519">
        <f>(Table2[[#This Row],[1Y Return vs Nifty]]-AVERAGE(Table2[1Y Return vs Nifty]))/_xlfn.STDEV.P(Table2[1Y Return vs Nifty])</f>
        <v>-0.73695404314656243</v>
      </c>
      <c r="I519">
        <v>-8.5979530149994297</v>
      </c>
      <c r="J519">
        <f>(Table2[[#This Row],[1M Return vs Nifty]]-AVERAGE(Table2[1M Return vs Nifty]))/_xlfn.STDEV.P(Table2[1M Return vs Nifty])</f>
        <v>-0.84682486722175576</v>
      </c>
      <c r="K519">
        <v>-20.8994293341872</v>
      </c>
      <c r="L519">
        <f>(Table2[[#This Row],[6M Return vs Nifty]]-AVERAGE(Table2[6M Return vs Nifty]))/_xlfn.STDEV.P(Table2[6M Return vs Nifty])</f>
        <v>-1.0720563814888333</v>
      </c>
      <c r="M519">
        <v>-0.57658819582640497</v>
      </c>
      <c r="N519">
        <f>(Table2[[#This Row],[1W Return vs Nifty]]-AVERAGE(Table2[1W Return vs Nifty]))/_xlfn.STDEV.P(Table2[1W Return vs Nifty])</f>
        <v>-0.21014079910304342</v>
      </c>
      <c r="O519">
        <v>49.74</v>
      </c>
      <c r="P519">
        <v>51.516017813555798</v>
      </c>
      <c r="Q519">
        <v>49.754289586182999</v>
      </c>
      <c r="R519">
        <v>35.466683343034099</v>
      </c>
      <c r="S519" s="1">
        <f>(Table2[[#This Row],[Close Price]]-Table2[[#This Row],[20D EMA]])/Table2[[#This Row],[20D EMA]]</f>
        <v>-4.4833132287897141E-2</v>
      </c>
      <c r="T519" s="1">
        <f>(Table2[[#This Row],[Close Price]]-Table2[[#This Row],[50D EMA]])/Table2[[#This Row],[50D EMA]]</f>
        <v>-7.7762567519371939E-2</v>
      </c>
      <c r="U519" s="1">
        <f>(Table2[[#This Row],[Close Price]]-Table2[[#This Row],[200D EMA]])/Table2[[#This Row],[200D EMA]]</f>
        <v>-4.5107459172851916E-2</v>
      </c>
      <c r="V519">
        <v>0.429137468171782</v>
      </c>
      <c r="W519">
        <v>47.01</v>
      </c>
      <c r="X519">
        <v>49.17</v>
      </c>
      <c r="Y519">
        <v>47.01</v>
      </c>
      <c r="Z519">
        <v>50.57</v>
      </c>
      <c r="AA519">
        <v>47.01</v>
      </c>
      <c r="AB519">
        <v>51.39</v>
      </c>
      <c r="AC519" s="1">
        <f>(Table2[[#This Row],[Close Price]]/Table2[[#This Row],[Day Low]])-1</f>
        <v>1.0636034886194468E-2</v>
      </c>
      <c r="AD519" s="1">
        <f>(Table2[[#This Row],[Day High]]/Table2[[#This Row],[Close Price]])-1</f>
        <v>3.4940012628920325E-2</v>
      </c>
      <c r="AE519" s="1">
        <f>(Table2[[#This Row],[Close Price]]/Table2[[#This Row],[Current Week Low]])-1</f>
        <v>1.0636034886194468E-2</v>
      </c>
      <c r="AF519" s="1">
        <f>(Table2[[#This Row],[Current Week High]]/Table2[[#This Row],[Close Price]])-1</f>
        <v>6.4407493159335027E-2</v>
      </c>
      <c r="AG519" s="1">
        <f>(Table2[[#This Row],[Close Price]]/Table2[[#This Row],[Current Month Low]])-1</f>
        <v>1.0636034886194468E-2</v>
      </c>
      <c r="AH519" s="1">
        <f>(Table2[[#This Row],[Current Month High]]/Table2[[#This Row],[Close Price]])-1</f>
        <v>8.1667017470006265E-2</v>
      </c>
      <c r="AI519">
        <v>48.705535676699597</v>
      </c>
      <c r="AJ519">
        <v>36.719424460431597</v>
      </c>
      <c r="AK519" t="str">
        <f>IF(AND(Table2[[#This Row],[20D EMA]]&gt;Table2[[#This Row],[50D EMA]],Table2[[#This Row],[50D EMA]]&gt;Table2[[#This Row],[200D EMA]]),"Uptrend","Downtrend/NoTrend")</f>
        <v>Downtrend/NoTrend</v>
      </c>
      <c r="AL519">
        <v>-0.13</v>
      </c>
      <c r="AM519" t="s">
        <v>3216</v>
      </c>
      <c r="AN519">
        <v>-6.24</v>
      </c>
      <c r="AO519" t="s">
        <v>3216</v>
      </c>
      <c r="AP519">
        <v>0.118574654602216</v>
      </c>
      <c r="AQ519">
        <f>(Table2[[#This Row],[Sharpe Ratio]]-AVERAGE(Table2[Sharpe Ratio]))/_xlfn.STDEV.P(Table2[Sharpe Ratio])</f>
        <v>0.62912949253059613</v>
      </c>
      <c r="AR5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9">
        <f>_xlfn.RANK.AVG(Table2[[#This Row],[1Y Return vs Nifty Z-Score]],Table2[1Y Return vs Nifty Z-Score])</f>
        <v>580</v>
      </c>
      <c r="AT519">
        <f>_xlfn.RANK.AVG(Table2[[#This Row],[6M Return vs Nifty Z-Score]],Table2[6M Return vs Nifty Z-Score])</f>
        <v>678</v>
      </c>
      <c r="AU519">
        <f>_xlfn.RANK.AVG(Table2[[#This Row],[Sharpe Ratio Z-Score]],Table2[Sharpe Ratio Z-Score])</f>
        <v>190</v>
      </c>
      <c r="AV519">
        <f>(Table2[[#This Row],[Rank 1Y]]+Table2[[#This Row],[Rank 6M]]+Table2[[#This Row],[Rank Sharpe]])/3</f>
        <v>482.66666666666669</v>
      </c>
    </row>
    <row r="520" spans="1:48" x14ac:dyDescent="0.3">
      <c r="A520" t="s">
        <v>415</v>
      </c>
      <c r="B520" t="s">
        <v>416</v>
      </c>
      <c r="C520" t="s">
        <v>3177</v>
      </c>
      <c r="D520" t="s">
        <v>407</v>
      </c>
      <c r="E520">
        <v>56934.248740609997</v>
      </c>
      <c r="F520">
        <v>136347.6</v>
      </c>
      <c r="G520">
        <v>-1.8373083493349101</v>
      </c>
      <c r="H520">
        <f>(Table2[[#This Row],[1Y Return vs Nifty]]-AVERAGE(Table2[1Y Return vs Nifty]))/_xlfn.STDEV.P(Table2[1Y Return vs Nifty])</f>
        <v>-0.46511009955215432</v>
      </c>
      <c r="I520">
        <v>-4.9261907479981799</v>
      </c>
      <c r="J520">
        <f>(Table2[[#This Row],[1M Return vs Nifty]]-AVERAGE(Table2[1M Return vs Nifty]))/_xlfn.STDEV.P(Table2[1M Return vs Nifty])</f>
        <v>-0.51325324867537514</v>
      </c>
      <c r="K520">
        <v>-13.7285522707593</v>
      </c>
      <c r="L520">
        <f>(Table2[[#This Row],[6M Return vs Nifty]]-AVERAGE(Table2[6M Return vs Nifty]))/_xlfn.STDEV.P(Table2[6M Return vs Nifty])</f>
        <v>-0.85793256598551748</v>
      </c>
      <c r="M520">
        <v>-1.3176370646286399</v>
      </c>
      <c r="N520">
        <f>(Table2[[#This Row],[1W Return vs Nifty]]-AVERAGE(Table2[1W Return vs Nifty]))/_xlfn.STDEV.P(Table2[1W Return vs Nifty])</f>
        <v>-0.37108790686885601</v>
      </c>
      <c r="O520">
        <v>135779.68</v>
      </c>
      <c r="P520">
        <v>134985.92314269001</v>
      </c>
      <c r="Q520">
        <v>129189.276562343</v>
      </c>
      <c r="R520">
        <v>39.701378556107997</v>
      </c>
      <c r="S520" s="1">
        <f>(Table2[[#This Row],[Close Price]]-Table2[[#This Row],[20D EMA]])/Table2[[#This Row],[20D EMA]]</f>
        <v>4.1826582593213714E-3</v>
      </c>
      <c r="T520" s="1">
        <f>(Table2[[#This Row],[Close Price]]-Table2[[#This Row],[50D EMA]])/Table2[[#This Row],[50D EMA]]</f>
        <v>1.0087547098304509E-2</v>
      </c>
      <c r="U520" s="1">
        <f>(Table2[[#This Row],[Close Price]]-Table2[[#This Row],[200D EMA]])/Table2[[#This Row],[200D EMA]]</f>
        <v>5.5409579093065084E-2</v>
      </c>
      <c r="V520">
        <v>0.53299275055383999</v>
      </c>
      <c r="W520">
        <v>134122.95000000001</v>
      </c>
      <c r="X520">
        <v>136850</v>
      </c>
      <c r="Y520">
        <v>133300</v>
      </c>
      <c r="Z520">
        <v>138509</v>
      </c>
      <c r="AA520">
        <v>132600</v>
      </c>
      <c r="AB520">
        <v>138509</v>
      </c>
      <c r="AC520" s="1">
        <f>(Table2[[#This Row],[Close Price]]/Table2[[#This Row],[Day Low]])-1</f>
        <v>1.6586646804294114E-2</v>
      </c>
      <c r="AD520" s="1">
        <f>(Table2[[#This Row],[Day High]]/Table2[[#This Row],[Close Price]])-1</f>
        <v>3.6846999873851871E-3</v>
      </c>
      <c r="AE520" s="1">
        <f>(Table2[[#This Row],[Close Price]]/Table2[[#This Row],[Current Week Low]])-1</f>
        <v>2.2862715678919843E-2</v>
      </c>
      <c r="AF520" s="1">
        <f>(Table2[[#This Row],[Current Week High]]/Table2[[#This Row],[Close Price]])-1</f>
        <v>1.5852130877257897E-2</v>
      </c>
      <c r="AG520" s="1">
        <f>(Table2[[#This Row],[Close Price]]/Table2[[#This Row],[Current Month Low]])-1</f>
        <v>2.8262443438914042E-2</v>
      </c>
      <c r="AH520" s="1">
        <f>(Table2[[#This Row],[Current Month High]]/Table2[[#This Row],[Close Price]])-1</f>
        <v>1.5852130877257897E-2</v>
      </c>
      <c r="AI520">
        <v>11.072728819575801</v>
      </c>
      <c r="AJ520">
        <v>28.140218974672202</v>
      </c>
      <c r="AK520" t="str">
        <f>IF(AND(Table2[[#This Row],[20D EMA]]&gt;Table2[[#This Row],[50D EMA]],Table2[[#This Row],[50D EMA]]&gt;Table2[[#This Row],[200D EMA]]),"Uptrend","Downtrend/NoTrend")</f>
        <v>Uptrend</v>
      </c>
      <c r="AL520">
        <v>0.03</v>
      </c>
      <c r="AM520" t="s">
        <v>3217</v>
      </c>
      <c r="AN520">
        <v>1.43</v>
      </c>
      <c r="AO520" t="s">
        <v>3217</v>
      </c>
      <c r="AP520">
        <v>5.3981335068282003E-2</v>
      </c>
      <c r="AQ520">
        <f>(Table2[[#This Row],[Sharpe Ratio]]-AVERAGE(Table2[Sharpe Ratio]))/_xlfn.STDEV.P(Table2[Sharpe Ratio])</f>
        <v>-0.12106232977946582</v>
      </c>
      <c r="AR5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-2.3284461508613687</v>
      </c>
      <c r="AS520">
        <f>_xlfn.RANK.AVG(Table2[[#This Row],[1Y Return vs Nifty Z-Score]],Table2[1Y Return vs Nifty Z-Score])</f>
        <v>463</v>
      </c>
      <c r="AT520">
        <f>_xlfn.RANK.AVG(Table2[[#This Row],[6M Return vs Nifty Z-Score]],Table2[6M Return vs Nifty Z-Score])</f>
        <v>612</v>
      </c>
      <c r="AU520">
        <f>_xlfn.RANK.AVG(Table2[[#This Row],[Sharpe Ratio Z-Score]],Table2[Sharpe Ratio Z-Score])</f>
        <v>375</v>
      </c>
      <c r="AV520">
        <f>(Table2[[#This Row],[Rank 1Y]]+Table2[[#This Row],[Rank 6M]]+Table2[[#This Row],[Rank Sharpe]])/3</f>
        <v>483.33333333333331</v>
      </c>
    </row>
    <row r="521" spans="1:48" x14ac:dyDescent="0.3">
      <c r="A521" t="s">
        <v>1143</v>
      </c>
      <c r="B521" t="s">
        <v>1144</v>
      </c>
      <c r="C521" t="s">
        <v>3170</v>
      </c>
      <c r="D521" t="s">
        <v>282</v>
      </c>
      <c r="E521">
        <v>11316.1923213149</v>
      </c>
      <c r="F521">
        <v>2029.85</v>
      </c>
      <c r="G521">
        <v>-8.3704253386178191</v>
      </c>
      <c r="H521">
        <f>(Table2[[#This Row],[1Y Return vs Nifty]]-AVERAGE(Table2[1Y Return vs Nifty]))/_xlfn.STDEV.P(Table2[1Y Return vs Nifty])</f>
        <v>-0.57573819902880286</v>
      </c>
      <c r="I521">
        <v>-10.364139759409699</v>
      </c>
      <c r="J521">
        <f>(Table2[[#This Row],[1M Return vs Nifty]]-AVERAGE(Table2[1M Return vs Nifty]))/_xlfn.STDEV.P(Table2[1M Return vs Nifty])</f>
        <v>-1.0072790927806612</v>
      </c>
      <c r="K521">
        <v>0.161703128240581</v>
      </c>
      <c r="L521">
        <f>(Table2[[#This Row],[6M Return vs Nifty]]-AVERAGE(Table2[6M Return vs Nifty]))/_xlfn.STDEV.P(Table2[6M Return vs Nifty])</f>
        <v>-0.44316677680217714</v>
      </c>
      <c r="M521">
        <v>-0.53676964944622296</v>
      </c>
      <c r="N521">
        <f>(Table2[[#This Row],[1W Return vs Nifty]]-AVERAGE(Table2[1W Return vs Nifty]))/_xlfn.STDEV.P(Table2[1W Return vs Nifty])</f>
        <v>-0.20149267865494455</v>
      </c>
      <c r="O521">
        <v>2090.04</v>
      </c>
      <c r="P521">
        <v>2141.6093951087901</v>
      </c>
      <c r="Q521">
        <v>2026.5354825361101</v>
      </c>
      <c r="R521">
        <v>49.247747808798998</v>
      </c>
      <c r="S521" s="1">
        <f>(Table2[[#This Row],[Close Price]]-Table2[[#This Row],[20D EMA]])/Table2[[#This Row],[20D EMA]]</f>
        <v>-2.8798491894891989E-2</v>
      </c>
      <c r="T521" s="1">
        <f>(Table2[[#This Row],[Close Price]]-Table2[[#This Row],[50D EMA]])/Table2[[#This Row],[50D EMA]]</f>
        <v>-5.2184770651472125E-2</v>
      </c>
      <c r="U521" s="1">
        <f>(Table2[[#This Row],[Close Price]]-Table2[[#This Row],[200D EMA]])/Table2[[#This Row],[200D EMA]]</f>
        <v>1.635558564087852E-3</v>
      </c>
      <c r="V521">
        <v>0.39559815691015998</v>
      </c>
      <c r="W521">
        <v>2016.9</v>
      </c>
      <c r="X521">
        <v>2118</v>
      </c>
      <c r="Y521">
        <v>2016.9</v>
      </c>
      <c r="Z521">
        <v>2118</v>
      </c>
      <c r="AA521">
        <v>1980</v>
      </c>
      <c r="AB521">
        <v>2130</v>
      </c>
      <c r="AC521" s="1">
        <f>(Table2[[#This Row],[Close Price]]/Table2[[#This Row],[Day Low]])-1</f>
        <v>6.4207447072237578E-3</v>
      </c>
      <c r="AD521" s="1">
        <f>(Table2[[#This Row],[Day High]]/Table2[[#This Row],[Close Price]])-1</f>
        <v>4.3426854201049414E-2</v>
      </c>
      <c r="AE521" s="1">
        <f>(Table2[[#This Row],[Close Price]]/Table2[[#This Row],[Current Week Low]])-1</f>
        <v>6.4207447072237578E-3</v>
      </c>
      <c r="AF521" s="1">
        <f>(Table2[[#This Row],[Current Week High]]/Table2[[#This Row],[Close Price]])-1</f>
        <v>4.3426854201049414E-2</v>
      </c>
      <c r="AG521" s="1">
        <f>(Table2[[#This Row],[Close Price]]/Table2[[#This Row],[Current Month Low]])-1</f>
        <v>2.5176767676767575E-2</v>
      </c>
      <c r="AH521" s="1">
        <f>(Table2[[#This Row],[Current Month High]]/Table2[[#This Row],[Close Price]])-1</f>
        <v>4.9338621080375455E-2</v>
      </c>
      <c r="AI521">
        <v>35.372071827967503</v>
      </c>
      <c r="AJ521">
        <v>26.865625000000001</v>
      </c>
      <c r="AK521" t="str">
        <f>IF(AND(Table2[[#This Row],[20D EMA]]&gt;Table2[[#This Row],[50D EMA]],Table2[[#This Row],[50D EMA]]&gt;Table2[[#This Row],[200D EMA]]),"Uptrend","Downtrend/NoTrend")</f>
        <v>Downtrend/NoTrend</v>
      </c>
      <c r="AL521">
        <v>-0.23</v>
      </c>
      <c r="AM521" t="s">
        <v>3216</v>
      </c>
      <c r="AN521">
        <v>-1.83</v>
      </c>
      <c r="AO521" t="s">
        <v>3216</v>
      </c>
      <c r="AP521">
        <v>2.5557387952848998E-2</v>
      </c>
      <c r="AQ521">
        <f>(Table2[[#This Row],[Sharpe Ratio]]-AVERAGE(Table2[Sharpe Ratio]))/_xlfn.STDEV.P(Table2[Sharpe Ratio])</f>
        <v>-0.45118025586885496</v>
      </c>
      <c r="AR5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1">
        <f>_xlfn.RANK.AVG(Table2[[#This Row],[1Y Return vs Nifty Z-Score]],Table2[1Y Return vs Nifty Z-Score])</f>
        <v>520</v>
      </c>
      <c r="AT521">
        <f>_xlfn.RANK.AVG(Table2[[#This Row],[6M Return vs Nifty Z-Score]],Table2[6M Return vs Nifty Z-Score])</f>
        <v>467</v>
      </c>
      <c r="AU521">
        <f>_xlfn.RANK.AVG(Table2[[#This Row],[Sharpe Ratio Z-Score]],Table2[Sharpe Ratio Z-Score])</f>
        <v>463</v>
      </c>
      <c r="AV521">
        <f>(Table2[[#This Row],[Rank 1Y]]+Table2[[#This Row],[Rank 6M]]+Table2[[#This Row],[Rank Sharpe]])/3</f>
        <v>483.33333333333331</v>
      </c>
    </row>
    <row r="522" spans="1:48" x14ac:dyDescent="0.3">
      <c r="A522" t="s">
        <v>1170</v>
      </c>
      <c r="B522" t="s">
        <v>1171</v>
      </c>
      <c r="C522" t="s">
        <v>3181</v>
      </c>
      <c r="D522" t="s">
        <v>740</v>
      </c>
      <c r="E522">
        <v>10659.495197975</v>
      </c>
      <c r="F522">
        <v>8197.4</v>
      </c>
      <c r="G522">
        <v>-31.707142002454798</v>
      </c>
      <c r="H522">
        <f>(Table2[[#This Row],[1Y Return vs Nifty]]-AVERAGE(Table2[1Y Return vs Nifty]))/_xlfn.STDEV.P(Table2[1Y Return vs Nifty])</f>
        <v>-0.97090892944437612</v>
      </c>
      <c r="I522">
        <v>-21.614196980627799</v>
      </c>
      <c r="J522">
        <f>(Table2[[#This Row],[1M Return vs Nifty]]-AVERAGE(Table2[1M Return vs Nifty]))/_xlfn.STDEV.P(Table2[1M Return vs Nifty])</f>
        <v>-2.0293223306414752</v>
      </c>
      <c r="K522">
        <v>7.1452376936428301</v>
      </c>
      <c r="L522">
        <f>(Table2[[#This Row],[6M Return vs Nifty]]-AVERAGE(Table2[6M Return vs Nifty]))/_xlfn.STDEV.P(Table2[6M Return vs Nifty])</f>
        <v>-0.23463704555499265</v>
      </c>
      <c r="M522">
        <v>-3.7347043133108899</v>
      </c>
      <c r="N522">
        <f>(Table2[[#This Row],[1W Return vs Nifty]]-AVERAGE(Table2[1W Return vs Nifty]))/_xlfn.STDEV.P(Table2[1W Return vs Nifty])</f>
        <v>-0.89604651530672508</v>
      </c>
      <c r="O522">
        <v>8837.08</v>
      </c>
      <c r="P522">
        <v>8960.5688210376793</v>
      </c>
      <c r="Q522">
        <v>8282.1678116065195</v>
      </c>
      <c r="R522">
        <v>17.418926787950198</v>
      </c>
      <c r="S522" s="1">
        <f>(Table2[[#This Row],[Close Price]]-Table2[[#This Row],[20D EMA]])/Table2[[#This Row],[20D EMA]]</f>
        <v>-7.2385901225291649E-2</v>
      </c>
      <c r="T522" s="1">
        <f>(Table2[[#This Row],[Close Price]]-Table2[[#This Row],[50D EMA]])/Table2[[#This Row],[50D EMA]]</f>
        <v>-8.5169684679605062E-2</v>
      </c>
      <c r="U522" s="1">
        <f>(Table2[[#This Row],[Close Price]]-Table2[[#This Row],[200D EMA]])/Table2[[#This Row],[200D EMA]]</f>
        <v>-1.0234978756132836E-2</v>
      </c>
      <c r="V522">
        <v>0.60643350061156298</v>
      </c>
      <c r="W522">
        <v>8109.05</v>
      </c>
      <c r="X522">
        <v>8298.0499999999993</v>
      </c>
      <c r="Y522">
        <v>8109.05</v>
      </c>
      <c r="Z522">
        <v>8471.4500000000007</v>
      </c>
      <c r="AA522">
        <v>8109.05</v>
      </c>
      <c r="AB522">
        <v>9401.2000000000007</v>
      </c>
      <c r="AC522" s="1">
        <f>(Table2[[#This Row],[Close Price]]/Table2[[#This Row],[Day Low]])-1</f>
        <v>1.0895234336944393E-2</v>
      </c>
      <c r="AD522" s="1">
        <f>(Table2[[#This Row],[Day High]]/Table2[[#This Row],[Close Price]])-1</f>
        <v>1.2278283358137854E-2</v>
      </c>
      <c r="AE522" s="1">
        <f>(Table2[[#This Row],[Close Price]]/Table2[[#This Row],[Current Week Low]])-1</f>
        <v>1.0895234336944393E-2</v>
      </c>
      <c r="AF522" s="1">
        <f>(Table2[[#This Row],[Current Week High]]/Table2[[#This Row],[Close Price]])-1</f>
        <v>3.3431331885720006E-2</v>
      </c>
      <c r="AG522" s="1">
        <f>(Table2[[#This Row],[Close Price]]/Table2[[#This Row],[Current Month Low]])-1</f>
        <v>1.0895234336944393E-2</v>
      </c>
      <c r="AH522" s="1">
        <f>(Table2[[#This Row],[Current Month High]]/Table2[[#This Row],[Close Price]])-1</f>
        <v>0.14685144070071021</v>
      </c>
      <c r="AI522">
        <v>31.626491326518099</v>
      </c>
      <c r="AJ522">
        <v>24.368855443621701</v>
      </c>
      <c r="AK522" t="str">
        <f>IF(AND(Table2[[#This Row],[20D EMA]]&gt;Table2[[#This Row],[50D EMA]],Table2[[#This Row],[50D EMA]]&gt;Table2[[#This Row],[200D EMA]]),"Uptrend","Downtrend/NoTrend")</f>
        <v>Downtrend/NoTrend</v>
      </c>
      <c r="AL522">
        <v>-0.11</v>
      </c>
      <c r="AM522" t="s">
        <v>3216</v>
      </c>
      <c r="AN522">
        <v>-9.51</v>
      </c>
      <c r="AO522" t="s">
        <v>3216</v>
      </c>
      <c r="AP522">
        <v>4.4695537277454997E-2</v>
      </c>
      <c r="AQ522">
        <f>(Table2[[#This Row],[Sharpe Ratio]]-AVERAGE(Table2[Sharpe Ratio]))/_xlfn.STDEV.P(Table2[Sharpe Ratio])</f>
        <v>-0.22890830544020913</v>
      </c>
      <c r="AR5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2">
        <f>_xlfn.RANK.AVG(Table2[[#This Row],[1Y Return vs Nifty Z-Score]],Table2[1Y Return vs Nifty Z-Score])</f>
        <v>664</v>
      </c>
      <c r="AT522">
        <f>_xlfn.RANK.AVG(Table2[[#This Row],[6M Return vs Nifty Z-Score]],Table2[6M Return vs Nifty Z-Score])</f>
        <v>392</v>
      </c>
      <c r="AU522">
        <f>_xlfn.RANK.AVG(Table2[[#This Row],[Sharpe Ratio Z-Score]],Table2[Sharpe Ratio Z-Score])</f>
        <v>398</v>
      </c>
      <c r="AV522">
        <f>(Table2[[#This Row],[Rank 1Y]]+Table2[[#This Row],[Rank 6M]]+Table2[[#This Row],[Rank Sharpe]])/3</f>
        <v>484.66666666666669</v>
      </c>
    </row>
    <row r="523" spans="1:48" x14ac:dyDescent="0.3">
      <c r="A523" t="s">
        <v>663</v>
      </c>
      <c r="B523" t="s">
        <v>664</v>
      </c>
      <c r="C523" t="s">
        <v>3185</v>
      </c>
      <c r="D523" t="s">
        <v>379</v>
      </c>
      <c r="E523">
        <v>28913.7195986599</v>
      </c>
      <c r="F523">
        <v>6399.35</v>
      </c>
      <c r="G523">
        <v>-4.58044914453611</v>
      </c>
      <c r="H523">
        <f>(Table2[[#This Row],[1Y Return vs Nifty]]-AVERAGE(Table2[1Y Return vs Nifty]))/_xlfn.STDEV.P(Table2[1Y Return vs Nifty])</f>
        <v>-0.51156089069331834</v>
      </c>
      <c r="I523">
        <v>3.5294876125528001E-2</v>
      </c>
      <c r="J523">
        <f>(Table2[[#This Row],[1M Return vs Nifty]]-AVERAGE(Table2[1M Return vs Nifty]))/_xlfn.STDEV.P(Table2[1M Return vs Nifty])</f>
        <v>-6.2513067344081574E-2</v>
      </c>
      <c r="K523">
        <v>11.4428349673356</v>
      </c>
      <c r="L523">
        <f>(Table2[[#This Row],[6M Return vs Nifty]]-AVERAGE(Table2[6M Return vs Nifty]))/_xlfn.STDEV.P(Table2[6M Return vs Nifty])</f>
        <v>-0.10630993610935241</v>
      </c>
      <c r="M523">
        <v>-1.10617494028531</v>
      </c>
      <c r="N523">
        <f>(Table2[[#This Row],[1W Return vs Nifty]]-AVERAGE(Table2[1W Return vs Nifty]))/_xlfn.STDEV.P(Table2[1W Return vs Nifty])</f>
        <v>-0.32516081791710655</v>
      </c>
      <c r="O523">
        <v>6435.11</v>
      </c>
      <c r="P523">
        <v>6399.5263736873203</v>
      </c>
      <c r="Q523">
        <v>5909.7249333816399</v>
      </c>
      <c r="R523">
        <v>48.594247367034797</v>
      </c>
      <c r="S523" s="1">
        <f>(Table2[[#This Row],[Close Price]]-Table2[[#This Row],[20D EMA]])/Table2[[#This Row],[20D EMA]]</f>
        <v>-5.5570145654074768E-3</v>
      </c>
      <c r="T523" s="1">
        <f>(Table2[[#This Row],[Close Price]]-Table2[[#This Row],[50D EMA]])/Table2[[#This Row],[50D EMA]]</f>
        <v>-2.7560428228739937E-5</v>
      </c>
      <c r="U523" s="1">
        <f>(Table2[[#This Row],[Close Price]]-Table2[[#This Row],[200D EMA]])/Table2[[#This Row],[200D EMA]]</f>
        <v>8.2850737071139643E-2</v>
      </c>
      <c r="V523">
        <v>0.454212816881991</v>
      </c>
      <c r="W523">
        <v>6308.2</v>
      </c>
      <c r="X523">
        <v>6495.8</v>
      </c>
      <c r="Y523">
        <v>6308.2</v>
      </c>
      <c r="Z523">
        <v>6597</v>
      </c>
      <c r="AA523">
        <v>6213.4</v>
      </c>
      <c r="AB523">
        <v>6597</v>
      </c>
      <c r="AC523" s="1">
        <f>(Table2[[#This Row],[Close Price]]/Table2[[#This Row],[Day Low]])-1</f>
        <v>1.4449446751846784E-2</v>
      </c>
      <c r="AD523" s="1">
        <f>(Table2[[#This Row],[Day High]]/Table2[[#This Row],[Close Price]])-1</f>
        <v>1.5071843234078397E-2</v>
      </c>
      <c r="AE523" s="1">
        <f>(Table2[[#This Row],[Close Price]]/Table2[[#This Row],[Current Week Low]])-1</f>
        <v>1.4449446751846784E-2</v>
      </c>
      <c r="AF523" s="1">
        <f>(Table2[[#This Row],[Current Week High]]/Table2[[#This Row],[Close Price]])-1</f>
        <v>3.0885949354231279E-2</v>
      </c>
      <c r="AG523" s="1">
        <f>(Table2[[#This Row],[Close Price]]/Table2[[#This Row],[Current Month Low]])-1</f>
        <v>2.9927253999420644E-2</v>
      </c>
      <c r="AH523" s="1">
        <f>(Table2[[#This Row],[Current Month High]]/Table2[[#This Row],[Close Price]])-1</f>
        <v>3.0885949354231279E-2</v>
      </c>
      <c r="AI523">
        <v>12.4622031925117</v>
      </c>
      <c r="AJ523">
        <v>32.962455068669598</v>
      </c>
      <c r="AK523" t="str">
        <f>IF(AND(Table2[[#This Row],[20D EMA]]&gt;Table2[[#This Row],[50D EMA]],Table2[[#This Row],[50D EMA]]&gt;Table2[[#This Row],[200D EMA]]),"Uptrend","Downtrend/NoTrend")</f>
        <v>Uptrend</v>
      </c>
      <c r="AL523">
        <v>-0.02</v>
      </c>
      <c r="AM523" t="s">
        <v>3216</v>
      </c>
      <c r="AN523">
        <v>0.49</v>
      </c>
      <c r="AO523" t="s">
        <v>3217</v>
      </c>
      <c r="AP523">
        <v>-1.5862952262924002E-2</v>
      </c>
      <c r="AQ523">
        <f>(Table2[[#This Row],[Sharpe Ratio]]-AVERAGE(Table2[Sharpe Ratio]))/_xlfn.STDEV.P(Table2[Sharpe Ratio])</f>
        <v>-0.93223929930211957</v>
      </c>
      <c r="AR5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-1.9377840113659786</v>
      </c>
      <c r="AS523">
        <f>_xlfn.RANK.AVG(Table2[[#This Row],[1Y Return vs Nifty Z-Score]],Table2[1Y Return vs Nifty Z-Score])</f>
        <v>483</v>
      </c>
      <c r="AT523">
        <f>_xlfn.RANK.AVG(Table2[[#This Row],[6M Return vs Nifty Z-Score]],Table2[6M Return vs Nifty Z-Score])</f>
        <v>351</v>
      </c>
      <c r="AU523">
        <f>_xlfn.RANK.AVG(Table2[[#This Row],[Sharpe Ratio Z-Score]],Table2[Sharpe Ratio Z-Score])</f>
        <v>621</v>
      </c>
      <c r="AV523">
        <f>(Table2[[#This Row],[Rank 1Y]]+Table2[[#This Row],[Rank 6M]]+Table2[[#This Row],[Rank Sharpe]])/3</f>
        <v>485</v>
      </c>
    </row>
    <row r="524" spans="1:48" x14ac:dyDescent="0.3">
      <c r="A524" t="s">
        <v>1320</v>
      </c>
      <c r="B524" t="s">
        <v>1321</v>
      </c>
      <c r="C524" t="s">
        <v>3171</v>
      </c>
      <c r="D524" t="s">
        <v>24</v>
      </c>
      <c r="E524">
        <v>8770.9777564249998</v>
      </c>
      <c r="F524">
        <v>230.55</v>
      </c>
      <c r="G524">
        <v>-33.423616559399697</v>
      </c>
      <c r="H524">
        <f>(Table2[[#This Row],[1Y Return vs Nifty]]-AVERAGE(Table2[1Y Return vs Nifty]))/_xlfn.STDEV.P(Table2[1Y Return vs Nifty])</f>
        <v>-0.9999747365233459</v>
      </c>
      <c r="I524">
        <v>3.10544339433693</v>
      </c>
      <c r="J524">
        <f>(Table2[[#This Row],[1M Return vs Nifty]]-AVERAGE(Table2[1M Return vs Nifty]))/_xlfn.STDEV.P(Table2[1M Return vs Nifty])</f>
        <v>0.21640325019680048</v>
      </c>
      <c r="K524">
        <v>-13.843836650748999</v>
      </c>
      <c r="L524">
        <f>(Table2[[#This Row],[6M Return vs Nifty]]-AVERAGE(Table2[6M Return vs Nifty]))/_xlfn.STDEV.P(Table2[6M Return vs Nifty])</f>
        <v>-0.86137498050371142</v>
      </c>
      <c r="M524">
        <v>3.6743779598605002</v>
      </c>
      <c r="N524">
        <f>(Table2[[#This Row],[1W Return vs Nifty]]-AVERAGE(Table2[1W Return vs Nifty]))/_xlfn.STDEV.P(Table2[1W Return vs Nifty])</f>
        <v>0.71311910556965497</v>
      </c>
      <c r="O524">
        <v>226.55</v>
      </c>
      <c r="P524">
        <v>225.093057200152</v>
      </c>
      <c r="Q524">
        <v>222.699829453283</v>
      </c>
      <c r="R524">
        <v>63.178077835461004</v>
      </c>
      <c r="S524" s="1">
        <f>(Table2[[#This Row],[Close Price]]-Table2[[#This Row],[20D EMA]])/Table2[[#This Row],[20D EMA]]</f>
        <v>1.765614654601633E-2</v>
      </c>
      <c r="T524" s="1">
        <f>(Table2[[#This Row],[Close Price]]-Table2[[#This Row],[50D EMA]])/Table2[[#This Row],[50D EMA]]</f>
        <v>2.4243052485602486E-2</v>
      </c>
      <c r="U524" s="1">
        <f>(Table2[[#This Row],[Close Price]]-Table2[[#This Row],[200D EMA]])/Table2[[#This Row],[200D EMA]]</f>
        <v>3.5250006998158855E-2</v>
      </c>
      <c r="V524">
        <v>0.95259005605640401</v>
      </c>
      <c r="W524">
        <v>226.3</v>
      </c>
      <c r="X524">
        <v>235.97</v>
      </c>
      <c r="Y524">
        <v>225.65</v>
      </c>
      <c r="Z524">
        <v>236.31</v>
      </c>
      <c r="AA524">
        <v>216</v>
      </c>
      <c r="AB524">
        <v>236.99</v>
      </c>
      <c r="AC524" s="1">
        <f>(Table2[[#This Row],[Close Price]]/Table2[[#This Row],[Day Low]])-1</f>
        <v>1.8780380026513388E-2</v>
      </c>
      <c r="AD524" s="1">
        <f>(Table2[[#This Row],[Day High]]/Table2[[#This Row],[Close Price]])-1</f>
        <v>2.3509000216872744E-2</v>
      </c>
      <c r="AE524" s="1">
        <f>(Table2[[#This Row],[Close Price]]/Table2[[#This Row],[Current Week Low]])-1</f>
        <v>2.1715045424329782E-2</v>
      </c>
      <c r="AF524" s="1">
        <f>(Table2[[#This Row],[Current Week High]]/Table2[[#This Row],[Close Price]])-1</f>
        <v>2.4983734547820324E-2</v>
      </c>
      <c r="AG524" s="1">
        <f>(Table2[[#This Row],[Close Price]]/Table2[[#This Row],[Current Month Low]])-1</f>
        <v>6.7361111111111205E-2</v>
      </c>
      <c r="AH524" s="1">
        <f>(Table2[[#This Row],[Current Month High]]/Table2[[#This Row],[Close Price]])-1</f>
        <v>2.7933203209715929E-2</v>
      </c>
      <c r="AI524">
        <v>24.289741921491999</v>
      </c>
      <c r="AJ524">
        <v>20.078125</v>
      </c>
      <c r="AK524" t="str">
        <f>IF(AND(Table2[[#This Row],[20D EMA]]&gt;Table2[[#This Row],[50D EMA]],Table2[[#This Row],[50D EMA]]&gt;Table2[[#This Row],[200D EMA]]),"Uptrend","Downtrend/NoTrend")</f>
        <v>Uptrend</v>
      </c>
      <c r="AL524">
        <v>0.02</v>
      </c>
      <c r="AM524" t="s">
        <v>3217</v>
      </c>
      <c r="AN524">
        <v>2.1</v>
      </c>
      <c r="AO524" t="s">
        <v>3217</v>
      </c>
      <c r="AP524">
        <v>0.12762280078263499</v>
      </c>
      <c r="AQ524">
        <f>(Table2[[#This Row],[Sharpe Ratio]]-AVERAGE(Table2[Sharpe Ratio]))/_xlfn.STDEV.P(Table2[Sharpe Ratio])</f>
        <v>0.7342153639580643</v>
      </c>
      <c r="AR5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-0.19761199730253753</v>
      </c>
      <c r="AS524">
        <f>_xlfn.RANK.AVG(Table2[[#This Row],[1Y Return vs Nifty Z-Score]],Table2[1Y Return vs Nifty Z-Score])</f>
        <v>675</v>
      </c>
      <c r="AT524">
        <f>_xlfn.RANK.AVG(Table2[[#This Row],[6M Return vs Nifty Z-Score]],Table2[6M Return vs Nifty Z-Score])</f>
        <v>615</v>
      </c>
      <c r="AU524">
        <f>_xlfn.RANK.AVG(Table2[[#This Row],[Sharpe Ratio Z-Score]],Table2[Sharpe Ratio Z-Score])</f>
        <v>165</v>
      </c>
      <c r="AV524">
        <f>(Table2[[#This Row],[Rank 1Y]]+Table2[[#This Row],[Rank 6M]]+Table2[[#This Row],[Rank Sharpe]])/3</f>
        <v>485</v>
      </c>
    </row>
    <row r="525" spans="1:48" x14ac:dyDescent="0.3">
      <c r="A525" t="s">
        <v>1288</v>
      </c>
      <c r="B525" t="s">
        <v>1289</v>
      </c>
      <c r="C525" t="s">
        <v>3174</v>
      </c>
      <c r="D525" t="s">
        <v>46</v>
      </c>
      <c r="E525">
        <v>9245.5874750000003</v>
      </c>
      <c r="F525">
        <v>319.8</v>
      </c>
      <c r="G525">
        <v>-12.1659301270674</v>
      </c>
      <c r="H525">
        <f>(Table2[[#This Row],[1Y Return vs Nifty]]-AVERAGE(Table2[1Y Return vs Nifty]))/_xlfn.STDEV.P(Table2[1Y Return vs Nifty])</f>
        <v>-0.64000912544715616</v>
      </c>
      <c r="I525">
        <v>-8.4579763725085808</v>
      </c>
      <c r="J525">
        <f>(Table2[[#This Row],[1M Return vs Nifty]]-AVERAGE(Table2[1M Return vs Nifty]))/_xlfn.STDEV.P(Table2[1M Return vs Nifty])</f>
        <v>-0.83410829359878691</v>
      </c>
      <c r="K525">
        <v>16.7292546631523</v>
      </c>
      <c r="L525">
        <f>(Table2[[#This Row],[6M Return vs Nifty]]-AVERAGE(Table2[6M Return vs Nifty]))/_xlfn.STDEV.P(Table2[6M Return vs Nifty])</f>
        <v>5.1543607551741095E-2</v>
      </c>
      <c r="M525">
        <v>-4.4695881772241801</v>
      </c>
      <c r="N525">
        <f>(Table2[[#This Row],[1W Return vs Nifty]]-AVERAGE(Table2[1W Return vs Nifty]))/_xlfn.STDEV.P(Table2[1W Return vs Nifty])</f>
        <v>-1.0556546564429259</v>
      </c>
      <c r="O525">
        <v>341.16</v>
      </c>
      <c r="P525">
        <v>344.06492213546801</v>
      </c>
      <c r="Q525">
        <v>311.49266484178497</v>
      </c>
      <c r="R525">
        <v>34.734236713950601</v>
      </c>
      <c r="S525" s="1">
        <f>(Table2[[#This Row],[Close Price]]-Table2[[#This Row],[20D EMA]])/Table2[[#This Row],[20D EMA]]</f>
        <v>-6.2609919099542777E-2</v>
      </c>
      <c r="T525" s="1">
        <f>(Table2[[#This Row],[Close Price]]-Table2[[#This Row],[50D EMA]])/Table2[[#This Row],[50D EMA]]</f>
        <v>-7.0524254506578898E-2</v>
      </c>
      <c r="U525" s="1">
        <f>(Table2[[#This Row],[Close Price]]-Table2[[#This Row],[200D EMA]])/Table2[[#This Row],[200D EMA]]</f>
        <v>2.6669440715191627E-2</v>
      </c>
      <c r="V525">
        <v>0.488331256302387</v>
      </c>
      <c r="W525">
        <v>316.95</v>
      </c>
      <c r="X525">
        <v>335.55</v>
      </c>
      <c r="Y525">
        <v>316.95</v>
      </c>
      <c r="Z525">
        <v>354.9</v>
      </c>
      <c r="AA525">
        <v>316.95</v>
      </c>
      <c r="AB525">
        <v>360.55</v>
      </c>
      <c r="AC525" s="1">
        <f>(Table2[[#This Row],[Close Price]]/Table2[[#This Row],[Day Low]])-1</f>
        <v>8.9919545669665535E-3</v>
      </c>
      <c r="AD525" s="1">
        <f>(Table2[[#This Row],[Day High]]/Table2[[#This Row],[Close Price]])-1</f>
        <v>4.924953095684792E-2</v>
      </c>
      <c r="AE525" s="1">
        <f>(Table2[[#This Row],[Close Price]]/Table2[[#This Row],[Current Week Low]])-1</f>
        <v>8.9919545669665535E-3</v>
      </c>
      <c r="AF525" s="1">
        <f>(Table2[[#This Row],[Current Week High]]/Table2[[#This Row],[Close Price]])-1</f>
        <v>0.10975609756097549</v>
      </c>
      <c r="AG525" s="1">
        <f>(Table2[[#This Row],[Close Price]]/Table2[[#This Row],[Current Month Low]])-1</f>
        <v>8.9919545669665535E-3</v>
      </c>
      <c r="AH525" s="1">
        <f>(Table2[[#This Row],[Current Month High]]/Table2[[#This Row],[Close Price]])-1</f>
        <v>0.12742338961851152</v>
      </c>
      <c r="AI525">
        <v>29.8936835522201</v>
      </c>
      <c r="AJ525">
        <v>35.079197465681098</v>
      </c>
      <c r="AK525" t="str">
        <f>IF(AND(Table2[[#This Row],[20D EMA]]&gt;Table2[[#This Row],[50D EMA]],Table2[[#This Row],[50D EMA]]&gt;Table2[[#This Row],[200D EMA]]),"Uptrend","Downtrend/NoTrend")</f>
        <v>Downtrend/NoTrend</v>
      </c>
      <c r="AL525">
        <v>-0.08</v>
      </c>
      <c r="AM525" t="s">
        <v>3216</v>
      </c>
      <c r="AN525">
        <v>-4.08</v>
      </c>
      <c r="AO525" t="s">
        <v>3216</v>
      </c>
      <c r="AP525">
        <v>-1.1631643949003E-2</v>
      </c>
      <c r="AQ525">
        <f>(Table2[[#This Row],[Sharpe Ratio]]-AVERAGE(Table2[Sharpe Ratio]))/_xlfn.STDEV.P(Table2[Sharpe Ratio])</f>
        <v>-0.88309655640424911</v>
      </c>
      <c r="AR5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5">
        <f>_xlfn.RANK.AVG(Table2[[#This Row],[1Y Return vs Nifty Z-Score]],Table2[1Y Return vs Nifty Z-Score])</f>
        <v>549</v>
      </c>
      <c r="AT525">
        <f>_xlfn.RANK.AVG(Table2[[#This Row],[6M Return vs Nifty Z-Score]],Table2[6M Return vs Nifty Z-Score])</f>
        <v>296</v>
      </c>
      <c r="AU525">
        <f>_xlfn.RANK.AVG(Table2[[#This Row],[Sharpe Ratio Z-Score]],Table2[Sharpe Ratio Z-Score])</f>
        <v>611</v>
      </c>
      <c r="AV525">
        <f>(Table2[[#This Row],[Rank 1Y]]+Table2[[#This Row],[Rank 6M]]+Table2[[#This Row],[Rank Sharpe]])/3</f>
        <v>485.33333333333331</v>
      </c>
    </row>
    <row r="526" spans="1:48" x14ac:dyDescent="0.3">
      <c r="A526" t="s">
        <v>1400</v>
      </c>
      <c r="B526" t="s">
        <v>1401</v>
      </c>
      <c r="C526" t="s">
        <v>3178</v>
      </c>
      <c r="D526" t="s">
        <v>327</v>
      </c>
      <c r="E526">
        <v>8067.796790378</v>
      </c>
      <c r="F526">
        <v>206.61</v>
      </c>
      <c r="G526">
        <v>17.591124213849799</v>
      </c>
      <c r="H526">
        <f>(Table2[[#This Row],[1Y Return vs Nifty]]-AVERAGE(Table2[1Y Return vs Nifty]))/_xlfn.STDEV.P(Table2[1Y Return vs Nifty])</f>
        <v>-0.13612003649325424</v>
      </c>
      <c r="I526">
        <v>-16.184020766908599</v>
      </c>
      <c r="J526">
        <f>(Table2[[#This Row],[1M Return vs Nifty]]-AVERAGE(Table2[1M Return vs Nifty]))/_xlfn.STDEV.P(Table2[1M Return vs Nifty])</f>
        <v>-1.5360026283063581</v>
      </c>
      <c r="K526">
        <v>-9.4689036783094398</v>
      </c>
      <c r="L526">
        <f>(Table2[[#This Row],[6M Return vs Nifty]]-AVERAGE(Table2[6M Return vs Nifty]))/_xlfn.STDEV.P(Table2[6M Return vs Nifty])</f>
        <v>-0.73073861171032251</v>
      </c>
      <c r="M526">
        <v>-3.5858137238294701</v>
      </c>
      <c r="N526">
        <f>(Table2[[#This Row],[1W Return vs Nifty]]-AVERAGE(Table2[1W Return vs Nifty]))/_xlfn.STDEV.P(Table2[1W Return vs Nifty])</f>
        <v>-0.86370922857782972</v>
      </c>
      <c r="O526">
        <v>216.29</v>
      </c>
      <c r="P526">
        <v>219.302803499471</v>
      </c>
      <c r="Q526">
        <v>205.198012302015</v>
      </c>
      <c r="R526">
        <v>33.116736385417902</v>
      </c>
      <c r="S526" s="1">
        <f>(Table2[[#This Row],[Close Price]]-Table2[[#This Row],[20D EMA]])/Table2[[#This Row],[20D EMA]]</f>
        <v>-4.475472744925784E-2</v>
      </c>
      <c r="T526" s="1">
        <f>(Table2[[#This Row],[Close Price]]-Table2[[#This Row],[50D EMA]])/Table2[[#This Row],[50D EMA]]</f>
        <v>-5.7877981024084812E-2</v>
      </c>
      <c r="U526" s="1">
        <f>(Table2[[#This Row],[Close Price]]-Table2[[#This Row],[200D EMA]])/Table2[[#This Row],[200D EMA]]</f>
        <v>6.881098321297659E-3</v>
      </c>
      <c r="V526">
        <v>0.54760488866635904</v>
      </c>
      <c r="W526">
        <v>203.73</v>
      </c>
      <c r="X526">
        <v>212.46</v>
      </c>
      <c r="Y526">
        <v>203.73</v>
      </c>
      <c r="Z526">
        <v>219.5</v>
      </c>
      <c r="AA526">
        <v>203.73</v>
      </c>
      <c r="AB526">
        <v>228.5</v>
      </c>
      <c r="AC526" s="1">
        <f>(Table2[[#This Row],[Close Price]]/Table2[[#This Row],[Day Low]])-1</f>
        <v>1.4136356943012851E-2</v>
      </c>
      <c r="AD526" s="1">
        <f>(Table2[[#This Row],[Day High]]/Table2[[#This Row],[Close Price]])-1</f>
        <v>2.8314215188035341E-2</v>
      </c>
      <c r="AE526" s="1">
        <f>(Table2[[#This Row],[Close Price]]/Table2[[#This Row],[Current Week Low]])-1</f>
        <v>1.4136356943012851E-2</v>
      </c>
      <c r="AF526" s="1">
        <f>(Table2[[#This Row],[Current Week High]]/Table2[[#This Row],[Close Price]])-1</f>
        <v>6.2388074149363426E-2</v>
      </c>
      <c r="AG526" s="1">
        <f>(Table2[[#This Row],[Close Price]]/Table2[[#This Row],[Current Month Low]])-1</f>
        <v>1.4136356943012851E-2</v>
      </c>
      <c r="AH526" s="1">
        <f>(Table2[[#This Row],[Current Month High]]/Table2[[#This Row],[Close Price]])-1</f>
        <v>0.1059484052078794</v>
      </c>
      <c r="AI526">
        <v>26.808963748124398</v>
      </c>
      <c r="AJ526">
        <v>54.186567164179102</v>
      </c>
      <c r="AK526" t="str">
        <f>IF(AND(Table2[[#This Row],[20D EMA]]&gt;Table2[[#This Row],[50D EMA]],Table2[[#This Row],[50D EMA]]&gt;Table2[[#This Row],[200D EMA]]),"Uptrend","Downtrend/NoTrend")</f>
        <v>Downtrend/NoTrend</v>
      </c>
      <c r="AL526">
        <v>-0.2</v>
      </c>
      <c r="AM526" t="s">
        <v>3216</v>
      </c>
      <c r="AN526">
        <v>-6.81</v>
      </c>
      <c r="AO526" t="s">
        <v>3216</v>
      </c>
      <c r="AQ526">
        <f>(Table2[[#This Row],[Sharpe Ratio]]-AVERAGE(Table2[Sharpe Ratio]))/_xlfn.STDEV.P(Table2[Sharpe Ratio])</f>
        <v>-0.74800574154095356</v>
      </c>
      <c r="AR5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6">
        <f>_xlfn.RANK.AVG(Table2[[#This Row],[1Y Return vs Nifty Z-Score]],Table2[1Y Return vs Nifty Z-Score])</f>
        <v>336</v>
      </c>
      <c r="AT526">
        <f>_xlfn.RANK.AVG(Table2[[#This Row],[6M Return vs Nifty Z-Score]],Table2[6M Return vs Nifty Z-Score])</f>
        <v>565</v>
      </c>
      <c r="AU526">
        <f>_xlfn.RANK.AVG(Table2[[#This Row],[Sharpe Ratio Z-Score]],Table2[Sharpe Ratio Z-Score])</f>
        <v>557</v>
      </c>
      <c r="AV526">
        <f>(Table2[[#This Row],[Rank 1Y]]+Table2[[#This Row],[Rank 6M]]+Table2[[#This Row],[Rank Sharpe]])/3</f>
        <v>486</v>
      </c>
    </row>
    <row r="527" spans="1:48" x14ac:dyDescent="0.3">
      <c r="A527" t="s">
        <v>514</v>
      </c>
      <c r="B527" t="s">
        <v>515</v>
      </c>
      <c r="C527" t="s">
        <v>3169</v>
      </c>
      <c r="D527" t="s">
        <v>192</v>
      </c>
      <c r="E527">
        <v>42439.251206250003</v>
      </c>
      <c r="F527">
        <v>619.5</v>
      </c>
      <c r="G527">
        <v>12.5859031905292</v>
      </c>
      <c r="H527">
        <f>(Table2[[#This Row],[1Y Return vs Nifty]]-AVERAGE(Table2[1Y Return vs Nifty]))/_xlfn.STDEV.P(Table2[1Y Return vs Nifty])</f>
        <v>-0.22087561184554885</v>
      </c>
      <c r="I527">
        <v>-1.44614219083847</v>
      </c>
      <c r="J527">
        <f>(Table2[[#This Row],[1M Return vs Nifty]]-AVERAGE(Table2[1M Return vs Nifty]))/_xlfn.STDEV.P(Table2[1M Return vs Nifty])</f>
        <v>-0.19709840383030555</v>
      </c>
      <c r="K527">
        <v>2.4472032113982798</v>
      </c>
      <c r="L527">
        <f>(Table2[[#This Row],[6M Return vs Nifty]]-AVERAGE(Table2[6M Return vs Nifty]))/_xlfn.STDEV.P(Table2[6M Return vs Nifty])</f>
        <v>-0.37492128970064076</v>
      </c>
      <c r="M527">
        <v>-4.9670629246989302</v>
      </c>
      <c r="N527">
        <f>(Table2[[#This Row],[1W Return vs Nifty]]-AVERAGE(Table2[1W Return vs Nifty]))/_xlfn.STDEV.P(Table2[1W Return vs Nifty])</f>
        <v>-1.1637003267939277</v>
      </c>
      <c r="O527">
        <v>632.71</v>
      </c>
      <c r="P527">
        <v>626.91473929702704</v>
      </c>
      <c r="Q527">
        <v>576.08320585380204</v>
      </c>
      <c r="R527">
        <v>33.233871192771801</v>
      </c>
      <c r="S527" s="1">
        <f>(Table2[[#This Row],[Close Price]]-Table2[[#This Row],[20D EMA]])/Table2[[#This Row],[20D EMA]]</f>
        <v>-2.0878443520728353E-2</v>
      </c>
      <c r="T527" s="1">
        <f>(Table2[[#This Row],[Close Price]]-Table2[[#This Row],[50D EMA]])/Table2[[#This Row],[50D EMA]]</f>
        <v>-1.1827348811963404E-2</v>
      </c>
      <c r="U527" s="1">
        <f>(Table2[[#This Row],[Close Price]]-Table2[[#This Row],[200D EMA]])/Table2[[#This Row],[200D EMA]]</f>
        <v>7.5365491833511697E-2</v>
      </c>
      <c r="V527">
        <v>0.68350502786483003</v>
      </c>
      <c r="W527">
        <v>608.9</v>
      </c>
      <c r="X527">
        <v>623.4</v>
      </c>
      <c r="Y527">
        <v>608.9</v>
      </c>
      <c r="Z527">
        <v>641.45000000000005</v>
      </c>
      <c r="AA527">
        <v>608.9</v>
      </c>
      <c r="AB527">
        <v>689.95</v>
      </c>
      <c r="AC527" s="1">
        <f>(Table2[[#This Row],[Close Price]]/Table2[[#This Row],[Day Low]])-1</f>
        <v>1.7408441451798318E-2</v>
      </c>
      <c r="AD527" s="1">
        <f>(Table2[[#This Row],[Day High]]/Table2[[#This Row],[Close Price]])-1</f>
        <v>6.2953995157384313E-3</v>
      </c>
      <c r="AE527" s="1">
        <f>(Table2[[#This Row],[Close Price]]/Table2[[#This Row],[Current Week Low]])-1</f>
        <v>1.7408441451798318E-2</v>
      </c>
      <c r="AF527" s="1">
        <f>(Table2[[#This Row],[Current Week High]]/Table2[[#This Row],[Close Price]])-1</f>
        <v>3.5431799838579581E-2</v>
      </c>
      <c r="AG527" s="1">
        <f>(Table2[[#This Row],[Close Price]]/Table2[[#This Row],[Current Month Low]])-1</f>
        <v>1.7408441451798318E-2</v>
      </c>
      <c r="AH527" s="1">
        <f>(Table2[[#This Row],[Current Month High]]/Table2[[#This Row],[Close Price]])-1</f>
        <v>0.11372074253430187</v>
      </c>
      <c r="AI527">
        <v>11.3720742534301</v>
      </c>
      <c r="AJ527">
        <v>56.025689459765701</v>
      </c>
      <c r="AK527" t="str">
        <f>IF(AND(Table2[[#This Row],[20D EMA]]&gt;Table2[[#This Row],[50D EMA]],Table2[[#This Row],[50D EMA]]&gt;Table2[[#This Row],[200D EMA]]),"Uptrend","Downtrend/NoTrend")</f>
        <v>Uptrend</v>
      </c>
      <c r="AL527">
        <v>-0.06</v>
      </c>
      <c r="AM527" t="s">
        <v>3216</v>
      </c>
      <c r="AN527">
        <v>-8.3800000000000008</v>
      </c>
      <c r="AO527" t="s">
        <v>3216</v>
      </c>
      <c r="AP527">
        <v>-3.5152221659783003E-2</v>
      </c>
      <c r="AQ527">
        <f>(Table2[[#This Row],[Sharpe Ratio]]-AVERAGE(Table2[Sharpe Ratio]))/_xlfn.STDEV.P(Table2[Sharpe Ratio])</f>
        <v>-1.1562663699693458</v>
      </c>
      <c r="AR5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-3.112862002139769</v>
      </c>
      <c r="AS527">
        <f>_xlfn.RANK.AVG(Table2[[#This Row],[1Y Return vs Nifty Z-Score]],Table2[1Y Return vs Nifty Z-Score])</f>
        <v>372</v>
      </c>
      <c r="AT527">
        <f>_xlfn.RANK.AVG(Table2[[#This Row],[6M Return vs Nifty Z-Score]],Table2[6M Return vs Nifty Z-Score])</f>
        <v>438</v>
      </c>
      <c r="AU527">
        <f>_xlfn.RANK.AVG(Table2[[#This Row],[Sharpe Ratio Z-Score]],Table2[Sharpe Ratio Z-Score])</f>
        <v>650</v>
      </c>
      <c r="AV527">
        <f>(Table2[[#This Row],[Rank 1Y]]+Table2[[#This Row],[Rank 6M]]+Table2[[#This Row],[Rank Sharpe]])/3</f>
        <v>486.66666666666669</v>
      </c>
    </row>
    <row r="528" spans="1:48" x14ac:dyDescent="0.3">
      <c r="A528" t="s">
        <v>559</v>
      </c>
      <c r="B528" t="s">
        <v>560</v>
      </c>
      <c r="C528" t="s">
        <v>3169</v>
      </c>
      <c r="D528" t="s">
        <v>192</v>
      </c>
      <c r="E528">
        <v>37485.042840000002</v>
      </c>
      <c r="F528">
        <v>542.6</v>
      </c>
      <c r="G528">
        <v>-9.1970740210628996</v>
      </c>
      <c r="H528">
        <f>(Table2[[#This Row],[1Y Return vs Nifty]]-AVERAGE(Table2[1Y Return vs Nifty]))/_xlfn.STDEV.P(Table2[1Y Return vs Nifty])</f>
        <v>-0.58973619919071518</v>
      </c>
      <c r="I528">
        <v>-5.1292804710840301</v>
      </c>
      <c r="J528">
        <f>(Table2[[#This Row],[1M Return vs Nifty]]-AVERAGE(Table2[1M Return vs Nifty]))/_xlfn.STDEV.P(Table2[1M Return vs Nifty])</f>
        <v>-0.53170350844538228</v>
      </c>
      <c r="K528">
        <v>17.119420033875301</v>
      </c>
      <c r="L528">
        <f>(Table2[[#This Row],[6M Return vs Nifty]]-AVERAGE(Table2[6M Return vs Nifty]))/_xlfn.STDEV.P(Table2[6M Return vs Nifty])</f>
        <v>6.3194023130967059E-2</v>
      </c>
      <c r="M528">
        <v>0.93178403546878397</v>
      </c>
      <c r="N528">
        <f>(Table2[[#This Row],[1W Return vs Nifty]]-AVERAGE(Table2[1W Return vs Nifty]))/_xlfn.STDEV.P(Table2[1W Return vs Nifty])</f>
        <v>0.11745992776077956</v>
      </c>
      <c r="O528">
        <v>537.86</v>
      </c>
      <c r="P528">
        <v>530.62655272572397</v>
      </c>
      <c r="Q528">
        <v>484.82790284137297</v>
      </c>
      <c r="R528">
        <v>49.118792284008698</v>
      </c>
      <c r="S528" s="1">
        <f>(Table2[[#This Row],[Close Price]]-Table2[[#This Row],[20D EMA]])/Table2[[#This Row],[20D EMA]]</f>
        <v>8.8127021901610245E-3</v>
      </c>
      <c r="T528" s="1">
        <f>(Table2[[#This Row],[Close Price]]-Table2[[#This Row],[50D EMA]])/Table2[[#This Row],[50D EMA]]</f>
        <v>2.2564734487505039E-2</v>
      </c>
      <c r="U528" s="1">
        <f>(Table2[[#This Row],[Close Price]]-Table2[[#This Row],[200D EMA]])/Table2[[#This Row],[200D EMA]]</f>
        <v>0.1191600087784738</v>
      </c>
      <c r="V528">
        <v>1.3180998457453399</v>
      </c>
      <c r="W528">
        <v>533.5</v>
      </c>
      <c r="X528">
        <v>547.35</v>
      </c>
      <c r="Y528">
        <v>517.15</v>
      </c>
      <c r="Z528">
        <v>562.75</v>
      </c>
      <c r="AA528">
        <v>516.04999999999995</v>
      </c>
      <c r="AB528">
        <v>570.35</v>
      </c>
      <c r="AC528" s="1">
        <f>(Table2[[#This Row],[Close Price]]/Table2[[#This Row],[Day Low]])-1</f>
        <v>1.7057169634489222E-2</v>
      </c>
      <c r="AD528" s="1">
        <f>(Table2[[#This Row],[Day High]]/Table2[[#This Row],[Close Price]])-1</f>
        <v>8.7541467010689988E-3</v>
      </c>
      <c r="AE528" s="1">
        <f>(Table2[[#This Row],[Close Price]]/Table2[[#This Row],[Current Week Low]])-1</f>
        <v>4.9212027458184426E-2</v>
      </c>
      <c r="AF528" s="1">
        <f>(Table2[[#This Row],[Current Week High]]/Table2[[#This Row],[Close Price]])-1</f>
        <v>3.7136011795060764E-2</v>
      </c>
      <c r="AG528" s="1">
        <f>(Table2[[#This Row],[Close Price]]/Table2[[#This Row],[Current Month Low]])-1</f>
        <v>5.144850305202997E-2</v>
      </c>
      <c r="AH528" s="1">
        <f>(Table2[[#This Row],[Current Month High]]/Table2[[#This Row],[Close Price]])-1</f>
        <v>5.1142646516771029E-2</v>
      </c>
      <c r="AI528">
        <v>5.1142646516771002</v>
      </c>
      <c r="AJ528">
        <v>44.423742347617697</v>
      </c>
      <c r="AK528" t="str">
        <f>IF(AND(Table2[[#This Row],[20D EMA]]&gt;Table2[[#This Row],[50D EMA]],Table2[[#This Row],[50D EMA]]&gt;Table2[[#This Row],[200D EMA]]),"Uptrend","Downtrend/NoTrend")</f>
        <v>Uptrend</v>
      </c>
      <c r="AL528">
        <v>0.03</v>
      </c>
      <c r="AM528" t="s">
        <v>3217</v>
      </c>
      <c r="AN528">
        <v>-2.31</v>
      </c>
      <c r="AO528" t="s">
        <v>3216</v>
      </c>
      <c r="AP528">
        <v>-3.3259146276215998E-2</v>
      </c>
      <c r="AQ528">
        <f>(Table2[[#This Row],[Sharpe Ratio]]-AVERAGE(Table2[Sharpe Ratio]))/_xlfn.STDEV.P(Table2[Sharpe Ratio])</f>
        <v>-1.1342800456556936</v>
      </c>
      <c r="AR5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-2.0750658024000441</v>
      </c>
      <c r="AS528">
        <f>_xlfn.RANK.AVG(Table2[[#This Row],[1Y Return vs Nifty Z-Score]],Table2[1Y Return vs Nifty Z-Score])</f>
        <v>527</v>
      </c>
      <c r="AT528">
        <f>_xlfn.RANK.AVG(Table2[[#This Row],[6M Return vs Nifty Z-Score]],Table2[6M Return vs Nifty Z-Score])</f>
        <v>288</v>
      </c>
      <c r="AU528">
        <f>_xlfn.RANK.AVG(Table2[[#This Row],[Sharpe Ratio Z-Score]],Table2[Sharpe Ratio Z-Score])</f>
        <v>647</v>
      </c>
      <c r="AV528">
        <f>(Table2[[#This Row],[Rank 1Y]]+Table2[[#This Row],[Rank 6M]]+Table2[[#This Row],[Rank Sharpe]])/3</f>
        <v>487.33333333333331</v>
      </c>
    </row>
    <row r="529" spans="1:48" x14ac:dyDescent="0.3">
      <c r="A529" t="s">
        <v>1825</v>
      </c>
      <c r="B529" t="s">
        <v>1826</v>
      </c>
      <c r="C529" t="s">
        <v>3177</v>
      </c>
      <c r="D529" t="s">
        <v>197</v>
      </c>
      <c r="E529">
        <v>4246.4840660999998</v>
      </c>
      <c r="F529">
        <v>166.42</v>
      </c>
      <c r="G529">
        <v>-10.1441487186194</v>
      </c>
      <c r="H529">
        <f>(Table2[[#This Row],[1Y Return vs Nifty]]-AVERAGE(Table2[1Y Return vs Nifty]))/_xlfn.STDEV.P(Table2[1Y Return vs Nifty])</f>
        <v>-0.60577342522309297</v>
      </c>
      <c r="I529">
        <v>-7.45424235911661</v>
      </c>
      <c r="J529">
        <f>(Table2[[#This Row],[1M Return vs Nifty]]-AVERAGE(Table2[1M Return vs Nifty]))/_xlfn.STDEV.P(Table2[1M Return vs Nifty])</f>
        <v>-0.74292124087310452</v>
      </c>
      <c r="K529">
        <v>-4.9514357426109399</v>
      </c>
      <c r="L529">
        <f>(Table2[[#This Row],[6M Return vs Nifty]]-AVERAGE(Table2[6M Return vs Nifty]))/_xlfn.STDEV.P(Table2[6M Return vs Nifty])</f>
        <v>-0.59584612056179176</v>
      </c>
      <c r="M529">
        <v>-2.1012569779070698</v>
      </c>
      <c r="N529">
        <f>(Table2[[#This Row],[1W Return vs Nifty]]-AVERAGE(Table2[1W Return vs Nifty]))/_xlfn.STDEV.P(Table2[1W Return vs Nifty])</f>
        <v>-0.54128094533028903</v>
      </c>
      <c r="O529">
        <v>170.93</v>
      </c>
      <c r="P529">
        <v>178.285450510728</v>
      </c>
      <c r="Q529">
        <v>171.17254716670601</v>
      </c>
      <c r="R529">
        <v>36.753850000555303</v>
      </c>
      <c r="S529" s="1">
        <f>(Table2[[#This Row],[Close Price]]-Table2[[#This Row],[20D EMA]])/Table2[[#This Row],[20D EMA]]</f>
        <v>-2.6385069911659856E-2</v>
      </c>
      <c r="T529" s="1">
        <f>(Table2[[#This Row],[Close Price]]-Table2[[#This Row],[50D EMA]])/Table2[[#This Row],[50D EMA]]</f>
        <v>-6.655310613814798E-2</v>
      </c>
      <c r="U529" s="1">
        <f>(Table2[[#This Row],[Close Price]]-Table2[[#This Row],[200D EMA]])/Table2[[#This Row],[200D EMA]]</f>
        <v>-2.7764657623967515E-2</v>
      </c>
      <c r="V529">
        <v>0.51190162301972697</v>
      </c>
      <c r="W529">
        <v>162.12</v>
      </c>
      <c r="X529">
        <v>168.49</v>
      </c>
      <c r="Y529">
        <v>162.12</v>
      </c>
      <c r="Z529">
        <v>172</v>
      </c>
      <c r="AA529">
        <v>162.12</v>
      </c>
      <c r="AB529">
        <v>172</v>
      </c>
      <c r="AC529" s="1">
        <f>(Table2[[#This Row],[Close Price]]/Table2[[#This Row],[Day Low]])-1</f>
        <v>2.6523562792992728E-2</v>
      </c>
      <c r="AD529" s="1">
        <f>(Table2[[#This Row],[Day High]]/Table2[[#This Row],[Close Price]])-1</f>
        <v>1.2438408845090843E-2</v>
      </c>
      <c r="AE529" s="1">
        <f>(Table2[[#This Row],[Close Price]]/Table2[[#This Row],[Current Week Low]])-1</f>
        <v>2.6523562792992728E-2</v>
      </c>
      <c r="AF529" s="1">
        <f>(Table2[[#This Row],[Current Week High]]/Table2[[#This Row],[Close Price]])-1</f>
        <v>3.3529623843288059E-2</v>
      </c>
      <c r="AG529" s="1">
        <f>(Table2[[#This Row],[Close Price]]/Table2[[#This Row],[Current Month Low]])-1</f>
        <v>2.6523562792992728E-2</v>
      </c>
      <c r="AH529" s="1">
        <f>(Table2[[#This Row],[Current Month High]]/Table2[[#This Row],[Close Price]])-1</f>
        <v>3.3529623843288059E-2</v>
      </c>
      <c r="AI529">
        <v>35.6207186636221</v>
      </c>
      <c r="AJ529">
        <v>32.026973423244698</v>
      </c>
      <c r="AK529" t="str">
        <f>IF(AND(Table2[[#This Row],[20D EMA]]&gt;Table2[[#This Row],[50D EMA]],Table2[[#This Row],[50D EMA]]&gt;Table2[[#This Row],[200D EMA]]),"Uptrend","Downtrend/NoTrend")</f>
        <v>Downtrend/NoTrend</v>
      </c>
      <c r="AL529">
        <v>-0.26</v>
      </c>
      <c r="AM529" t="s">
        <v>3216</v>
      </c>
      <c r="AN529">
        <v>-1.34</v>
      </c>
      <c r="AO529" t="s">
        <v>3216</v>
      </c>
      <c r="AP529">
        <v>4.1109936402633003E-2</v>
      </c>
      <c r="AQ529">
        <f>(Table2[[#This Row],[Sharpe Ratio]]-AVERAGE(Table2[Sharpe Ratio]))/_xlfn.STDEV.P(Table2[Sharpe Ratio])</f>
        <v>-0.27055175206546167</v>
      </c>
      <c r="AR5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9">
        <f>_xlfn.RANK.AVG(Table2[[#This Row],[1Y Return vs Nifty Z-Score]],Table2[1Y Return vs Nifty Z-Score])</f>
        <v>536</v>
      </c>
      <c r="AT529">
        <f>_xlfn.RANK.AVG(Table2[[#This Row],[6M Return vs Nifty Z-Score]],Table2[6M Return vs Nifty Z-Score])</f>
        <v>525</v>
      </c>
      <c r="AU529">
        <f>_xlfn.RANK.AVG(Table2[[#This Row],[Sharpe Ratio Z-Score]],Table2[Sharpe Ratio Z-Score])</f>
        <v>407</v>
      </c>
      <c r="AV529">
        <f>(Table2[[#This Row],[Rank 1Y]]+Table2[[#This Row],[Rank 6M]]+Table2[[#This Row],[Rank Sharpe]])/3</f>
        <v>489.33333333333331</v>
      </c>
    </row>
    <row r="530" spans="1:48" x14ac:dyDescent="0.3">
      <c r="A530" t="s">
        <v>1116</v>
      </c>
      <c r="B530" t="s">
        <v>1117</v>
      </c>
      <c r="C530" t="s">
        <v>3171</v>
      </c>
      <c r="D530" t="s">
        <v>565</v>
      </c>
      <c r="E530">
        <v>11682.9429275</v>
      </c>
      <c r="F530">
        <v>851.85</v>
      </c>
      <c r="G530">
        <v>-15.8228498116437</v>
      </c>
      <c r="H530">
        <f>(Table2[[#This Row],[1Y Return vs Nifty]]-AVERAGE(Table2[1Y Return vs Nifty]))/_xlfn.STDEV.P(Table2[1Y Return vs Nifty])</f>
        <v>-0.70193333028032667</v>
      </c>
      <c r="I530">
        <v>1.33292525110812</v>
      </c>
      <c r="J530">
        <f>(Table2[[#This Row],[1M Return vs Nifty]]-AVERAGE(Table2[1M Return vs Nifty]))/_xlfn.STDEV.P(Table2[1M Return vs Nifty])</f>
        <v>5.5373830821415247E-2</v>
      </c>
      <c r="K530">
        <v>3.6551052073355499</v>
      </c>
      <c r="L530">
        <f>(Table2[[#This Row],[6M Return vs Nifty]]-AVERAGE(Table2[6M Return vs Nifty]))/_xlfn.STDEV.P(Table2[6M Return vs Nifty])</f>
        <v>-0.33885309583308049</v>
      </c>
      <c r="M530">
        <v>5.3865538010351703E-2</v>
      </c>
      <c r="N530">
        <f>(Table2[[#This Row],[1W Return vs Nifty]]-AVERAGE(Table2[1W Return vs Nifty]))/_xlfn.STDEV.P(Table2[1W Return vs Nifty])</f>
        <v>-7.3213655276226766E-2</v>
      </c>
      <c r="O530">
        <v>872.87</v>
      </c>
      <c r="P530">
        <v>856.34283924969895</v>
      </c>
      <c r="Q530">
        <v>805.09676590809102</v>
      </c>
      <c r="R530">
        <v>48.3256433596313</v>
      </c>
      <c r="S530" s="1">
        <f>(Table2[[#This Row],[Close Price]]-Table2[[#This Row],[20D EMA]])/Table2[[#This Row],[20D EMA]]</f>
        <v>-2.4081478341562868E-2</v>
      </c>
      <c r="T530" s="1">
        <f>(Table2[[#This Row],[Close Price]]-Table2[[#This Row],[50D EMA]])/Table2[[#This Row],[50D EMA]]</f>
        <v>-5.2465426740012427E-3</v>
      </c>
      <c r="U530" s="1">
        <f>(Table2[[#This Row],[Close Price]]-Table2[[#This Row],[200D EMA]])/Table2[[#This Row],[200D EMA]]</f>
        <v>5.8071571110057479E-2</v>
      </c>
      <c r="V530">
        <v>1.23470003110616</v>
      </c>
      <c r="W530">
        <v>836.15</v>
      </c>
      <c r="X530">
        <v>889.2</v>
      </c>
      <c r="Y530">
        <v>836.15</v>
      </c>
      <c r="Z530">
        <v>947.65</v>
      </c>
      <c r="AA530">
        <v>836.15</v>
      </c>
      <c r="AB530">
        <v>951.75</v>
      </c>
      <c r="AC530" s="1">
        <f>(Table2[[#This Row],[Close Price]]/Table2[[#This Row],[Day Low]])-1</f>
        <v>1.8776535310650155E-2</v>
      </c>
      <c r="AD530" s="1">
        <f>(Table2[[#This Row],[Day High]]/Table2[[#This Row],[Close Price]])-1</f>
        <v>4.3845747490755427E-2</v>
      </c>
      <c r="AE530" s="1">
        <f>(Table2[[#This Row],[Close Price]]/Table2[[#This Row],[Current Week Low]])-1</f>
        <v>1.8776535310650155E-2</v>
      </c>
      <c r="AF530" s="1">
        <f>(Table2[[#This Row],[Current Week High]]/Table2[[#This Row],[Close Price]])-1</f>
        <v>0.11246111404589998</v>
      </c>
      <c r="AG530" s="1">
        <f>(Table2[[#This Row],[Close Price]]/Table2[[#This Row],[Current Month Low]])-1</f>
        <v>1.8776535310650155E-2</v>
      </c>
      <c r="AH530" s="1">
        <f>(Table2[[#This Row],[Current Month High]]/Table2[[#This Row],[Close Price]])-1</f>
        <v>0.11727416798732171</v>
      </c>
      <c r="AI530">
        <v>11.727416798732101</v>
      </c>
      <c r="AJ530">
        <v>25.272058823529399</v>
      </c>
      <c r="AK530" t="str">
        <f>IF(AND(Table2[[#This Row],[20D EMA]]&gt;Table2[[#This Row],[50D EMA]],Table2[[#This Row],[50D EMA]]&gt;Table2[[#This Row],[200D EMA]]),"Uptrend","Downtrend/NoTrend")</f>
        <v>Uptrend</v>
      </c>
      <c r="AL530">
        <v>-0.08</v>
      </c>
      <c r="AM530" t="s">
        <v>3216</v>
      </c>
      <c r="AN530">
        <v>-3.52</v>
      </c>
      <c r="AO530" t="s">
        <v>3216</v>
      </c>
      <c r="AP530">
        <v>1.6764350286640001E-2</v>
      </c>
      <c r="AQ530">
        <f>(Table2[[#This Row],[Sharpe Ratio]]-AVERAGE(Table2[Sharpe Ratio]))/_xlfn.STDEV.P(Table2[Sharpe Ratio])</f>
        <v>-0.55330327722850037</v>
      </c>
      <c r="AR5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-1.6119295277967189</v>
      </c>
      <c r="AS530">
        <f>_xlfn.RANK.AVG(Table2[[#This Row],[1Y Return vs Nifty Z-Score]],Table2[1Y Return vs Nifty Z-Score])</f>
        <v>568</v>
      </c>
      <c r="AT530">
        <f>_xlfn.RANK.AVG(Table2[[#This Row],[6M Return vs Nifty Z-Score]],Table2[6M Return vs Nifty Z-Score])</f>
        <v>421</v>
      </c>
      <c r="AU530">
        <f>_xlfn.RANK.AVG(Table2[[#This Row],[Sharpe Ratio Z-Score]],Table2[Sharpe Ratio Z-Score])</f>
        <v>483</v>
      </c>
      <c r="AV530">
        <f>(Table2[[#This Row],[Rank 1Y]]+Table2[[#This Row],[Rank 6M]]+Table2[[#This Row],[Rank Sharpe]])/3</f>
        <v>490.66666666666669</v>
      </c>
    </row>
    <row r="531" spans="1:48" x14ac:dyDescent="0.3">
      <c r="A531" t="s">
        <v>1807</v>
      </c>
      <c r="B531" t="s">
        <v>1808</v>
      </c>
      <c r="C531" t="s">
        <v>3183</v>
      </c>
      <c r="D531" t="s">
        <v>127</v>
      </c>
      <c r="E531">
        <v>4428.0645619500001</v>
      </c>
      <c r="F531">
        <v>217.37</v>
      </c>
      <c r="G531">
        <v>-24.6153728318011</v>
      </c>
      <c r="H531">
        <f>(Table2[[#This Row],[1Y Return vs Nifty]]-AVERAGE(Table2[1Y Return vs Nifty]))/_xlfn.STDEV.P(Table2[1Y Return vs Nifty])</f>
        <v>-0.85082093062796127</v>
      </c>
      <c r="I531">
        <v>1.25718999217672</v>
      </c>
      <c r="J531">
        <f>(Table2[[#This Row],[1M Return vs Nifty]]-AVERAGE(Table2[1M Return vs Nifty]))/_xlfn.STDEV.P(Table2[1M Return vs Nifty])</f>
        <v>4.8493447216566864E-2</v>
      </c>
      <c r="K531">
        <v>-3.7199686531098202</v>
      </c>
      <c r="L531">
        <f>(Table2[[#This Row],[6M Return vs Nifty]]-AVERAGE(Table2[6M Return vs Nifty]))/_xlfn.STDEV.P(Table2[6M Return vs Nifty])</f>
        <v>-0.5590742683129829</v>
      </c>
      <c r="M531">
        <v>-2.9226709612391102</v>
      </c>
      <c r="N531">
        <f>(Table2[[#This Row],[1W Return vs Nifty]]-AVERAGE(Table2[1W Return vs Nifty]))/_xlfn.STDEV.P(Table2[1W Return vs Nifty])</f>
        <v>-0.71968241176713865</v>
      </c>
      <c r="O531">
        <v>228.43</v>
      </c>
      <c r="P531">
        <v>224.80532179912899</v>
      </c>
      <c r="Q531">
        <v>219.49586825187399</v>
      </c>
      <c r="R531">
        <v>39.167327725003602</v>
      </c>
      <c r="S531" s="1">
        <f>(Table2[[#This Row],[Close Price]]-Table2[[#This Row],[20D EMA]])/Table2[[#This Row],[20D EMA]]</f>
        <v>-4.8417458302324572E-2</v>
      </c>
      <c r="T531" s="1">
        <f>(Table2[[#This Row],[Close Price]]-Table2[[#This Row],[50D EMA]])/Table2[[#This Row],[50D EMA]]</f>
        <v>-3.3074491918713082E-2</v>
      </c>
      <c r="U531" s="1">
        <f>(Table2[[#This Row],[Close Price]]-Table2[[#This Row],[200D EMA]])/Table2[[#This Row],[200D EMA]]</f>
        <v>-9.6852312929850866E-3</v>
      </c>
      <c r="V531">
        <v>0.79631944488728701</v>
      </c>
      <c r="W531">
        <v>214.15</v>
      </c>
      <c r="X531">
        <v>228.51</v>
      </c>
      <c r="Y531">
        <v>214.15</v>
      </c>
      <c r="Z531">
        <v>240</v>
      </c>
      <c r="AA531">
        <v>214.15</v>
      </c>
      <c r="AB531">
        <v>247.4</v>
      </c>
      <c r="AC531" s="1">
        <f>(Table2[[#This Row],[Close Price]]/Table2[[#This Row],[Day Low]])-1</f>
        <v>1.5036189586738358E-2</v>
      </c>
      <c r="AD531" s="1">
        <f>(Table2[[#This Row],[Day High]]/Table2[[#This Row],[Close Price]])-1</f>
        <v>5.1249022404195488E-2</v>
      </c>
      <c r="AE531" s="1">
        <f>(Table2[[#This Row],[Close Price]]/Table2[[#This Row],[Current Week Low]])-1</f>
        <v>1.5036189586738358E-2</v>
      </c>
      <c r="AF531" s="1">
        <f>(Table2[[#This Row],[Current Week High]]/Table2[[#This Row],[Close Price]])-1</f>
        <v>0.10410820260385512</v>
      </c>
      <c r="AG531" s="1">
        <f>(Table2[[#This Row],[Close Price]]/Table2[[#This Row],[Current Month Low]])-1</f>
        <v>1.5036189586738358E-2</v>
      </c>
      <c r="AH531" s="1">
        <f>(Table2[[#This Row],[Current Month High]]/Table2[[#This Row],[Close Price]])-1</f>
        <v>0.13815153885080744</v>
      </c>
      <c r="AI531">
        <v>27.892533468279801</v>
      </c>
      <c r="AJ531">
        <v>30.239664469742301</v>
      </c>
      <c r="AK531" t="str">
        <f>IF(AND(Table2[[#This Row],[20D EMA]]&gt;Table2[[#This Row],[50D EMA]],Table2[[#This Row],[50D EMA]]&gt;Table2[[#This Row],[200D EMA]]),"Uptrend","Downtrend/NoTrend")</f>
        <v>Uptrend</v>
      </c>
      <c r="AL531">
        <v>0.06</v>
      </c>
      <c r="AM531" t="s">
        <v>3217</v>
      </c>
      <c r="AN531">
        <v>-7.49</v>
      </c>
      <c r="AO531" t="s">
        <v>3216</v>
      </c>
      <c r="AP531">
        <v>6.5526192097526997E-2</v>
      </c>
      <c r="AQ531">
        <f>(Table2[[#This Row],[Sharpe Ratio]]-AVERAGE(Table2[Sharpe Ratio]))/_xlfn.STDEV.P(Table2[Sharpe Ratio])</f>
        <v>1.3020535067392884E-2</v>
      </c>
      <c r="AR5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-2.0680636284241229</v>
      </c>
      <c r="AS531">
        <f>_xlfn.RANK.AVG(Table2[[#This Row],[1Y Return vs Nifty Z-Score]],Table2[1Y Return vs Nifty Z-Score])</f>
        <v>621</v>
      </c>
      <c r="AT531">
        <f>_xlfn.RANK.AVG(Table2[[#This Row],[6M Return vs Nifty Z-Score]],Table2[6M Return vs Nifty Z-Score])</f>
        <v>509</v>
      </c>
      <c r="AU531">
        <f>_xlfn.RANK.AVG(Table2[[#This Row],[Sharpe Ratio Z-Score]],Table2[Sharpe Ratio Z-Score])</f>
        <v>349</v>
      </c>
      <c r="AV531">
        <f>(Table2[[#This Row],[Rank 1Y]]+Table2[[#This Row],[Rank 6M]]+Table2[[#This Row],[Rank Sharpe]])/3</f>
        <v>493</v>
      </c>
    </row>
    <row r="532" spans="1:48" x14ac:dyDescent="0.3">
      <c r="A532" t="s">
        <v>2072</v>
      </c>
      <c r="B532" t="s">
        <v>2073</v>
      </c>
      <c r="C532" t="s">
        <v>3173</v>
      </c>
      <c r="D532" t="s">
        <v>382</v>
      </c>
      <c r="E532">
        <v>3198.6000754799902</v>
      </c>
      <c r="F532">
        <v>2211.4</v>
      </c>
      <c r="G532">
        <v>-14.598683343177999</v>
      </c>
      <c r="H532">
        <f>(Table2[[#This Row],[1Y Return vs Nifty]]-AVERAGE(Table2[1Y Return vs Nifty]))/_xlfn.STDEV.P(Table2[1Y Return vs Nifty])</f>
        <v>-0.68120398928252135</v>
      </c>
      <c r="I532">
        <v>-2.2931692208527701</v>
      </c>
      <c r="J532">
        <f>(Table2[[#This Row],[1M Return vs Nifty]]-AVERAGE(Table2[1M Return vs Nifty]))/_xlfn.STDEV.P(Table2[1M Return vs Nifty])</f>
        <v>-0.27404896783976668</v>
      </c>
      <c r="K532">
        <v>23.3362853013974</v>
      </c>
      <c r="L532">
        <f>(Table2[[#This Row],[6M Return vs Nifty]]-AVERAGE(Table2[6M Return vs Nifty]))/_xlfn.STDEV.P(Table2[6M Return vs Nifty])</f>
        <v>0.24883085664203125</v>
      </c>
      <c r="M532">
        <v>-1.9454745320176201</v>
      </c>
      <c r="N532">
        <f>(Table2[[#This Row],[1W Return vs Nifty]]-AVERAGE(Table2[1W Return vs Nifty]))/_xlfn.STDEV.P(Table2[1W Return vs Nifty])</f>
        <v>-0.50744682836157085</v>
      </c>
      <c r="O532">
        <v>2293.77</v>
      </c>
      <c r="P532">
        <v>2192.3432872489402</v>
      </c>
      <c r="Q532">
        <v>1983.66573322309</v>
      </c>
      <c r="R532">
        <v>40.396700208349202</v>
      </c>
      <c r="S532" s="1">
        <f>(Table2[[#This Row],[Close Price]]-Table2[[#This Row],[20D EMA]])/Table2[[#This Row],[20D EMA]]</f>
        <v>-3.5910313588546322E-2</v>
      </c>
      <c r="T532" s="1">
        <f>(Table2[[#This Row],[Close Price]]-Table2[[#This Row],[50D EMA]])/Table2[[#This Row],[50D EMA]]</f>
        <v>8.6923945086050704E-3</v>
      </c>
      <c r="U532" s="1">
        <f>(Table2[[#This Row],[Close Price]]-Table2[[#This Row],[200D EMA]])/Table2[[#This Row],[200D EMA]]</f>
        <v>0.11480475917022774</v>
      </c>
      <c r="V532">
        <v>0.52745791111824702</v>
      </c>
      <c r="W532">
        <v>2150</v>
      </c>
      <c r="X532">
        <v>2302.5500000000002</v>
      </c>
      <c r="Y532">
        <v>2150</v>
      </c>
      <c r="Z532">
        <v>2340</v>
      </c>
      <c r="AA532">
        <v>2150</v>
      </c>
      <c r="AB532">
        <v>2559.9499999999998</v>
      </c>
      <c r="AC532" s="1">
        <f>(Table2[[#This Row],[Close Price]]/Table2[[#This Row],[Day Low]])-1</f>
        <v>2.8558139534883731E-2</v>
      </c>
      <c r="AD532" s="1">
        <f>(Table2[[#This Row],[Day High]]/Table2[[#This Row],[Close Price]])-1</f>
        <v>4.12182327937054E-2</v>
      </c>
      <c r="AE532" s="1">
        <f>(Table2[[#This Row],[Close Price]]/Table2[[#This Row],[Current Week Low]])-1</f>
        <v>2.8558139534883731E-2</v>
      </c>
      <c r="AF532" s="1">
        <f>(Table2[[#This Row],[Current Week High]]/Table2[[#This Row],[Close Price]])-1</f>
        <v>5.8153206113773948E-2</v>
      </c>
      <c r="AG532" s="1">
        <f>(Table2[[#This Row],[Close Price]]/Table2[[#This Row],[Current Month Low]])-1</f>
        <v>2.8558139534883731E-2</v>
      </c>
      <c r="AH532" s="1">
        <f>(Table2[[#This Row],[Current Month High]]/Table2[[#This Row],[Close Price]])-1</f>
        <v>0.15761508546622038</v>
      </c>
      <c r="AI532">
        <v>15.761508546622</v>
      </c>
      <c r="AJ532">
        <v>44.441541476159301</v>
      </c>
      <c r="AK532" t="str">
        <f>IF(AND(Table2[[#This Row],[20D EMA]]&gt;Table2[[#This Row],[50D EMA]],Table2[[#This Row],[50D EMA]]&gt;Table2[[#This Row],[200D EMA]]),"Uptrend","Downtrend/NoTrend")</f>
        <v>Uptrend</v>
      </c>
      <c r="AL532">
        <v>-0.03</v>
      </c>
      <c r="AM532" t="s">
        <v>3216</v>
      </c>
      <c r="AN532">
        <v>-7.76</v>
      </c>
      <c r="AO532" t="s">
        <v>3216</v>
      </c>
      <c r="AP532">
        <v>-5.7920607401689E-2</v>
      </c>
      <c r="AQ532">
        <f>(Table2[[#This Row],[Sharpe Ratio]]-AVERAGE(Table2[Sharpe Ratio]))/_xlfn.STDEV.P(Table2[Sharpe Ratio])</f>
        <v>-1.4207001676750917</v>
      </c>
      <c r="AR5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-2.6345690965169188</v>
      </c>
      <c r="AS532">
        <f>_xlfn.RANK.AVG(Table2[[#This Row],[1Y Return vs Nifty Z-Score]],Table2[1Y Return vs Nifty Z-Score])</f>
        <v>564</v>
      </c>
      <c r="AT532">
        <f>_xlfn.RANK.AVG(Table2[[#This Row],[6M Return vs Nifty Z-Score]],Table2[6M Return vs Nifty Z-Score])</f>
        <v>235</v>
      </c>
      <c r="AU532">
        <f>_xlfn.RANK.AVG(Table2[[#This Row],[Sharpe Ratio Z-Score]],Table2[Sharpe Ratio Z-Score])</f>
        <v>680</v>
      </c>
      <c r="AV532">
        <f>(Table2[[#This Row],[Rank 1Y]]+Table2[[#This Row],[Rank 6M]]+Table2[[#This Row],[Rank Sharpe]])/3</f>
        <v>493</v>
      </c>
    </row>
    <row r="533" spans="1:48" x14ac:dyDescent="0.3">
      <c r="A533" t="s">
        <v>903</v>
      </c>
      <c r="B533" t="s">
        <v>904</v>
      </c>
      <c r="C533" t="s">
        <v>3172</v>
      </c>
      <c r="D533" t="s">
        <v>27</v>
      </c>
      <c r="E533">
        <v>17297.200528496</v>
      </c>
      <c r="F533">
        <v>87.11</v>
      </c>
      <c r="G533">
        <v>-41.044472187005603</v>
      </c>
      <c r="H533">
        <f>(Table2[[#This Row],[1Y Return vs Nifty]]-AVERAGE(Table2[1Y Return vs Nifty]))/_xlfn.STDEV.P(Table2[1Y Return vs Nifty])</f>
        <v>-1.1290219854630135</v>
      </c>
      <c r="I533">
        <v>-4.5267155122114104</v>
      </c>
      <c r="J533">
        <f>(Table2[[#This Row],[1M Return vs Nifty]]-AVERAGE(Table2[1M Return vs Nifty]))/_xlfn.STDEV.P(Table2[1M Return vs Nifty])</f>
        <v>-0.47696179207205353</v>
      </c>
      <c r="K533">
        <v>-3.9477710641535801</v>
      </c>
      <c r="L533">
        <f>(Table2[[#This Row],[6M Return vs Nifty]]-AVERAGE(Table2[6M Return vs Nifty]))/_xlfn.STDEV.P(Table2[6M Return vs Nifty])</f>
        <v>-0.56587649361988657</v>
      </c>
      <c r="M533">
        <v>-2.9819122965735301</v>
      </c>
      <c r="N533">
        <f>(Table2[[#This Row],[1W Return vs Nifty]]-AVERAGE(Table2[1W Return vs Nifty]))/_xlfn.STDEV.P(Table2[1W Return vs Nifty])</f>
        <v>-0.73254893377893338</v>
      </c>
      <c r="O533">
        <v>91.79</v>
      </c>
      <c r="P533">
        <v>90.713175445761493</v>
      </c>
      <c r="Q533">
        <v>86.564701096294201</v>
      </c>
      <c r="R533">
        <v>32.249870074002303</v>
      </c>
      <c r="S533" s="1">
        <f>(Table2[[#This Row],[Close Price]]-Table2[[#This Row],[20D EMA]])/Table2[[#This Row],[20D EMA]]</f>
        <v>-5.0985946181501325E-2</v>
      </c>
      <c r="T533" s="1">
        <f>(Table2[[#This Row],[Close Price]]-Table2[[#This Row],[50D EMA]])/Table2[[#This Row],[50D EMA]]</f>
        <v>-3.9720530430729727E-2</v>
      </c>
      <c r="U533" s="1">
        <f>(Table2[[#This Row],[Close Price]]-Table2[[#This Row],[200D EMA]])/Table2[[#This Row],[200D EMA]]</f>
        <v>6.2993217420020979E-3</v>
      </c>
      <c r="V533">
        <v>0.22988129573577601</v>
      </c>
      <c r="W533">
        <v>85.22</v>
      </c>
      <c r="X533">
        <v>89.97</v>
      </c>
      <c r="Y533">
        <v>85.22</v>
      </c>
      <c r="Z533">
        <v>92.89</v>
      </c>
      <c r="AA533">
        <v>85.22</v>
      </c>
      <c r="AB533">
        <v>98.8</v>
      </c>
      <c r="AC533" s="1">
        <f>(Table2[[#This Row],[Close Price]]/Table2[[#This Row],[Day Low]])-1</f>
        <v>2.2177892513494557E-2</v>
      </c>
      <c r="AD533" s="1">
        <f>(Table2[[#This Row],[Day High]]/Table2[[#This Row],[Close Price]])-1</f>
        <v>3.2832051429227516E-2</v>
      </c>
      <c r="AE533" s="1">
        <f>(Table2[[#This Row],[Close Price]]/Table2[[#This Row],[Current Week Low]])-1</f>
        <v>2.2177892513494557E-2</v>
      </c>
      <c r="AF533" s="1">
        <f>(Table2[[#This Row],[Current Week High]]/Table2[[#This Row],[Close Price]])-1</f>
        <v>6.6352887154172979E-2</v>
      </c>
      <c r="AG533" s="1">
        <f>(Table2[[#This Row],[Close Price]]/Table2[[#This Row],[Current Month Low]])-1</f>
        <v>2.2177892513494557E-2</v>
      </c>
      <c r="AH533" s="1">
        <f>(Table2[[#This Row],[Current Month High]]/Table2[[#This Row],[Close Price]])-1</f>
        <v>0.13419814028240151</v>
      </c>
      <c r="AI533">
        <v>27.884284238319299</v>
      </c>
      <c r="AJ533">
        <v>33.912375096079899</v>
      </c>
      <c r="AK533" t="str">
        <f>IF(AND(Table2[[#This Row],[20D EMA]]&gt;Table2[[#This Row],[50D EMA]],Table2[[#This Row],[50D EMA]]&gt;Table2[[#This Row],[200D EMA]]),"Uptrend","Downtrend/NoTrend")</f>
        <v>Uptrend</v>
      </c>
      <c r="AL533">
        <v>0.06</v>
      </c>
      <c r="AM533" t="s">
        <v>3217</v>
      </c>
      <c r="AN533">
        <v>-8.68</v>
      </c>
      <c r="AO533" t="s">
        <v>3216</v>
      </c>
      <c r="AP533">
        <v>8.6722627986370995E-2</v>
      </c>
      <c r="AQ533">
        <f>(Table2[[#This Row],[Sharpe Ratio]]-AVERAGE(Table2[Sharpe Ratio]))/_xlfn.STDEV.P(Table2[Sharpe Ratio])</f>
        <v>0.25919758527421044</v>
      </c>
      <c r="AR5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-2.6452116196596767</v>
      </c>
      <c r="AS533">
        <f>_xlfn.RANK.AVG(Table2[[#This Row],[1Y Return vs Nifty Z-Score]],Table2[1Y Return vs Nifty Z-Score])</f>
        <v>700</v>
      </c>
      <c r="AT533">
        <f>_xlfn.RANK.AVG(Table2[[#This Row],[6M Return vs Nifty Z-Score]],Table2[6M Return vs Nifty Z-Score])</f>
        <v>514</v>
      </c>
      <c r="AU533">
        <f>_xlfn.RANK.AVG(Table2[[#This Row],[Sharpe Ratio Z-Score]],Table2[Sharpe Ratio Z-Score])</f>
        <v>278</v>
      </c>
      <c r="AV533">
        <f>(Table2[[#This Row],[Rank 1Y]]+Table2[[#This Row],[Rank 6M]]+Table2[[#This Row],[Rank Sharpe]])/3</f>
        <v>497.33333333333331</v>
      </c>
    </row>
    <row r="534" spans="1:48" x14ac:dyDescent="0.3">
      <c r="A534" t="s">
        <v>1929</v>
      </c>
      <c r="B534" t="s">
        <v>1930</v>
      </c>
      <c r="C534" t="s">
        <v>3183</v>
      </c>
      <c r="D534" t="s">
        <v>527</v>
      </c>
      <c r="E534">
        <v>3772.6582824900001</v>
      </c>
      <c r="F534">
        <v>345.4</v>
      </c>
      <c r="G534">
        <v>-13.435536084070201</v>
      </c>
      <c r="H534">
        <f>(Table2[[#This Row],[1Y Return vs Nifty]]-AVERAGE(Table2[1Y Return vs Nifty]))/_xlfn.STDEV.P(Table2[1Y Return vs Nifty])</f>
        <v>-0.66150791298423162</v>
      </c>
      <c r="I534">
        <v>1.10578318366754</v>
      </c>
      <c r="J534">
        <f>(Table2[[#This Row],[1M Return vs Nifty]]-AVERAGE(Table2[1M Return vs Nifty]))/_xlfn.STDEV.P(Table2[1M Return vs Nifty])</f>
        <v>3.4738467863125004E-2</v>
      </c>
      <c r="K534">
        <v>8.2226619424852707</v>
      </c>
      <c r="L534">
        <f>(Table2[[#This Row],[6M Return vs Nifty]]-AVERAGE(Table2[6M Return vs Nifty]))/_xlfn.STDEV.P(Table2[6M Return vs Nifty])</f>
        <v>-0.20246494316956221</v>
      </c>
      <c r="M534">
        <v>1.97361419002881</v>
      </c>
      <c r="N534">
        <f>(Table2[[#This Row],[1W Return vs Nifty]]-AVERAGE(Table2[1W Return vs Nifty]))/_xlfn.STDEV.P(Table2[1W Return vs Nifty])</f>
        <v>0.34373319693217436</v>
      </c>
      <c r="O534">
        <v>339.63</v>
      </c>
      <c r="P534">
        <v>347.999789190341</v>
      </c>
      <c r="Q534">
        <v>333.21447212489301</v>
      </c>
      <c r="R534">
        <v>52.033278464709298</v>
      </c>
      <c r="S534" s="1">
        <f>(Table2[[#This Row],[Close Price]]-Table2[[#This Row],[20D EMA]])/Table2[[#This Row],[20D EMA]]</f>
        <v>1.6989076347790188E-2</v>
      </c>
      <c r="T534" s="1">
        <f>(Table2[[#This Row],[Close Price]]-Table2[[#This Row],[50D EMA]])/Table2[[#This Row],[50D EMA]]</f>
        <v>-7.4706631184740585E-3</v>
      </c>
      <c r="U534" s="1">
        <f>(Table2[[#This Row],[Close Price]]-Table2[[#This Row],[200D EMA]])/Table2[[#This Row],[200D EMA]]</f>
        <v>3.6569623754335853E-2</v>
      </c>
      <c r="V534">
        <v>0.19877350890501999</v>
      </c>
      <c r="W534">
        <v>336</v>
      </c>
      <c r="X534">
        <v>355</v>
      </c>
      <c r="Y534">
        <v>320.25</v>
      </c>
      <c r="Z534">
        <v>355</v>
      </c>
      <c r="AA534">
        <v>320.25</v>
      </c>
      <c r="AB534">
        <v>355</v>
      </c>
      <c r="AC534" s="1">
        <f>(Table2[[#This Row],[Close Price]]/Table2[[#This Row],[Day Low]])-1</f>
        <v>2.7976190476190377E-2</v>
      </c>
      <c r="AD534" s="1">
        <f>(Table2[[#This Row],[Day High]]/Table2[[#This Row],[Close Price]])-1</f>
        <v>2.7793862188766782E-2</v>
      </c>
      <c r="AE534" s="1">
        <f>(Table2[[#This Row],[Close Price]]/Table2[[#This Row],[Current Week Low]])-1</f>
        <v>7.8532396565183404E-2</v>
      </c>
      <c r="AF534" s="1">
        <f>(Table2[[#This Row],[Current Week High]]/Table2[[#This Row],[Close Price]])-1</f>
        <v>2.7793862188766782E-2</v>
      </c>
      <c r="AG534" s="1">
        <f>(Table2[[#This Row],[Close Price]]/Table2[[#This Row],[Current Month Low]])-1</f>
        <v>7.8532396565183404E-2</v>
      </c>
      <c r="AH534" s="1">
        <f>(Table2[[#This Row],[Current Month High]]/Table2[[#This Row],[Close Price]])-1</f>
        <v>2.7793862188766782E-2</v>
      </c>
      <c r="AI534">
        <v>30.833815865662999</v>
      </c>
      <c r="AJ534">
        <v>46.791330216744498</v>
      </c>
      <c r="AK534" t="str">
        <f>IF(AND(Table2[[#This Row],[20D EMA]]&gt;Table2[[#This Row],[50D EMA]],Table2[[#This Row],[50D EMA]]&gt;Table2[[#This Row],[200D EMA]]),"Uptrend","Downtrend/NoTrend")</f>
        <v>Downtrend/NoTrend</v>
      </c>
      <c r="AL534">
        <v>-0.28999999999999998</v>
      </c>
      <c r="AM534" t="s">
        <v>3216</v>
      </c>
      <c r="AN534">
        <v>2.42</v>
      </c>
      <c r="AO534" t="s">
        <v>3217</v>
      </c>
      <c r="AQ534">
        <f>(Table2[[#This Row],[Sharpe Ratio]]-AVERAGE(Table2[Sharpe Ratio]))/_xlfn.STDEV.P(Table2[Sharpe Ratio])</f>
        <v>-0.74800574154095356</v>
      </c>
      <c r="AR5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4">
        <f>_xlfn.RANK.AVG(Table2[[#This Row],[1Y Return vs Nifty Z-Score]],Table2[1Y Return vs Nifty Z-Score])</f>
        <v>557</v>
      </c>
      <c r="AT534">
        <f>_xlfn.RANK.AVG(Table2[[#This Row],[6M Return vs Nifty Z-Score]],Table2[6M Return vs Nifty Z-Score])</f>
        <v>384</v>
      </c>
      <c r="AU534">
        <f>_xlfn.RANK.AVG(Table2[[#This Row],[Sharpe Ratio Z-Score]],Table2[Sharpe Ratio Z-Score])</f>
        <v>557</v>
      </c>
      <c r="AV534">
        <f>(Table2[[#This Row],[Rank 1Y]]+Table2[[#This Row],[Rank 6M]]+Table2[[#This Row],[Rank Sharpe]])/3</f>
        <v>499.33333333333331</v>
      </c>
    </row>
    <row r="535" spans="1:48" x14ac:dyDescent="0.3">
      <c r="A535" t="s">
        <v>73</v>
      </c>
      <c r="B535" t="s">
        <v>74</v>
      </c>
      <c r="C535" t="s">
        <v>3179</v>
      </c>
      <c r="D535" t="s">
        <v>75</v>
      </c>
      <c r="E535">
        <v>337018.53140122897</v>
      </c>
      <c r="F535">
        <v>2943.15</v>
      </c>
      <c r="G535">
        <v>-7.0962263912552999</v>
      </c>
      <c r="H535">
        <f>(Table2[[#This Row],[1Y Return vs Nifty]]-AVERAGE(Table2[1Y Return vs Nifty]))/_xlfn.STDEV.P(Table2[1Y Return vs Nifty])</f>
        <v>-0.55416163639673921</v>
      </c>
      <c r="I535">
        <v>-8.9143410072795799</v>
      </c>
      <c r="J535">
        <f>(Table2[[#This Row],[1M Return vs Nifty]]-AVERAGE(Table2[1M Return vs Nifty]))/_xlfn.STDEV.P(Table2[1M Return vs Nifty])</f>
        <v>-0.87556802840678616</v>
      </c>
      <c r="K535">
        <v>-20.0816171642171</v>
      </c>
      <c r="L535">
        <f>(Table2[[#This Row],[6M Return vs Nifty]]-AVERAGE(Table2[6M Return vs Nifty]))/_xlfn.STDEV.P(Table2[6M Return vs Nifty])</f>
        <v>-1.0476363474190629</v>
      </c>
      <c r="M535">
        <v>0.100813829419446</v>
      </c>
      <c r="N535">
        <f>(Table2[[#This Row],[1W Return vs Nifty]]-AVERAGE(Table2[1W Return vs Nifty]))/_xlfn.STDEV.P(Table2[1W Return vs Nifty])</f>
        <v>-6.3017037974788304E-2</v>
      </c>
      <c r="O535">
        <v>3001.24</v>
      </c>
      <c r="P535">
        <v>3050.5193728168501</v>
      </c>
      <c r="Q535">
        <v>2999.4762141075398</v>
      </c>
      <c r="R535">
        <v>38.051511514016099</v>
      </c>
      <c r="S535" s="1">
        <f>(Table2[[#This Row],[Close Price]]-Table2[[#This Row],[20D EMA]])/Table2[[#This Row],[20D EMA]]</f>
        <v>-1.9355333128973255E-2</v>
      </c>
      <c r="T535" s="1">
        <f>(Table2[[#This Row],[Close Price]]-Table2[[#This Row],[50D EMA]])/Table2[[#This Row],[50D EMA]]</f>
        <v>-3.5197079478864329E-2</v>
      </c>
      <c r="U535" s="1">
        <f>(Table2[[#This Row],[Close Price]]-Table2[[#This Row],[200D EMA]])/Table2[[#This Row],[200D EMA]]</f>
        <v>-1.8778683372323041E-2</v>
      </c>
      <c r="V535">
        <v>0.60734471807767898</v>
      </c>
      <c r="W535">
        <v>2890.35</v>
      </c>
      <c r="X535">
        <v>2975.25</v>
      </c>
      <c r="Y535">
        <v>2890.35</v>
      </c>
      <c r="Z535">
        <v>3026.4</v>
      </c>
      <c r="AA535">
        <v>2890.35</v>
      </c>
      <c r="AB535">
        <v>3059.15</v>
      </c>
      <c r="AC535" s="1">
        <f>(Table2[[#This Row],[Close Price]]/Table2[[#This Row],[Day Low]])-1</f>
        <v>1.8267683844517268E-2</v>
      </c>
      <c r="AD535" s="1">
        <f>(Table2[[#This Row],[Day High]]/Table2[[#This Row],[Close Price]])-1</f>
        <v>1.0906681616635217E-2</v>
      </c>
      <c r="AE535" s="1">
        <f>(Table2[[#This Row],[Close Price]]/Table2[[#This Row],[Current Week Low]])-1</f>
        <v>1.8267683844517268E-2</v>
      </c>
      <c r="AF535" s="1">
        <f>(Table2[[#This Row],[Current Week High]]/Table2[[#This Row],[Close Price]])-1</f>
        <v>2.8286020080525942E-2</v>
      </c>
      <c r="AG535" s="1">
        <f>(Table2[[#This Row],[Close Price]]/Table2[[#This Row],[Current Month Low]])-1</f>
        <v>1.8267683844517268E-2</v>
      </c>
      <c r="AH535" s="1">
        <f>(Table2[[#This Row],[Current Month High]]/Table2[[#This Row],[Close Price]])-1</f>
        <v>3.941355350559772E-2</v>
      </c>
      <c r="AI535">
        <v>27.207243939316701</v>
      </c>
      <c r="AJ535">
        <v>37.401960784313701</v>
      </c>
      <c r="AK535" t="str">
        <f>IF(AND(Table2[[#This Row],[20D EMA]]&gt;Table2[[#This Row],[50D EMA]],Table2[[#This Row],[50D EMA]]&gt;Table2[[#This Row],[200D EMA]]),"Uptrend","Downtrend/NoTrend")</f>
        <v>Downtrend/NoTrend</v>
      </c>
      <c r="AL535">
        <v>-0.13</v>
      </c>
      <c r="AM535" t="s">
        <v>3216</v>
      </c>
      <c r="AN535">
        <v>-3.06</v>
      </c>
      <c r="AO535" t="s">
        <v>3216</v>
      </c>
      <c r="AP535">
        <v>7.3433639229597003E-2</v>
      </c>
      <c r="AQ535">
        <f>(Table2[[#This Row],[Sharpe Ratio]]-AVERAGE(Table2[Sharpe Ratio]))/_xlfn.STDEV.P(Table2[Sharpe Ratio])</f>
        <v>0.10485823928557679</v>
      </c>
      <c r="AR5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5">
        <f>_xlfn.RANK.AVG(Table2[[#This Row],[1Y Return vs Nifty Z-Score]],Table2[1Y Return vs Nifty Z-Score])</f>
        <v>511</v>
      </c>
      <c r="AT535">
        <f>_xlfn.RANK.AVG(Table2[[#This Row],[6M Return vs Nifty Z-Score]],Table2[6M Return vs Nifty Z-Score])</f>
        <v>674</v>
      </c>
      <c r="AU535">
        <f>_xlfn.RANK.AVG(Table2[[#This Row],[Sharpe Ratio Z-Score]],Table2[Sharpe Ratio Z-Score])</f>
        <v>319</v>
      </c>
      <c r="AV535">
        <f>(Table2[[#This Row],[Rank 1Y]]+Table2[[#This Row],[Rank 6M]]+Table2[[#This Row],[Rank Sharpe]])/3</f>
        <v>501.33333333333331</v>
      </c>
    </row>
    <row r="536" spans="1:48" x14ac:dyDescent="0.3">
      <c r="A536" t="s">
        <v>1259</v>
      </c>
      <c r="B536" t="s">
        <v>1260</v>
      </c>
      <c r="C536" t="s">
        <v>3188</v>
      </c>
      <c r="D536" t="s">
        <v>1236</v>
      </c>
      <c r="E536">
        <v>9464.4146117599994</v>
      </c>
      <c r="F536">
        <v>83.74</v>
      </c>
      <c r="G536">
        <v>-0.596215868647338</v>
      </c>
      <c r="H536">
        <f>(Table2[[#This Row],[1Y Return vs Nifty]]-AVERAGE(Table2[1Y Return vs Nifty]))/_xlfn.STDEV.P(Table2[1Y Return vs Nifty])</f>
        <v>-0.4440941430587293</v>
      </c>
      <c r="I536">
        <v>-8.3334209057574498</v>
      </c>
      <c r="J536">
        <f>(Table2[[#This Row],[1M Return vs Nifty]]-AVERAGE(Table2[1M Return vs Nifty]))/_xlfn.STDEV.P(Table2[1M Return vs Nifty])</f>
        <v>-0.8227927002619374</v>
      </c>
      <c r="K536">
        <v>-21.4958267772688</v>
      </c>
      <c r="L536">
        <f>(Table2[[#This Row],[6M Return vs Nifty]]-AVERAGE(Table2[6M Return vs Nifty]))/_xlfn.STDEV.P(Table2[6M Return vs Nifty])</f>
        <v>-1.0898649277711772</v>
      </c>
      <c r="M536">
        <v>1.71878348715559</v>
      </c>
      <c r="N536">
        <f>(Table2[[#This Row],[1W Return vs Nifty]]-AVERAGE(Table2[1W Return vs Nifty]))/_xlfn.STDEV.P(Table2[1W Return vs Nifty])</f>
        <v>0.2883869622585209</v>
      </c>
      <c r="O536">
        <v>90.99</v>
      </c>
      <c r="P536">
        <v>90.810344667080102</v>
      </c>
      <c r="Q536">
        <v>87.750758483497606</v>
      </c>
      <c r="R536">
        <v>45.254240853538299</v>
      </c>
      <c r="S536" s="1">
        <f>(Table2[[#This Row],[Close Price]]-Table2[[#This Row],[20D EMA]])/Table2[[#This Row],[20D EMA]]</f>
        <v>-7.9679085613803713E-2</v>
      </c>
      <c r="T536" s="1">
        <f>(Table2[[#This Row],[Close Price]]-Table2[[#This Row],[50D EMA]])/Table2[[#This Row],[50D EMA]]</f>
        <v>-7.7858361764848547E-2</v>
      </c>
      <c r="U536" s="1">
        <f>(Table2[[#This Row],[Close Price]]-Table2[[#This Row],[200D EMA]])/Table2[[#This Row],[200D EMA]]</f>
        <v>-4.5706254314051009E-2</v>
      </c>
      <c r="V536">
        <v>0.55160395384196703</v>
      </c>
      <c r="W536">
        <v>83.01</v>
      </c>
      <c r="X536">
        <v>91.17</v>
      </c>
      <c r="Y536">
        <v>83.01</v>
      </c>
      <c r="Z536">
        <v>92.1</v>
      </c>
      <c r="AA536">
        <v>83.01</v>
      </c>
      <c r="AB536">
        <v>95.46</v>
      </c>
      <c r="AC536" s="1">
        <f>(Table2[[#This Row],[Close Price]]/Table2[[#This Row],[Day Low]])-1</f>
        <v>8.7941211902178296E-3</v>
      </c>
      <c r="AD536" s="1">
        <f>(Table2[[#This Row],[Day High]]/Table2[[#This Row],[Close Price]])-1</f>
        <v>8.8727012180559006E-2</v>
      </c>
      <c r="AE536" s="1">
        <f>(Table2[[#This Row],[Close Price]]/Table2[[#This Row],[Current Week Low]])-1</f>
        <v>8.7941211902178296E-3</v>
      </c>
      <c r="AF536" s="1">
        <f>(Table2[[#This Row],[Current Week High]]/Table2[[#This Row],[Close Price]])-1</f>
        <v>9.9832815858609925E-2</v>
      </c>
      <c r="AG536" s="1">
        <f>(Table2[[#This Row],[Close Price]]/Table2[[#This Row],[Current Month Low]])-1</f>
        <v>8.7941211902178296E-3</v>
      </c>
      <c r="AH536" s="1">
        <f>(Table2[[#This Row],[Current Month High]]/Table2[[#This Row],[Close Price]])-1</f>
        <v>0.13995700979221404</v>
      </c>
      <c r="AI536">
        <v>62.049199904466199</v>
      </c>
      <c r="AJ536">
        <v>33.343949044585898</v>
      </c>
      <c r="AK536" t="str">
        <f>IF(AND(Table2[[#This Row],[20D EMA]]&gt;Table2[[#This Row],[50D EMA]],Table2[[#This Row],[50D EMA]]&gt;Table2[[#This Row],[200D EMA]]),"Uptrend","Downtrend/NoTrend")</f>
        <v>Uptrend</v>
      </c>
      <c r="AL536">
        <v>-0.04</v>
      </c>
      <c r="AM536" t="s">
        <v>3216</v>
      </c>
      <c r="AN536">
        <v>-10.02</v>
      </c>
      <c r="AO536" t="s">
        <v>3216</v>
      </c>
      <c r="AP536">
        <v>5.6611968101643997E-2</v>
      </c>
      <c r="AQ536">
        <f>(Table2[[#This Row],[Sharpe Ratio]]-AVERAGE(Table2[Sharpe Ratio]))/_xlfn.STDEV.P(Table2[Sharpe Ratio])</f>
        <v>-9.0509953723144465E-2</v>
      </c>
      <c r="AR5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-2.1588747625564673</v>
      </c>
      <c r="AS536">
        <f>_xlfn.RANK.AVG(Table2[[#This Row],[1Y Return vs Nifty Z-Score]],Table2[1Y Return vs Nifty Z-Score])</f>
        <v>455</v>
      </c>
      <c r="AT536">
        <f>_xlfn.RANK.AVG(Table2[[#This Row],[6M Return vs Nifty Z-Score]],Table2[6M Return vs Nifty Z-Score])</f>
        <v>680</v>
      </c>
      <c r="AU536">
        <f>_xlfn.RANK.AVG(Table2[[#This Row],[Sharpe Ratio Z-Score]],Table2[Sharpe Ratio Z-Score])</f>
        <v>371</v>
      </c>
      <c r="AV536">
        <f>(Table2[[#This Row],[Rank 1Y]]+Table2[[#This Row],[Rank 6M]]+Table2[[#This Row],[Rank Sharpe]])/3</f>
        <v>502</v>
      </c>
    </row>
    <row r="537" spans="1:48" x14ac:dyDescent="0.3">
      <c r="A537" t="s">
        <v>1858</v>
      </c>
      <c r="B537" t="s">
        <v>1859</v>
      </c>
      <c r="C537" t="s">
        <v>3189</v>
      </c>
      <c r="D537" t="s">
        <v>648</v>
      </c>
      <c r="E537">
        <v>4035.5882787999999</v>
      </c>
      <c r="F537">
        <v>618.20000000000005</v>
      </c>
      <c r="G537">
        <v>-34.154510111903498</v>
      </c>
      <c r="H537">
        <f>(Table2[[#This Row],[1Y Return vs Nifty]]-AVERAGE(Table2[1Y Return vs Nifty]))/_xlfn.STDEV.P(Table2[1Y Return vs Nifty])</f>
        <v>-1.0123512735983549</v>
      </c>
      <c r="I537">
        <v>-0.48264391234168702</v>
      </c>
      <c r="J537">
        <f>(Table2[[#This Row],[1M Return vs Nifty]]-AVERAGE(Table2[1M Return vs Nifty]))/_xlfn.STDEV.P(Table2[1M Return vs Nifty])</f>
        <v>-0.10956668013641044</v>
      </c>
      <c r="K537">
        <v>-12.5501575792354</v>
      </c>
      <c r="L537">
        <f>(Table2[[#This Row],[6M Return vs Nifty]]-AVERAGE(Table2[6M Return vs Nifty]))/_xlfn.STDEV.P(Table2[6M Return vs Nifty])</f>
        <v>-0.82274546609716259</v>
      </c>
      <c r="M537">
        <v>0.71913069466300505</v>
      </c>
      <c r="N537">
        <f>(Table2[[#This Row],[1W Return vs Nifty]]-AVERAGE(Table2[1W Return vs Nifty]))/_xlfn.STDEV.P(Table2[1W Return vs Nifty])</f>
        <v>7.1274120588915843E-2</v>
      </c>
      <c r="O537">
        <v>611.44000000000005</v>
      </c>
      <c r="P537">
        <v>619.60965019977004</v>
      </c>
      <c r="Q537">
        <v>633.34709015745</v>
      </c>
      <c r="R537">
        <v>51.448729702805402</v>
      </c>
      <c r="S537" s="1">
        <f>(Table2[[#This Row],[Close Price]]-Table2[[#This Row],[20D EMA]])/Table2[[#This Row],[20D EMA]]</f>
        <v>1.1055868114614665E-2</v>
      </c>
      <c r="T537" s="1">
        <f>(Table2[[#This Row],[Close Price]]-Table2[[#This Row],[50D EMA]])/Table2[[#This Row],[50D EMA]]</f>
        <v>-2.2750617252580065E-3</v>
      </c>
      <c r="U537" s="1">
        <f>(Table2[[#This Row],[Close Price]]-Table2[[#This Row],[200D EMA]])/Table2[[#This Row],[200D EMA]]</f>
        <v>-2.3915938658034076E-2</v>
      </c>
      <c r="V537">
        <v>0.65857925168498099</v>
      </c>
      <c r="W537">
        <v>601.6</v>
      </c>
      <c r="X537">
        <v>622.5</v>
      </c>
      <c r="Y537">
        <v>601.6</v>
      </c>
      <c r="Z537">
        <v>624.45000000000005</v>
      </c>
      <c r="AA537">
        <v>589.75</v>
      </c>
      <c r="AB537">
        <v>625.54999999999995</v>
      </c>
      <c r="AC537" s="1">
        <f>(Table2[[#This Row],[Close Price]]/Table2[[#This Row],[Day Low]])-1</f>
        <v>2.7593085106383031E-2</v>
      </c>
      <c r="AD537" s="1">
        <f>(Table2[[#This Row],[Day High]]/Table2[[#This Row],[Close Price]])-1</f>
        <v>6.9556777741830444E-3</v>
      </c>
      <c r="AE537" s="1">
        <f>(Table2[[#This Row],[Close Price]]/Table2[[#This Row],[Current Week Low]])-1</f>
        <v>2.7593085106383031E-2</v>
      </c>
      <c r="AF537" s="1">
        <f>(Table2[[#This Row],[Current Week High]]/Table2[[#This Row],[Close Price]])-1</f>
        <v>1.0109996764801066E-2</v>
      </c>
      <c r="AG537" s="1">
        <f>(Table2[[#This Row],[Close Price]]/Table2[[#This Row],[Current Month Low]])-1</f>
        <v>4.8240779991521876E-2</v>
      </c>
      <c r="AH537" s="1">
        <f>(Table2[[#This Row],[Current Month High]]/Table2[[#This Row],[Close Price]])-1</f>
        <v>1.1889356195405876E-2</v>
      </c>
      <c r="AI537">
        <v>31.834357813005401</v>
      </c>
      <c r="AJ537">
        <v>12.073966642494501</v>
      </c>
      <c r="AK537" t="str">
        <f>IF(AND(Table2[[#This Row],[20D EMA]]&gt;Table2[[#This Row],[50D EMA]],Table2[[#This Row],[50D EMA]]&gt;Table2[[#This Row],[200D EMA]]),"Uptrend","Downtrend/NoTrend")</f>
        <v>Downtrend/NoTrend</v>
      </c>
      <c r="AL537">
        <v>-0.26</v>
      </c>
      <c r="AM537" t="s">
        <v>3216</v>
      </c>
      <c r="AN537">
        <v>2.33</v>
      </c>
      <c r="AO537" t="s">
        <v>3217</v>
      </c>
      <c r="AP537">
        <v>0.101725186025116</v>
      </c>
      <c r="AQ537">
        <f>(Table2[[#This Row],[Sharpe Ratio]]-AVERAGE(Table2[Sharpe Ratio]))/_xlfn.STDEV.P(Table2[Sharpe Ratio])</f>
        <v>0.4334384577917762</v>
      </c>
      <c r="AR5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7">
        <f>_xlfn.RANK.AVG(Table2[[#This Row],[1Y Return vs Nifty Z-Score]],Table2[1Y Return vs Nifty Z-Score])</f>
        <v>678</v>
      </c>
      <c r="AT537">
        <f>_xlfn.RANK.AVG(Table2[[#This Row],[6M Return vs Nifty Z-Score]],Table2[6M Return vs Nifty Z-Score])</f>
        <v>597</v>
      </c>
      <c r="AU537">
        <f>_xlfn.RANK.AVG(Table2[[#This Row],[Sharpe Ratio Z-Score]],Table2[Sharpe Ratio Z-Score])</f>
        <v>232</v>
      </c>
      <c r="AV537">
        <f>(Table2[[#This Row],[Rank 1Y]]+Table2[[#This Row],[Rank 6M]]+Table2[[#This Row],[Rank Sharpe]])/3</f>
        <v>502.33333333333331</v>
      </c>
    </row>
    <row r="538" spans="1:48" x14ac:dyDescent="0.3">
      <c r="A538" t="s">
        <v>421</v>
      </c>
      <c r="B538" t="s">
        <v>422</v>
      </c>
      <c r="C538" t="s">
        <v>3182</v>
      </c>
      <c r="D538" t="s">
        <v>423</v>
      </c>
      <c r="E538">
        <v>56515.097248739999</v>
      </c>
      <c r="F538">
        <v>913.1</v>
      </c>
      <c r="G538">
        <v>-3.2114877140945399</v>
      </c>
      <c r="H538">
        <f>(Table2[[#This Row],[1Y Return vs Nifty]]-AVERAGE(Table2[1Y Return vs Nifty]))/_xlfn.STDEV.P(Table2[1Y Return vs Nifty])</f>
        <v>-0.4883796738935855</v>
      </c>
      <c r="I538">
        <v>-9.26374116301416</v>
      </c>
      <c r="J538">
        <f>(Table2[[#This Row],[1M Return vs Nifty]]-AVERAGE(Table2[1M Return vs Nifty]))/_xlfn.STDEV.P(Table2[1M Return vs Nifty])</f>
        <v>-0.90731027286422172</v>
      </c>
      <c r="K538">
        <v>-6.7058078239547196</v>
      </c>
      <c r="L538">
        <f>(Table2[[#This Row],[6M Return vs Nifty]]-AVERAGE(Table2[6M Return vs Nifty]))/_xlfn.STDEV.P(Table2[6M Return vs Nifty])</f>
        <v>-0.64823201988025669</v>
      </c>
      <c r="M538">
        <v>-1.7651969365733999</v>
      </c>
      <c r="N538">
        <f>(Table2[[#This Row],[1W Return vs Nifty]]-AVERAGE(Table2[1W Return vs Nifty]))/_xlfn.STDEV.P(Table2[1W Return vs Nifty])</f>
        <v>-0.46829265270157688</v>
      </c>
      <c r="O538">
        <v>954.45</v>
      </c>
      <c r="P538">
        <v>981.46406143122795</v>
      </c>
      <c r="Q538">
        <v>946.92208652222598</v>
      </c>
      <c r="R538">
        <v>30.443872721931399</v>
      </c>
      <c r="S538" s="1">
        <f>(Table2[[#This Row],[Close Price]]-Table2[[#This Row],[20D EMA]])/Table2[[#This Row],[20D EMA]]</f>
        <v>-4.3323379957043343E-2</v>
      </c>
      <c r="T538" s="1">
        <f>(Table2[[#This Row],[Close Price]]-Table2[[#This Row],[50D EMA]])/Table2[[#This Row],[50D EMA]]</f>
        <v>-6.9655185673875283E-2</v>
      </c>
      <c r="U538" s="1">
        <f>(Table2[[#This Row],[Close Price]]-Table2[[#This Row],[200D EMA]])/Table2[[#This Row],[200D EMA]]</f>
        <v>-3.5717919144166138E-2</v>
      </c>
      <c r="V538">
        <v>0.81818954522785103</v>
      </c>
      <c r="W538">
        <v>901.55</v>
      </c>
      <c r="X538">
        <v>935.55</v>
      </c>
      <c r="Y538">
        <v>901.55</v>
      </c>
      <c r="Z538">
        <v>965.9</v>
      </c>
      <c r="AA538">
        <v>901.55</v>
      </c>
      <c r="AB538">
        <v>979.5</v>
      </c>
      <c r="AC538" s="1">
        <f>(Table2[[#This Row],[Close Price]]/Table2[[#This Row],[Day Low]])-1</f>
        <v>1.2811269480339504E-2</v>
      </c>
      <c r="AD538" s="1">
        <f>(Table2[[#This Row],[Day High]]/Table2[[#This Row],[Close Price]])-1</f>
        <v>2.4586573212134422E-2</v>
      </c>
      <c r="AE538" s="1">
        <f>(Table2[[#This Row],[Close Price]]/Table2[[#This Row],[Current Week Low]])-1</f>
        <v>1.2811269480339504E-2</v>
      </c>
      <c r="AF538" s="1">
        <f>(Table2[[#This Row],[Current Week High]]/Table2[[#This Row],[Close Price]])-1</f>
        <v>5.7824991786222801E-2</v>
      </c>
      <c r="AG538" s="1">
        <f>(Table2[[#This Row],[Close Price]]/Table2[[#This Row],[Current Month Low]])-1</f>
        <v>1.2811269480339504E-2</v>
      </c>
      <c r="AH538" s="1">
        <f>(Table2[[#This Row],[Current Month High]]/Table2[[#This Row],[Close Price]])-1</f>
        <v>7.2719307852370907E-2</v>
      </c>
      <c r="AI538">
        <v>29.230095279815998</v>
      </c>
      <c r="AJ538">
        <v>35.837548348705702</v>
      </c>
      <c r="AK538" t="str">
        <f>IF(AND(Table2[[#This Row],[20D EMA]]&gt;Table2[[#This Row],[50D EMA]],Table2[[#This Row],[50D EMA]]&gt;Table2[[#This Row],[200D EMA]]),"Uptrend","Downtrend/NoTrend")</f>
        <v>Downtrend/NoTrend</v>
      </c>
      <c r="AL538">
        <v>-0.13</v>
      </c>
      <c r="AM538" t="s">
        <v>3216</v>
      </c>
      <c r="AN538">
        <v>-6.34</v>
      </c>
      <c r="AO538" t="s">
        <v>3216</v>
      </c>
      <c r="AP538">
        <v>1.2101273082787E-2</v>
      </c>
      <c r="AQ538">
        <f>(Table2[[#This Row],[Sharpe Ratio]]-AVERAGE(Table2[Sharpe Ratio]))/_xlfn.STDEV.P(Table2[Sharpe Ratio])</f>
        <v>-0.60746061749792579</v>
      </c>
      <c r="AR5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8">
        <f>_xlfn.RANK.AVG(Table2[[#This Row],[1Y Return vs Nifty Z-Score]],Table2[1Y Return vs Nifty Z-Score])</f>
        <v>473</v>
      </c>
      <c r="AT538">
        <f>_xlfn.RANK.AVG(Table2[[#This Row],[6M Return vs Nifty Z-Score]],Table2[6M Return vs Nifty Z-Score])</f>
        <v>540</v>
      </c>
      <c r="AU538">
        <f>_xlfn.RANK.AVG(Table2[[#This Row],[Sharpe Ratio Z-Score]],Table2[Sharpe Ratio Z-Score])</f>
        <v>497</v>
      </c>
      <c r="AV538">
        <f>(Table2[[#This Row],[Rank 1Y]]+Table2[[#This Row],[Rank 6M]]+Table2[[#This Row],[Rank Sharpe]])/3</f>
        <v>503.33333333333331</v>
      </c>
    </row>
    <row r="539" spans="1:48" x14ac:dyDescent="0.3">
      <c r="A539" t="s">
        <v>1927</v>
      </c>
      <c r="B539" t="s">
        <v>1928</v>
      </c>
      <c r="C539" t="s">
        <v>3183</v>
      </c>
      <c r="D539" t="s">
        <v>285</v>
      </c>
      <c r="E539">
        <v>3775.88532936</v>
      </c>
      <c r="F539">
        <v>1173.3</v>
      </c>
      <c r="G539">
        <v>-26.250409041125501</v>
      </c>
      <c r="H539">
        <f>(Table2[[#This Row],[1Y Return vs Nifty]]-AVERAGE(Table2[1Y Return vs Nifty]))/_xlfn.STDEV.P(Table2[1Y Return vs Nifty])</f>
        <v>-0.87850770689567292</v>
      </c>
      <c r="I539">
        <v>-10.765614408069</v>
      </c>
      <c r="J539">
        <f>(Table2[[#This Row],[1M Return vs Nifty]]-AVERAGE(Table2[1M Return vs Nifty]))/_xlfn.STDEV.P(Table2[1M Return vs Nifty])</f>
        <v>-1.0437521916961845</v>
      </c>
      <c r="K539">
        <v>26.898393348932501</v>
      </c>
      <c r="L539">
        <f>(Table2[[#This Row],[6M Return vs Nifty]]-AVERAGE(Table2[6M Return vs Nifty]))/_xlfn.STDEV.P(Table2[6M Return vs Nifty])</f>
        <v>0.35519611149534386</v>
      </c>
      <c r="M539">
        <v>-1.1955451691241801</v>
      </c>
      <c r="N539">
        <f>(Table2[[#This Row],[1W Return vs Nifty]]-AVERAGE(Table2[1W Return vs Nifty]))/_xlfn.STDEV.P(Table2[1W Return vs Nifty])</f>
        <v>-0.34457098161553273</v>
      </c>
      <c r="O539">
        <v>1216.8900000000001</v>
      </c>
      <c r="P539">
        <v>1167.25489473726</v>
      </c>
      <c r="Q539">
        <v>1072.4997332898899</v>
      </c>
      <c r="R539">
        <v>41.096733486133402</v>
      </c>
      <c r="S539" s="1">
        <f>(Table2[[#This Row],[Close Price]]-Table2[[#This Row],[20D EMA]])/Table2[[#This Row],[20D EMA]]</f>
        <v>-3.5820821931316832E-2</v>
      </c>
      <c r="T539" s="1">
        <f>(Table2[[#This Row],[Close Price]]-Table2[[#This Row],[50D EMA]])/Table2[[#This Row],[50D EMA]]</f>
        <v>5.1789076147765369E-3</v>
      </c>
      <c r="U539" s="1">
        <f>(Table2[[#This Row],[Close Price]]-Table2[[#This Row],[200D EMA]])/Table2[[#This Row],[200D EMA]]</f>
        <v>9.3986286039349845E-2</v>
      </c>
      <c r="V539">
        <v>0.399416196605129</v>
      </c>
      <c r="W539">
        <v>1142.7</v>
      </c>
      <c r="X539">
        <v>1219</v>
      </c>
      <c r="Y539">
        <v>1142.7</v>
      </c>
      <c r="Z539">
        <v>1241.7</v>
      </c>
      <c r="AA539">
        <v>1142.7</v>
      </c>
      <c r="AB539">
        <v>1264</v>
      </c>
      <c r="AC539" s="1">
        <f>(Table2[[#This Row],[Close Price]]/Table2[[#This Row],[Day Low]])-1</f>
        <v>2.677868206878431E-2</v>
      </c>
      <c r="AD539" s="1">
        <f>(Table2[[#This Row],[Day High]]/Table2[[#This Row],[Close Price]])-1</f>
        <v>3.8949970169607218E-2</v>
      </c>
      <c r="AE539" s="1">
        <f>(Table2[[#This Row],[Close Price]]/Table2[[#This Row],[Current Week Low]])-1</f>
        <v>2.677868206878431E-2</v>
      </c>
      <c r="AF539" s="1">
        <f>(Table2[[#This Row],[Current Week High]]/Table2[[#This Row],[Close Price]])-1</f>
        <v>5.8297110713372513E-2</v>
      </c>
      <c r="AG539" s="1">
        <f>(Table2[[#This Row],[Close Price]]/Table2[[#This Row],[Current Month Low]])-1</f>
        <v>2.677868206878431E-2</v>
      </c>
      <c r="AH539" s="1">
        <f>(Table2[[#This Row],[Current Month High]]/Table2[[#This Row],[Close Price]])-1</f>
        <v>7.730333248103638E-2</v>
      </c>
      <c r="AI539">
        <v>17.190829284922799</v>
      </c>
      <c r="AJ539">
        <v>56.096587507483498</v>
      </c>
      <c r="AK539" t="str">
        <f>IF(AND(Table2[[#This Row],[20D EMA]]&gt;Table2[[#This Row],[50D EMA]],Table2[[#This Row],[50D EMA]]&gt;Table2[[#This Row],[200D EMA]]),"Uptrend","Downtrend/NoTrend")</f>
        <v>Uptrend</v>
      </c>
      <c r="AL539">
        <v>-0.01</v>
      </c>
      <c r="AM539" t="s">
        <v>3216</v>
      </c>
      <c r="AN539">
        <v>-3.26</v>
      </c>
      <c r="AO539" t="s">
        <v>3216</v>
      </c>
      <c r="AP539">
        <v>-4.7663984633806E-2</v>
      </c>
      <c r="AQ539">
        <f>(Table2[[#This Row],[Sharpe Ratio]]-AVERAGE(Table2[Sharpe Ratio]))/_xlfn.STDEV.P(Table2[Sharpe Ratio])</f>
        <v>-1.3015789554428767</v>
      </c>
      <c r="AR5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-3.2132137241549232</v>
      </c>
      <c r="AS539">
        <f>_xlfn.RANK.AVG(Table2[[#This Row],[1Y Return vs Nifty Z-Score]],Table2[1Y Return vs Nifty Z-Score])</f>
        <v>632</v>
      </c>
      <c r="AT539">
        <f>_xlfn.RANK.AVG(Table2[[#This Row],[6M Return vs Nifty Z-Score]],Table2[6M Return vs Nifty Z-Score])</f>
        <v>209</v>
      </c>
      <c r="AU539">
        <f>_xlfn.RANK.AVG(Table2[[#This Row],[Sharpe Ratio Z-Score]],Table2[Sharpe Ratio Z-Score])</f>
        <v>670</v>
      </c>
      <c r="AV539">
        <f>(Table2[[#This Row],[Rank 1Y]]+Table2[[#This Row],[Rank 6M]]+Table2[[#This Row],[Rank Sharpe]])/3</f>
        <v>503.66666666666669</v>
      </c>
    </row>
    <row r="540" spans="1:48" x14ac:dyDescent="0.3">
      <c r="A540" t="s">
        <v>511</v>
      </c>
      <c r="B540" t="s">
        <v>512</v>
      </c>
      <c r="C540" t="s">
        <v>3171</v>
      </c>
      <c r="D540" t="s">
        <v>513</v>
      </c>
      <c r="E540">
        <v>42747.149491475</v>
      </c>
      <c r="F540">
        <v>655.04999999999995</v>
      </c>
      <c r="G540">
        <v>-49.475453607419297</v>
      </c>
      <c r="H540">
        <f>(Table2[[#This Row],[1Y Return vs Nifty]]-AVERAGE(Table2[1Y Return vs Nifty]))/_xlfn.STDEV.P(Table2[1Y Return vs Nifty])</f>
        <v>-1.2717874453182911</v>
      </c>
      <c r="I540">
        <v>14.8963521031024</v>
      </c>
      <c r="J540">
        <f>(Table2[[#This Row],[1M Return vs Nifty]]-AVERAGE(Table2[1M Return vs Nifty]))/_xlfn.STDEV.P(Table2[1M Return vs Nifty])</f>
        <v>1.2875816697429303</v>
      </c>
      <c r="K540">
        <v>44.710405384720502</v>
      </c>
      <c r="L540">
        <f>(Table2[[#This Row],[6M Return vs Nifty]]-AVERAGE(Table2[6M Return vs Nifty]))/_xlfn.STDEV.P(Table2[6M Return vs Nifty])</f>
        <v>0.88706633394630752</v>
      </c>
      <c r="M540">
        <v>-0.71286469938456298</v>
      </c>
      <c r="N540">
        <f>(Table2[[#This Row],[1W Return vs Nifty]]-AVERAGE(Table2[1W Return vs Nifty]))/_xlfn.STDEV.P(Table2[1W Return vs Nifty])</f>
        <v>-0.2397384545715337</v>
      </c>
      <c r="O540">
        <v>623.52</v>
      </c>
      <c r="P540">
        <v>560.17734102458098</v>
      </c>
      <c r="Q540">
        <v>535.43412262377103</v>
      </c>
      <c r="R540">
        <v>66.256527525607893</v>
      </c>
      <c r="S540" s="1">
        <f>(Table2[[#This Row],[Close Price]]-Table2[[#This Row],[20D EMA]])/Table2[[#This Row],[20D EMA]]</f>
        <v>5.0567744418783638E-2</v>
      </c>
      <c r="T540" s="1">
        <f>(Table2[[#This Row],[Close Price]]-Table2[[#This Row],[50D EMA]])/Table2[[#This Row],[50D EMA]]</f>
        <v>0.16936182888421381</v>
      </c>
      <c r="U540" s="1">
        <f>(Table2[[#This Row],[Close Price]]-Table2[[#This Row],[200D EMA]])/Table2[[#This Row],[200D EMA]]</f>
        <v>0.22339980274338697</v>
      </c>
      <c r="V540">
        <v>1.6779496019521301</v>
      </c>
      <c r="W540">
        <v>628.5</v>
      </c>
      <c r="X540">
        <v>683.8</v>
      </c>
      <c r="Y540">
        <v>628.5</v>
      </c>
      <c r="Z540">
        <v>703.25</v>
      </c>
      <c r="AA540">
        <v>583.6</v>
      </c>
      <c r="AB540">
        <v>703.25</v>
      </c>
      <c r="AC540" s="1">
        <f>(Table2[[#This Row],[Close Price]]/Table2[[#This Row],[Day Low]])-1</f>
        <v>4.2243436754176633E-2</v>
      </c>
      <c r="AD540" s="1">
        <f>(Table2[[#This Row],[Day High]]/Table2[[#This Row],[Close Price]])-1</f>
        <v>4.388977940615213E-2</v>
      </c>
      <c r="AE540" s="1">
        <f>(Table2[[#This Row],[Close Price]]/Table2[[#This Row],[Current Week Low]])-1</f>
        <v>4.2243436754176633E-2</v>
      </c>
      <c r="AF540" s="1">
        <f>(Table2[[#This Row],[Current Week High]]/Table2[[#This Row],[Close Price]])-1</f>
        <v>7.3582169300053568E-2</v>
      </c>
      <c r="AG540" s="1">
        <f>(Table2[[#This Row],[Close Price]]/Table2[[#This Row],[Current Month Low]])-1</f>
        <v>0.12242974640164483</v>
      </c>
      <c r="AH540" s="1">
        <f>(Table2[[#This Row],[Current Month High]]/Table2[[#This Row],[Close Price]])-1</f>
        <v>7.3582169300053568E-2</v>
      </c>
      <c r="AI540">
        <v>52.400580108388603</v>
      </c>
      <c r="AJ540">
        <v>111.306451612903</v>
      </c>
      <c r="AK540" t="str">
        <f>IF(AND(Table2[[#This Row],[20D EMA]]&gt;Table2[[#This Row],[50D EMA]],Table2[[#This Row],[50D EMA]]&gt;Table2[[#This Row],[200D EMA]]),"Uptrend","Downtrend/NoTrend")</f>
        <v>Uptrend</v>
      </c>
      <c r="AL540">
        <v>0.38</v>
      </c>
      <c r="AM540" t="s">
        <v>3217</v>
      </c>
      <c r="AN540">
        <v>9.98</v>
      </c>
      <c r="AO540" t="s">
        <v>3217</v>
      </c>
      <c r="AP540">
        <v>-5.7916175545410002E-2</v>
      </c>
      <c r="AQ540">
        <f>(Table2[[#This Row],[Sharpe Ratio]]-AVERAGE(Table2[Sharpe Ratio]))/_xlfn.STDEV.P(Table2[Sharpe Ratio])</f>
        <v>-1.4206486957525748</v>
      </c>
      <c r="AR5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-0.75752659195316174</v>
      </c>
      <c r="AS540">
        <f>_xlfn.RANK.AVG(Table2[[#This Row],[1Y Return vs Nifty Z-Score]],Table2[1Y Return vs Nifty Z-Score])</f>
        <v>718</v>
      </c>
      <c r="AT540">
        <f>_xlfn.RANK.AVG(Table2[[#This Row],[6M Return vs Nifty Z-Score]],Table2[6M Return vs Nifty Z-Score])</f>
        <v>115</v>
      </c>
      <c r="AU540">
        <f>_xlfn.RANK.AVG(Table2[[#This Row],[Sharpe Ratio Z-Score]],Table2[Sharpe Ratio Z-Score])</f>
        <v>679</v>
      </c>
      <c r="AV540">
        <f>(Table2[[#This Row],[Rank 1Y]]+Table2[[#This Row],[Rank 6M]]+Table2[[#This Row],[Rank Sharpe]])/3</f>
        <v>504</v>
      </c>
    </row>
    <row r="541" spans="1:48" x14ac:dyDescent="0.3">
      <c r="A541" t="s">
        <v>128</v>
      </c>
      <c r="B541" t="s">
        <v>129</v>
      </c>
      <c r="C541" t="s">
        <v>3171</v>
      </c>
      <c r="D541" t="s">
        <v>51</v>
      </c>
      <c r="E541">
        <v>220395.42848172001</v>
      </c>
      <c r="F541">
        <v>346.65</v>
      </c>
      <c r="G541">
        <v>24.709467181769</v>
      </c>
      <c r="H541">
        <f>(Table2[[#This Row],[1Y Return vs Nifty]]-AVERAGE(Table2[1Y Return vs Nifty]))/_xlfn.STDEV.P(Table2[1Y Return vs Nifty])</f>
        <v>-1.5582052058614008E-2</v>
      </c>
      <c r="I541">
        <v>1.5626928778653699</v>
      </c>
      <c r="J541">
        <f>(Table2[[#This Row],[1M Return vs Nifty]]-AVERAGE(Table2[1M Return vs Nifty]))/_xlfn.STDEV.P(Table2[1M Return vs Nifty])</f>
        <v>7.6247720134944283E-2</v>
      </c>
      <c r="K541">
        <v>-18.375243745136299</v>
      </c>
      <c r="L541">
        <f>(Table2[[#This Row],[6M Return vs Nifty]]-AVERAGE(Table2[6M Return vs Nifty]))/_xlfn.STDEV.P(Table2[6M Return vs Nifty])</f>
        <v>-0.99668369770338672</v>
      </c>
      <c r="M541">
        <v>-9.1536360221823904E-2</v>
      </c>
      <c r="N541">
        <f>(Table2[[#This Row],[1W Return vs Nifty]]-AVERAGE(Table2[1W Return vs Nifty]))/_xlfn.STDEV.P(Table2[1W Return vs Nifty])</f>
        <v>-0.10479323925420735</v>
      </c>
      <c r="O541">
        <v>342.5</v>
      </c>
      <c r="P541">
        <v>339.87507337619098</v>
      </c>
      <c r="Q541">
        <v>309.92153538787699</v>
      </c>
      <c r="R541">
        <v>53.913525398685202</v>
      </c>
      <c r="S541" s="1">
        <f>(Table2[[#This Row],[Close Price]]-Table2[[#This Row],[20D EMA]])/Table2[[#This Row],[20D EMA]]</f>
        <v>1.2116788321167816E-2</v>
      </c>
      <c r="T541" s="1">
        <f>(Table2[[#This Row],[Close Price]]-Table2[[#This Row],[50D EMA]])/Table2[[#This Row],[50D EMA]]</f>
        <v>1.9933578995686339E-2</v>
      </c>
      <c r="U541" s="1">
        <f>(Table2[[#This Row],[Close Price]]-Table2[[#This Row],[200D EMA]])/Table2[[#This Row],[200D EMA]]</f>
        <v>0.11850891409064591</v>
      </c>
      <c r="V541">
        <v>1.1473298971394701</v>
      </c>
      <c r="W541">
        <v>338.45</v>
      </c>
      <c r="X541">
        <v>350.5</v>
      </c>
      <c r="Y541">
        <v>338.45</v>
      </c>
      <c r="Z541">
        <v>355.5</v>
      </c>
      <c r="AA541">
        <v>323.14999999999998</v>
      </c>
      <c r="AB541">
        <v>359.75</v>
      </c>
      <c r="AC541" s="1">
        <f>(Table2[[#This Row],[Close Price]]/Table2[[#This Row],[Day Low]])-1</f>
        <v>2.4228098685182387E-2</v>
      </c>
      <c r="AD541" s="1">
        <f>(Table2[[#This Row],[Day High]]/Table2[[#This Row],[Close Price]])-1</f>
        <v>1.1106303187653266E-2</v>
      </c>
      <c r="AE541" s="1">
        <f>(Table2[[#This Row],[Close Price]]/Table2[[#This Row],[Current Week Low]])-1</f>
        <v>2.4228098685182387E-2</v>
      </c>
      <c r="AF541" s="1">
        <f>(Table2[[#This Row],[Current Week High]]/Table2[[#This Row],[Close Price]])-1</f>
        <v>2.5530073561228939E-2</v>
      </c>
      <c r="AG541" s="1">
        <f>(Table2[[#This Row],[Close Price]]/Table2[[#This Row],[Current Month Low]])-1</f>
        <v>7.2721646294290565E-2</v>
      </c>
      <c r="AH541" s="1">
        <f>(Table2[[#This Row],[Current Month High]]/Table2[[#This Row],[Close Price]])-1</f>
        <v>3.7790278378768249E-2</v>
      </c>
      <c r="AI541">
        <v>13.8612433290062</v>
      </c>
      <c r="AJ541">
        <v>69.718482252141897</v>
      </c>
      <c r="AK541" t="str">
        <f>IF(AND(Table2[[#This Row],[20D EMA]]&gt;Table2[[#This Row],[50D EMA]],Table2[[#This Row],[50D EMA]]&gt;Table2[[#This Row],[200D EMA]]),"Uptrend","Downtrend/NoTrend")</f>
        <v>Uptrend</v>
      </c>
      <c r="AL541">
        <v>-0.05</v>
      </c>
      <c r="AM541" t="s">
        <v>3216</v>
      </c>
      <c r="AN541">
        <v>-1.01</v>
      </c>
      <c r="AO541" t="s">
        <v>3216</v>
      </c>
      <c r="AQ541">
        <f>(Table2[[#This Row],[Sharpe Ratio]]-AVERAGE(Table2[Sharpe Ratio]))/_xlfn.STDEV.P(Table2[Sharpe Ratio])</f>
        <v>-0.74800574154095356</v>
      </c>
      <c r="AR5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-1.7888170104222172</v>
      </c>
      <c r="AS541">
        <f>_xlfn.RANK.AVG(Table2[[#This Row],[1Y Return vs Nifty Z-Score]],Table2[1Y Return vs Nifty Z-Score])</f>
        <v>299</v>
      </c>
      <c r="AT541">
        <f>_xlfn.RANK.AVG(Table2[[#This Row],[6M Return vs Nifty Z-Score]],Table2[6M Return vs Nifty Z-Score])</f>
        <v>658</v>
      </c>
      <c r="AU541">
        <f>_xlfn.RANK.AVG(Table2[[#This Row],[Sharpe Ratio Z-Score]],Table2[Sharpe Ratio Z-Score])</f>
        <v>557</v>
      </c>
      <c r="AV541">
        <f>(Table2[[#This Row],[Rank 1Y]]+Table2[[#This Row],[Rank 6M]]+Table2[[#This Row],[Rank Sharpe]])/3</f>
        <v>504.66666666666669</v>
      </c>
    </row>
    <row r="542" spans="1:48" x14ac:dyDescent="0.3">
      <c r="A542" t="s">
        <v>30</v>
      </c>
      <c r="B542" t="s">
        <v>31</v>
      </c>
      <c r="C542" t="s">
        <v>3170</v>
      </c>
      <c r="D542" t="s">
        <v>21</v>
      </c>
      <c r="E542">
        <v>783709.66621057503</v>
      </c>
      <c r="F542">
        <v>1894.2</v>
      </c>
      <c r="G542">
        <v>0.86856401530202998</v>
      </c>
      <c r="H542">
        <f>(Table2[[#This Row],[1Y Return vs Nifty]]-AVERAGE(Table2[1Y Return vs Nifty]))/_xlfn.STDEV.P(Table2[1Y Return vs Nifty])</f>
        <v>-0.41929039088671577</v>
      </c>
      <c r="I542">
        <v>-1.4395548451763001</v>
      </c>
      <c r="J542">
        <f>(Table2[[#This Row],[1M Return vs Nifty]]-AVERAGE(Table2[1M Return vs Nifty]))/_xlfn.STDEV.P(Table2[1M Return vs Nifty])</f>
        <v>-0.19649995779958004</v>
      </c>
      <c r="K542">
        <v>4.8173298330033196</v>
      </c>
      <c r="L542">
        <f>(Table2[[#This Row],[6M Return vs Nifty]]-AVERAGE(Table2[6M Return vs Nifty]))/_xlfn.STDEV.P(Table2[6M Return vs Nifty])</f>
        <v>-0.30414883732764558</v>
      </c>
      <c r="M542">
        <v>-1.9552100353950499</v>
      </c>
      <c r="N542">
        <f>(Table2[[#This Row],[1W Return vs Nifty]]-AVERAGE(Table2[1W Return vs Nifty]))/_xlfn.STDEV.P(Table2[1W Return vs Nifty])</f>
        <v>-0.50956126531331225</v>
      </c>
      <c r="O542">
        <v>1908.02</v>
      </c>
      <c r="P542">
        <v>1834.7378088041</v>
      </c>
      <c r="Q542">
        <v>1645.33346506972</v>
      </c>
      <c r="R542">
        <v>39.190576999886403</v>
      </c>
      <c r="S542" s="1">
        <f>(Table2[[#This Row],[Close Price]]-Table2[[#This Row],[20D EMA]])/Table2[[#This Row],[20D EMA]]</f>
        <v>-7.2431106592173757E-3</v>
      </c>
      <c r="T542" s="1">
        <f>(Table2[[#This Row],[Close Price]]-Table2[[#This Row],[50D EMA]])/Table2[[#This Row],[50D EMA]]</f>
        <v>3.2409094591372728E-2</v>
      </c>
      <c r="U542" s="1">
        <f>(Table2[[#This Row],[Close Price]]-Table2[[#This Row],[200D EMA]])/Table2[[#This Row],[200D EMA]]</f>
        <v>0.15125598561853509</v>
      </c>
      <c r="V542">
        <v>0.747422591399861</v>
      </c>
      <c r="W542">
        <v>1878.8</v>
      </c>
      <c r="X542">
        <v>1924.9</v>
      </c>
      <c r="Y542">
        <v>1878.8</v>
      </c>
      <c r="Z542">
        <v>1958.45</v>
      </c>
      <c r="AA542">
        <v>1878.8</v>
      </c>
      <c r="AB542">
        <v>1975.75</v>
      </c>
      <c r="AC542" s="1">
        <f>(Table2[[#This Row],[Close Price]]/Table2[[#This Row],[Day Low]])-1</f>
        <v>8.19672131147553E-3</v>
      </c>
      <c r="AD542" s="1">
        <f>(Table2[[#This Row],[Day High]]/Table2[[#This Row],[Close Price]])-1</f>
        <v>1.6207369865906429E-2</v>
      </c>
      <c r="AE542" s="1">
        <f>(Table2[[#This Row],[Close Price]]/Table2[[#This Row],[Current Week Low]])-1</f>
        <v>8.19672131147553E-3</v>
      </c>
      <c r="AF542" s="1">
        <f>(Table2[[#This Row],[Current Week High]]/Table2[[#This Row],[Close Price]])-1</f>
        <v>3.3919332699820615E-2</v>
      </c>
      <c r="AG542" s="1">
        <f>(Table2[[#This Row],[Close Price]]/Table2[[#This Row],[Current Month Low]])-1</f>
        <v>8.19672131147553E-3</v>
      </c>
      <c r="AH542" s="1">
        <f>(Table2[[#This Row],[Current Month High]]/Table2[[#This Row],[Close Price]])-1</f>
        <v>4.3052475979305171E-2</v>
      </c>
      <c r="AI542">
        <v>4.30524759793051</v>
      </c>
      <c r="AJ542">
        <v>40.139829097769301</v>
      </c>
      <c r="AK542" t="str">
        <f>IF(AND(Table2[[#This Row],[20D EMA]]&gt;Table2[[#This Row],[50D EMA]],Table2[[#This Row],[50D EMA]]&gt;Table2[[#This Row],[200D EMA]]),"Uptrend","Downtrend/NoTrend")</f>
        <v>Uptrend</v>
      </c>
      <c r="AL542">
        <v>0.04</v>
      </c>
      <c r="AM542" t="s">
        <v>3217</v>
      </c>
      <c r="AN542">
        <v>-2.42</v>
      </c>
      <c r="AO542" t="s">
        <v>3216</v>
      </c>
      <c r="AP542">
        <v>-4.0251958066164002E-2</v>
      </c>
      <c r="AQ542">
        <f>(Table2[[#This Row],[Sharpe Ratio]]-AVERAGE(Table2[Sharpe Ratio]))/_xlfn.STDEV.P(Table2[Sharpe Ratio])</f>
        <v>-1.2154951040800623</v>
      </c>
      <c r="AR5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-2.6449955554073163</v>
      </c>
      <c r="AS542">
        <f>_xlfn.RANK.AVG(Table2[[#This Row],[1Y Return vs Nifty Z-Score]],Table2[1Y Return vs Nifty Z-Score])</f>
        <v>449</v>
      </c>
      <c r="AT542">
        <f>_xlfn.RANK.AVG(Table2[[#This Row],[6M Return vs Nifty Z-Score]],Table2[6M Return vs Nifty Z-Score])</f>
        <v>407</v>
      </c>
      <c r="AU542">
        <f>_xlfn.RANK.AVG(Table2[[#This Row],[Sharpe Ratio Z-Score]],Table2[Sharpe Ratio Z-Score])</f>
        <v>660</v>
      </c>
      <c r="AV542">
        <f>(Table2[[#This Row],[Rank 1Y]]+Table2[[#This Row],[Rank 6M]]+Table2[[#This Row],[Rank Sharpe]])/3</f>
        <v>505.33333333333331</v>
      </c>
    </row>
    <row r="543" spans="1:48" x14ac:dyDescent="0.3">
      <c r="A543" t="s">
        <v>1564</v>
      </c>
      <c r="B543" t="s">
        <v>1565</v>
      </c>
      <c r="C543" t="s">
        <v>3171</v>
      </c>
      <c r="D543" t="s">
        <v>544</v>
      </c>
      <c r="E543">
        <v>6478.9201141249996</v>
      </c>
      <c r="F543">
        <v>299.39999999999998</v>
      </c>
      <c r="G543">
        <v>-14.1489736062079</v>
      </c>
      <c r="H543">
        <f>(Table2[[#This Row],[1Y Return vs Nifty]]-AVERAGE(Table2[1Y Return vs Nifty]))/_xlfn.STDEV.P(Table2[1Y Return vs Nifty])</f>
        <v>-0.67358885953683356</v>
      </c>
      <c r="I543">
        <v>1.1008340207007199</v>
      </c>
      <c r="J543">
        <f>(Table2[[#This Row],[1M Return vs Nifty]]-AVERAGE(Table2[1M Return vs Nifty]))/_xlfn.STDEV.P(Table2[1M Return vs Nifty])</f>
        <v>3.4288847168416924E-2</v>
      </c>
      <c r="K543">
        <v>-22.424874578229002</v>
      </c>
      <c r="L543">
        <f>(Table2[[#This Row],[6M Return vs Nifty]]-AVERAGE(Table2[6M Return vs Nifty]))/_xlfn.STDEV.P(Table2[6M Return vs Nifty])</f>
        <v>-1.1176064799086598</v>
      </c>
      <c r="M543">
        <v>1.3377278909614301</v>
      </c>
      <c r="N543">
        <f>(Table2[[#This Row],[1W Return vs Nifty]]-AVERAGE(Table2[1W Return vs Nifty]))/_xlfn.STDEV.P(Table2[1W Return vs Nifty])</f>
        <v>0.20562616376414439</v>
      </c>
      <c r="O543">
        <v>296.52</v>
      </c>
      <c r="P543">
        <v>298.40796655650598</v>
      </c>
      <c r="Q543">
        <v>310.89930341197999</v>
      </c>
      <c r="R543">
        <v>63.592522122381098</v>
      </c>
      <c r="S543" s="1">
        <f>(Table2[[#This Row],[Close Price]]-Table2[[#This Row],[20D EMA]])/Table2[[#This Row],[20D EMA]]</f>
        <v>9.7126669364629558E-3</v>
      </c>
      <c r="T543" s="1">
        <f>(Table2[[#This Row],[Close Price]]-Table2[[#This Row],[50D EMA]])/Table2[[#This Row],[50D EMA]]</f>
        <v>3.324420104937597E-3</v>
      </c>
      <c r="U543" s="1">
        <f>(Table2[[#This Row],[Close Price]]-Table2[[#This Row],[200D EMA]])/Table2[[#This Row],[200D EMA]]</f>
        <v>-3.6987227973110028E-2</v>
      </c>
      <c r="V543">
        <v>0.68024796402351295</v>
      </c>
      <c r="W543">
        <v>296.60000000000002</v>
      </c>
      <c r="X543">
        <v>307.8</v>
      </c>
      <c r="Y543">
        <v>296.60000000000002</v>
      </c>
      <c r="Z543">
        <v>308.5</v>
      </c>
      <c r="AA543">
        <v>283.25</v>
      </c>
      <c r="AB543">
        <v>308.5</v>
      </c>
      <c r="AC543" s="1">
        <f>(Table2[[#This Row],[Close Price]]/Table2[[#This Row],[Day Low]])-1</f>
        <v>9.4403236682398806E-3</v>
      </c>
      <c r="AD543" s="1">
        <f>(Table2[[#This Row],[Day High]]/Table2[[#This Row],[Close Price]])-1</f>
        <v>2.8056112224448926E-2</v>
      </c>
      <c r="AE543" s="1">
        <f>(Table2[[#This Row],[Close Price]]/Table2[[#This Row],[Current Week Low]])-1</f>
        <v>9.4403236682398806E-3</v>
      </c>
      <c r="AF543" s="1">
        <f>(Table2[[#This Row],[Current Week High]]/Table2[[#This Row],[Close Price]])-1</f>
        <v>3.0394121576486466E-2</v>
      </c>
      <c r="AG543" s="1">
        <f>(Table2[[#This Row],[Close Price]]/Table2[[#This Row],[Current Month Low]])-1</f>
        <v>5.7016769638128739E-2</v>
      </c>
      <c r="AH543" s="1">
        <f>(Table2[[#This Row],[Current Month High]]/Table2[[#This Row],[Close Price]])-1</f>
        <v>3.0394121576486466E-2</v>
      </c>
      <c r="AI543">
        <v>35.3640614562458</v>
      </c>
      <c r="AJ543">
        <v>17.619328226281599</v>
      </c>
      <c r="AK543" t="str">
        <f>IF(AND(Table2[[#This Row],[20D EMA]]&gt;Table2[[#This Row],[50D EMA]],Table2[[#This Row],[50D EMA]]&gt;Table2[[#This Row],[200D EMA]]),"Uptrend","Downtrend/NoTrend")</f>
        <v>Downtrend/NoTrend</v>
      </c>
      <c r="AL543">
        <v>0</v>
      </c>
      <c r="AM543" t="s">
        <v>3218</v>
      </c>
      <c r="AN543">
        <v>4.54</v>
      </c>
      <c r="AO543" t="s">
        <v>3217</v>
      </c>
      <c r="AP543">
        <v>8.8363870228401004E-2</v>
      </c>
      <c r="AQ543">
        <f>(Table2[[#This Row],[Sharpe Ratio]]-AVERAGE(Table2[Sharpe Ratio]))/_xlfn.STDEV.P(Table2[Sharpe Ratio])</f>
        <v>0.27825909995227105</v>
      </c>
      <c r="AR5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3">
        <f>_xlfn.RANK.AVG(Table2[[#This Row],[1Y Return vs Nifty Z-Score]],Table2[1Y Return vs Nifty Z-Score])</f>
        <v>561</v>
      </c>
      <c r="AT543">
        <f>_xlfn.RANK.AVG(Table2[[#This Row],[6M Return vs Nifty Z-Score]],Table2[6M Return vs Nifty Z-Score])</f>
        <v>685</v>
      </c>
      <c r="AU543">
        <f>_xlfn.RANK.AVG(Table2[[#This Row],[Sharpe Ratio Z-Score]],Table2[Sharpe Ratio Z-Score])</f>
        <v>271</v>
      </c>
      <c r="AV543">
        <f>(Table2[[#This Row],[Rank 1Y]]+Table2[[#This Row],[Rank 6M]]+Table2[[#This Row],[Rank Sharpe]])/3</f>
        <v>505.66666666666669</v>
      </c>
    </row>
    <row r="544" spans="1:48" x14ac:dyDescent="0.3">
      <c r="A544" t="s">
        <v>1088</v>
      </c>
      <c r="B544" t="s">
        <v>1089</v>
      </c>
      <c r="C544" t="s">
        <v>3181</v>
      </c>
      <c r="D544" t="s">
        <v>327</v>
      </c>
      <c r="E544">
        <v>12362.9844438</v>
      </c>
      <c r="F544">
        <v>918.6</v>
      </c>
      <c r="G544">
        <v>-10.5813467122647</v>
      </c>
      <c r="H544">
        <f>(Table2[[#This Row],[1Y Return vs Nifty]]-AVERAGE(Table2[1Y Return vs Nifty]))/_xlfn.STDEV.P(Table2[1Y Return vs Nifty])</f>
        <v>-0.61317668820021776</v>
      </c>
      <c r="I544">
        <v>-10.0385836963014</v>
      </c>
      <c r="J544">
        <f>(Table2[[#This Row],[1M Return vs Nifty]]-AVERAGE(Table2[1M Return vs Nifty]))/_xlfn.STDEV.P(Table2[1M Return vs Nifty])</f>
        <v>-0.97770303229477507</v>
      </c>
      <c r="K544">
        <v>15.5087336832911</v>
      </c>
      <c r="L544">
        <f>(Table2[[#This Row],[6M Return vs Nifty]]-AVERAGE(Table2[6M Return vs Nifty]))/_xlfn.STDEV.P(Table2[6M Return vs Nifty])</f>
        <v>1.5098608314117001E-2</v>
      </c>
      <c r="M544">
        <v>-0.92329960341267503</v>
      </c>
      <c r="N544">
        <f>(Table2[[#This Row],[1W Return vs Nifty]]-AVERAGE(Table2[1W Return vs Nifty]))/_xlfn.STDEV.P(Table2[1W Return vs Nifty])</f>
        <v>-0.28544244333956681</v>
      </c>
      <c r="O544">
        <v>919.11</v>
      </c>
      <c r="P544">
        <v>907.583637255599</v>
      </c>
      <c r="Q544">
        <v>822.07347243823199</v>
      </c>
      <c r="R544">
        <v>31.542325701012398</v>
      </c>
      <c r="S544" s="1">
        <f>(Table2[[#This Row],[Close Price]]-Table2[[#This Row],[20D EMA]])/Table2[[#This Row],[20D EMA]]</f>
        <v>-5.5488461664000052E-4</v>
      </c>
      <c r="T544" s="1">
        <f>(Table2[[#This Row],[Close Price]]-Table2[[#This Row],[50D EMA]])/Table2[[#This Row],[50D EMA]]</f>
        <v>1.2138124016551137E-2</v>
      </c>
      <c r="U544" s="1">
        <f>(Table2[[#This Row],[Close Price]]-Table2[[#This Row],[200D EMA]])/Table2[[#This Row],[200D EMA]]</f>
        <v>0.11741837049610032</v>
      </c>
      <c r="V544">
        <v>0.50756371279552404</v>
      </c>
      <c r="W544">
        <v>874.9</v>
      </c>
      <c r="X544">
        <v>939</v>
      </c>
      <c r="Y544">
        <v>874.9</v>
      </c>
      <c r="Z544">
        <v>939</v>
      </c>
      <c r="AA544">
        <v>874.9</v>
      </c>
      <c r="AB544">
        <v>964</v>
      </c>
      <c r="AC544" s="1">
        <f>(Table2[[#This Row],[Close Price]]/Table2[[#This Row],[Day Low]])-1</f>
        <v>4.9948565550348656E-2</v>
      </c>
      <c r="AD544" s="1">
        <f>(Table2[[#This Row],[Day High]]/Table2[[#This Row],[Close Price]])-1</f>
        <v>2.2207707380796915E-2</v>
      </c>
      <c r="AE544" s="1">
        <f>(Table2[[#This Row],[Close Price]]/Table2[[#This Row],[Current Week Low]])-1</f>
        <v>4.9948565550348656E-2</v>
      </c>
      <c r="AF544" s="1">
        <f>(Table2[[#This Row],[Current Week High]]/Table2[[#This Row],[Close Price]])-1</f>
        <v>2.2207707380796915E-2</v>
      </c>
      <c r="AG544" s="1">
        <f>(Table2[[#This Row],[Close Price]]/Table2[[#This Row],[Current Month Low]])-1</f>
        <v>4.9948565550348656E-2</v>
      </c>
      <c r="AH544" s="1">
        <f>(Table2[[#This Row],[Current Month High]]/Table2[[#This Row],[Close Price]])-1</f>
        <v>4.9423035053342002E-2</v>
      </c>
      <c r="AI544">
        <v>11.582843457435199</v>
      </c>
      <c r="AJ544">
        <v>41.9454531406938</v>
      </c>
      <c r="AK544" t="str">
        <f>IF(AND(Table2[[#This Row],[20D EMA]]&gt;Table2[[#This Row],[50D EMA]],Table2[[#This Row],[50D EMA]]&gt;Table2[[#This Row],[200D EMA]]),"Uptrend","Downtrend/NoTrend")</f>
        <v>Uptrend</v>
      </c>
      <c r="AL544">
        <v>-0.03</v>
      </c>
      <c r="AM544" t="s">
        <v>3216</v>
      </c>
      <c r="AN544">
        <v>-2.64</v>
      </c>
      <c r="AO544" t="s">
        <v>3216</v>
      </c>
      <c r="AP544">
        <v>-4.4326421765833998E-2</v>
      </c>
      <c r="AQ544">
        <f>(Table2[[#This Row],[Sharpe Ratio]]-AVERAGE(Table2[Sharpe Ratio]))/_xlfn.STDEV.P(Table2[Sharpe Ratio])</f>
        <v>-1.2628162414646467</v>
      </c>
      <c r="AR5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-3.1240397969850893</v>
      </c>
      <c r="AS544">
        <f>_xlfn.RANK.AVG(Table2[[#This Row],[1Y Return vs Nifty Z-Score]],Table2[1Y Return vs Nifty Z-Score])</f>
        <v>541</v>
      </c>
      <c r="AT544">
        <f>_xlfn.RANK.AVG(Table2[[#This Row],[6M Return vs Nifty Z-Score]],Table2[6M Return vs Nifty Z-Score])</f>
        <v>314</v>
      </c>
      <c r="AU544">
        <f>_xlfn.RANK.AVG(Table2[[#This Row],[Sharpe Ratio Z-Score]],Table2[Sharpe Ratio Z-Score])</f>
        <v>664</v>
      </c>
      <c r="AV544">
        <f>(Table2[[#This Row],[Rank 1Y]]+Table2[[#This Row],[Rank 6M]]+Table2[[#This Row],[Rank Sharpe]])/3</f>
        <v>506.33333333333331</v>
      </c>
    </row>
    <row r="545" spans="1:48" x14ac:dyDescent="0.3">
      <c r="A545" t="s">
        <v>1026</v>
      </c>
      <c r="B545" t="s">
        <v>1027</v>
      </c>
      <c r="C545" t="s">
        <v>3170</v>
      </c>
      <c r="D545" t="s">
        <v>282</v>
      </c>
      <c r="E545">
        <v>13584.3239371</v>
      </c>
      <c r="F545">
        <v>982.9</v>
      </c>
      <c r="G545">
        <v>9.5314186023020593</v>
      </c>
      <c r="H545">
        <f>(Table2[[#This Row],[1Y Return vs Nifty]]-AVERAGE(Table2[1Y Return vs Nifty]))/_xlfn.STDEV.P(Table2[1Y Return vs Nifty])</f>
        <v>-0.27259852227721582</v>
      </c>
      <c r="I545">
        <v>-0.80104552003615503</v>
      </c>
      <c r="J545">
        <f>(Table2[[#This Row],[1M Return vs Nifty]]-AVERAGE(Table2[1M Return vs Nifty]))/_xlfn.STDEV.P(Table2[1M Return vs Nifty])</f>
        <v>-0.13849277390368353</v>
      </c>
      <c r="K545">
        <v>-23.119124745050701</v>
      </c>
      <c r="L545">
        <f>(Table2[[#This Row],[6M Return vs Nifty]]-AVERAGE(Table2[6M Return vs Nifty]))/_xlfn.STDEV.P(Table2[6M Return vs Nifty])</f>
        <v>-1.1383369279861804</v>
      </c>
      <c r="M545">
        <v>-1.80703931234068</v>
      </c>
      <c r="N545">
        <f>(Table2[[#This Row],[1W Return vs Nifty]]-AVERAGE(Table2[1W Return vs Nifty]))/_xlfn.STDEV.P(Table2[1W Return vs Nifty])</f>
        <v>-0.4773803251147053</v>
      </c>
      <c r="O545">
        <v>986.82</v>
      </c>
      <c r="P545">
        <v>989.66195100286802</v>
      </c>
      <c r="Q545">
        <v>937.270536240718</v>
      </c>
      <c r="R545">
        <v>46.799986769697803</v>
      </c>
      <c r="S545" s="1">
        <f>(Table2[[#This Row],[Close Price]]-Table2[[#This Row],[20D EMA]])/Table2[[#This Row],[20D EMA]]</f>
        <v>-3.9723556474332428E-3</v>
      </c>
      <c r="T545" s="1">
        <f>(Table2[[#This Row],[Close Price]]-Table2[[#This Row],[50D EMA]])/Table2[[#This Row],[50D EMA]]</f>
        <v>-6.8325866181031441E-3</v>
      </c>
      <c r="U545" s="1">
        <f>(Table2[[#This Row],[Close Price]]-Table2[[#This Row],[200D EMA]])/Table2[[#This Row],[200D EMA]]</f>
        <v>4.8683343810524964E-2</v>
      </c>
      <c r="V545">
        <v>0.67679303068636099</v>
      </c>
      <c r="W545">
        <v>977.35</v>
      </c>
      <c r="X545">
        <v>1000</v>
      </c>
      <c r="Y545">
        <v>975.9</v>
      </c>
      <c r="Z545">
        <v>1001</v>
      </c>
      <c r="AA545">
        <v>975</v>
      </c>
      <c r="AB545">
        <v>1040.5</v>
      </c>
      <c r="AC545" s="1">
        <f>(Table2[[#This Row],[Close Price]]/Table2[[#This Row],[Day Low]])-1</f>
        <v>5.6786207602188554E-3</v>
      </c>
      <c r="AD545" s="1">
        <f>(Table2[[#This Row],[Day High]]/Table2[[#This Row],[Close Price]])-1</f>
        <v>1.7397497202156886E-2</v>
      </c>
      <c r="AE545" s="1">
        <f>(Table2[[#This Row],[Close Price]]/Table2[[#This Row],[Current Week Low]])-1</f>
        <v>7.1728660723435755E-3</v>
      </c>
      <c r="AF545" s="1">
        <f>(Table2[[#This Row],[Current Week High]]/Table2[[#This Row],[Close Price]])-1</f>
        <v>1.8414894699358975E-2</v>
      </c>
      <c r="AG545" s="1">
        <f>(Table2[[#This Row],[Close Price]]/Table2[[#This Row],[Current Month Low]])-1</f>
        <v>8.1025641025640471E-3</v>
      </c>
      <c r="AH545" s="1">
        <f>(Table2[[#This Row],[Current Month High]]/Table2[[#This Row],[Close Price]])-1</f>
        <v>5.8602095838844237E-2</v>
      </c>
      <c r="AI545">
        <v>21.985959914538601</v>
      </c>
      <c r="AJ545">
        <v>57.264000000000003</v>
      </c>
      <c r="AK545" t="str">
        <f>IF(AND(Table2[[#This Row],[20D EMA]]&gt;Table2[[#This Row],[50D EMA]],Table2[[#This Row],[50D EMA]]&gt;Table2[[#This Row],[200D EMA]]),"Uptrend","Downtrend/NoTrend")</f>
        <v>Downtrend/NoTrend</v>
      </c>
      <c r="AL545">
        <v>-0.2</v>
      </c>
      <c r="AM545" t="s">
        <v>3216</v>
      </c>
      <c r="AN545">
        <v>-0.06</v>
      </c>
      <c r="AO545" t="s">
        <v>3216</v>
      </c>
      <c r="AP545">
        <v>3.0739550047363E-2</v>
      </c>
      <c r="AQ545">
        <f>(Table2[[#This Row],[Sharpe Ratio]]-AVERAGE(Table2[Sharpe Ratio]))/_xlfn.STDEV.P(Table2[Sharpe Ratio])</f>
        <v>-0.39099422342401002</v>
      </c>
      <c r="AR5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5">
        <f>_xlfn.RANK.AVG(Table2[[#This Row],[1Y Return vs Nifty Z-Score]],Table2[1Y Return vs Nifty Z-Score])</f>
        <v>388</v>
      </c>
      <c r="AT545">
        <f>_xlfn.RANK.AVG(Table2[[#This Row],[6M Return vs Nifty Z-Score]],Table2[6M Return vs Nifty Z-Score])</f>
        <v>692</v>
      </c>
      <c r="AU545">
        <f>_xlfn.RANK.AVG(Table2[[#This Row],[Sharpe Ratio Z-Score]],Table2[Sharpe Ratio Z-Score])</f>
        <v>440</v>
      </c>
      <c r="AV545">
        <f>(Table2[[#This Row],[Rank 1Y]]+Table2[[#This Row],[Rank 6M]]+Table2[[#This Row],[Rank Sharpe]])/3</f>
        <v>506.66666666666669</v>
      </c>
    </row>
    <row r="546" spans="1:48" x14ac:dyDescent="0.3">
      <c r="A546" t="s">
        <v>491</v>
      </c>
      <c r="B546" t="s">
        <v>492</v>
      </c>
      <c r="C546" t="s">
        <v>3177</v>
      </c>
      <c r="D546" t="s">
        <v>197</v>
      </c>
      <c r="E546">
        <v>44578.158982950001</v>
      </c>
      <c r="F546">
        <v>728.5</v>
      </c>
      <c r="G546">
        <v>-5.4650798021373301</v>
      </c>
      <c r="H546">
        <f>(Table2[[#This Row],[1Y Return vs Nifty]]-AVERAGE(Table2[1Y Return vs Nifty]))/_xlfn.STDEV.P(Table2[1Y Return vs Nifty])</f>
        <v>-0.52654072475258007</v>
      </c>
      <c r="I546">
        <v>0.118785832033484</v>
      </c>
      <c r="J546">
        <f>(Table2[[#This Row],[1M Return vs Nifty]]-AVERAGE(Table2[1M Return vs Nifty]))/_xlfn.STDEV.P(Table2[1M Return vs Nifty])</f>
        <v>-5.4928095531909533E-2</v>
      </c>
      <c r="K546">
        <v>-5.0674783132866397</v>
      </c>
      <c r="L546">
        <f>(Table2[[#This Row],[6M Return vs Nifty]]-AVERAGE(Table2[6M Return vs Nifty]))/_xlfn.STDEV.P(Table2[6M Return vs Nifty])</f>
        <v>-0.59931117480468454</v>
      </c>
      <c r="M546">
        <v>-0.473905159880528</v>
      </c>
      <c r="N546">
        <f>(Table2[[#This Row],[1W Return vs Nifty]]-AVERAGE(Table2[1W Return vs Nifty]))/_xlfn.STDEV.P(Table2[1W Return vs Nifty])</f>
        <v>-0.18783925011233532</v>
      </c>
      <c r="O546">
        <v>715.28</v>
      </c>
      <c r="P546">
        <v>697.18685669326601</v>
      </c>
      <c r="Q546">
        <v>649.25828701929595</v>
      </c>
      <c r="R546">
        <v>48.993366109876597</v>
      </c>
      <c r="S546" s="1">
        <f>(Table2[[#This Row],[Close Price]]-Table2[[#This Row],[20D EMA]])/Table2[[#This Row],[20D EMA]]</f>
        <v>1.8482272676434441E-2</v>
      </c>
      <c r="T546" s="1">
        <f>(Table2[[#This Row],[Close Price]]-Table2[[#This Row],[50D EMA]])/Table2[[#This Row],[50D EMA]]</f>
        <v>4.4913559408235527E-2</v>
      </c>
      <c r="U546" s="1">
        <f>(Table2[[#This Row],[Close Price]]-Table2[[#This Row],[200D EMA]])/Table2[[#This Row],[200D EMA]]</f>
        <v>0.12204959807983011</v>
      </c>
      <c r="V546">
        <v>1.2530170920338799</v>
      </c>
      <c r="W546">
        <v>698</v>
      </c>
      <c r="X546">
        <v>738.8</v>
      </c>
      <c r="Y546">
        <v>698</v>
      </c>
      <c r="Z546">
        <v>758.65</v>
      </c>
      <c r="AA546">
        <v>682.5</v>
      </c>
      <c r="AB546">
        <v>758.65</v>
      </c>
      <c r="AC546" s="1">
        <f>(Table2[[#This Row],[Close Price]]/Table2[[#This Row],[Day Low]])-1</f>
        <v>4.3696275071633206E-2</v>
      </c>
      <c r="AD546" s="1">
        <f>(Table2[[#This Row],[Day High]]/Table2[[#This Row],[Close Price]])-1</f>
        <v>1.4138641043239364E-2</v>
      </c>
      <c r="AE546" s="1">
        <f>(Table2[[#This Row],[Close Price]]/Table2[[#This Row],[Current Week Low]])-1</f>
        <v>4.3696275071633206E-2</v>
      </c>
      <c r="AF546" s="1">
        <f>(Table2[[#This Row],[Current Week High]]/Table2[[#This Row],[Close Price]])-1</f>
        <v>4.1386410432395326E-2</v>
      </c>
      <c r="AG546" s="1">
        <f>(Table2[[#This Row],[Close Price]]/Table2[[#This Row],[Current Month Low]])-1</f>
        <v>6.7399267399267382E-2</v>
      </c>
      <c r="AH546" s="1">
        <f>(Table2[[#This Row],[Current Month High]]/Table2[[#This Row],[Close Price]])-1</f>
        <v>4.1386410432395326E-2</v>
      </c>
      <c r="AI546">
        <v>4.9416609471516697</v>
      </c>
      <c r="AJ546">
        <v>49.252202417537298</v>
      </c>
      <c r="AK546" t="str">
        <f>IF(AND(Table2[[#This Row],[20D EMA]]&gt;Table2[[#This Row],[50D EMA]],Table2[[#This Row],[50D EMA]]&gt;Table2[[#This Row],[200D EMA]]),"Uptrend","Downtrend/NoTrend")</f>
        <v>Uptrend</v>
      </c>
      <c r="AL546">
        <v>0.05</v>
      </c>
      <c r="AM546" t="s">
        <v>3217</v>
      </c>
      <c r="AN546">
        <v>2.4900000000000002</v>
      </c>
      <c r="AO546" t="s">
        <v>3217</v>
      </c>
      <c r="AP546">
        <v>1.1595185301892E-2</v>
      </c>
      <c r="AQ546">
        <f>(Table2[[#This Row],[Sharpe Ratio]]-AVERAGE(Table2[Sharpe Ratio]))/_xlfn.STDEV.P(Table2[Sharpe Ratio])</f>
        <v>-0.61333836023259081</v>
      </c>
      <c r="AR5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-1.9819576054341004</v>
      </c>
      <c r="AS546">
        <f>_xlfn.RANK.AVG(Table2[[#This Row],[1Y Return vs Nifty Z-Score]],Table2[1Y Return vs Nifty Z-Score])</f>
        <v>493</v>
      </c>
      <c r="AT546">
        <f>_xlfn.RANK.AVG(Table2[[#This Row],[6M Return vs Nifty Z-Score]],Table2[6M Return vs Nifty Z-Score])</f>
        <v>528</v>
      </c>
      <c r="AU546">
        <f>_xlfn.RANK.AVG(Table2[[#This Row],[Sharpe Ratio Z-Score]],Table2[Sharpe Ratio Z-Score])</f>
        <v>500</v>
      </c>
      <c r="AV546">
        <f>(Table2[[#This Row],[Rank 1Y]]+Table2[[#This Row],[Rank 6M]]+Table2[[#This Row],[Rank Sharpe]])/3</f>
        <v>507</v>
      </c>
    </row>
    <row r="547" spans="1:48" x14ac:dyDescent="0.3">
      <c r="A547" t="s">
        <v>547</v>
      </c>
      <c r="B547" t="s">
        <v>548</v>
      </c>
      <c r="C547" t="s">
        <v>3171</v>
      </c>
      <c r="D547" t="s">
        <v>40</v>
      </c>
      <c r="E547">
        <v>39362.065206405001</v>
      </c>
      <c r="F547">
        <v>1154.5</v>
      </c>
      <c r="G547">
        <v>-2.7022348564074599</v>
      </c>
      <c r="H547">
        <f>(Table2[[#This Row],[1Y Return vs Nifty]]-AVERAGE(Table2[1Y Return vs Nifty]))/_xlfn.STDEV.P(Table2[1Y Return vs Nifty])</f>
        <v>-0.47975627469663384</v>
      </c>
      <c r="I547">
        <v>7.3017558553683699</v>
      </c>
      <c r="J547">
        <f>(Table2[[#This Row],[1M Return vs Nifty]]-AVERAGE(Table2[1M Return vs Nifty]))/_xlfn.STDEV.P(Table2[1M Return vs Nifty])</f>
        <v>0.59762911335591085</v>
      </c>
      <c r="K547">
        <v>3.5798122097200098</v>
      </c>
      <c r="L547">
        <f>(Table2[[#This Row],[6M Return vs Nifty]]-AVERAGE(Table2[6M Return vs Nifty]))/_xlfn.STDEV.P(Table2[6M Return vs Nifty])</f>
        <v>-0.34110135971872779</v>
      </c>
      <c r="M547">
        <v>-0.92769094402260499</v>
      </c>
      <c r="N547">
        <f>(Table2[[#This Row],[1W Return vs Nifty]]-AVERAGE(Table2[1W Return vs Nifty]))/_xlfn.STDEV.P(Table2[1W Return vs Nifty])</f>
        <v>-0.28639619092645019</v>
      </c>
      <c r="O547">
        <v>1118.76</v>
      </c>
      <c r="P547">
        <v>1082.5844726585001</v>
      </c>
      <c r="Q547">
        <v>999.98861482963196</v>
      </c>
      <c r="R547">
        <v>59.911186356419996</v>
      </c>
      <c r="S547" s="1">
        <f>(Table2[[#This Row],[Close Price]]-Table2[[#This Row],[20D EMA]])/Table2[[#This Row],[20D EMA]]</f>
        <v>3.1946083163502455E-2</v>
      </c>
      <c r="T547" s="1">
        <f>(Table2[[#This Row],[Close Price]]-Table2[[#This Row],[50D EMA]])/Table2[[#This Row],[50D EMA]]</f>
        <v>6.6429483479378867E-2</v>
      </c>
      <c r="U547" s="1">
        <f>(Table2[[#This Row],[Close Price]]-Table2[[#This Row],[200D EMA]])/Table2[[#This Row],[200D EMA]]</f>
        <v>0.15451314432884034</v>
      </c>
      <c r="V547">
        <v>2.3102345771683099</v>
      </c>
      <c r="W547">
        <v>1142.0999999999999</v>
      </c>
      <c r="X547">
        <v>1161.9000000000001</v>
      </c>
      <c r="Y547">
        <v>1124.6500000000001</v>
      </c>
      <c r="Z547">
        <v>1161.9000000000001</v>
      </c>
      <c r="AA547">
        <v>1076</v>
      </c>
      <c r="AB547">
        <v>1161.9000000000001</v>
      </c>
      <c r="AC547" s="1">
        <f>(Table2[[#This Row],[Close Price]]/Table2[[#This Row],[Day Low]])-1</f>
        <v>1.0857192890289857E-2</v>
      </c>
      <c r="AD547" s="1">
        <f>(Table2[[#This Row],[Day High]]/Table2[[#This Row],[Close Price]])-1</f>
        <v>6.4097011693373673E-3</v>
      </c>
      <c r="AE547" s="1">
        <f>(Table2[[#This Row],[Close Price]]/Table2[[#This Row],[Current Week Low]])-1</f>
        <v>2.6541590717111818E-2</v>
      </c>
      <c r="AF547" s="1">
        <f>(Table2[[#This Row],[Current Week High]]/Table2[[#This Row],[Close Price]])-1</f>
        <v>6.4097011693373673E-3</v>
      </c>
      <c r="AG547" s="1">
        <f>(Table2[[#This Row],[Close Price]]/Table2[[#This Row],[Current Month Low]])-1</f>
        <v>7.2955390334572545E-2</v>
      </c>
      <c r="AH547" s="1">
        <f>(Table2[[#This Row],[Current Month High]]/Table2[[#This Row],[Close Price]])-1</f>
        <v>6.4097011693373673E-3</v>
      </c>
      <c r="AI547">
        <v>0.64097011693373596</v>
      </c>
      <c r="AJ547">
        <v>35.147790459467302</v>
      </c>
      <c r="AK547" t="str">
        <f>IF(AND(Table2[[#This Row],[20D EMA]]&gt;Table2[[#This Row],[50D EMA]],Table2[[#This Row],[50D EMA]]&gt;Table2[[#This Row],[200D EMA]]),"Uptrend","Downtrend/NoTrend")</f>
        <v>Uptrend</v>
      </c>
      <c r="AL547">
        <v>0.13</v>
      </c>
      <c r="AM547" t="s">
        <v>3217</v>
      </c>
      <c r="AN547">
        <v>2.3199999999999998</v>
      </c>
      <c r="AO547" t="s">
        <v>3217</v>
      </c>
      <c r="AP547">
        <v>-2.4847441729852E-2</v>
      </c>
      <c r="AQ547">
        <f>(Table2[[#This Row],[Sharpe Ratio]]-AVERAGE(Table2[Sharpe Ratio]))/_xlfn.STDEV.P(Table2[Sharpe Ratio])</f>
        <v>-1.0365858567224944</v>
      </c>
      <c r="AR5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-1.5462105687083953</v>
      </c>
      <c r="AS547">
        <f>_xlfn.RANK.AVG(Table2[[#This Row],[1Y Return vs Nifty Z-Score]],Table2[1Y Return vs Nifty Z-Score])</f>
        <v>469</v>
      </c>
      <c r="AT547">
        <f>_xlfn.RANK.AVG(Table2[[#This Row],[6M Return vs Nifty Z-Score]],Table2[6M Return vs Nifty Z-Score])</f>
        <v>422</v>
      </c>
      <c r="AU547">
        <f>_xlfn.RANK.AVG(Table2[[#This Row],[Sharpe Ratio Z-Score]],Table2[Sharpe Ratio Z-Score])</f>
        <v>634</v>
      </c>
      <c r="AV547">
        <f>(Table2[[#This Row],[Rank 1Y]]+Table2[[#This Row],[Rank 6M]]+Table2[[#This Row],[Rank Sharpe]])/3</f>
        <v>508.33333333333331</v>
      </c>
    </row>
    <row r="548" spans="1:48" x14ac:dyDescent="0.3">
      <c r="A548" t="s">
        <v>1012</v>
      </c>
      <c r="B548" t="s">
        <v>1013</v>
      </c>
      <c r="C548" t="s">
        <v>3171</v>
      </c>
      <c r="D548" t="s">
        <v>565</v>
      </c>
      <c r="E548">
        <v>14400.2061889</v>
      </c>
      <c r="F548">
        <v>1869.3</v>
      </c>
      <c r="G548">
        <v>-14.249847644671799</v>
      </c>
      <c r="H548">
        <f>(Table2[[#This Row],[1Y Return vs Nifty]]-AVERAGE(Table2[1Y Return vs Nifty]))/_xlfn.STDEV.P(Table2[1Y Return vs Nifty])</f>
        <v>-0.67529700331875298</v>
      </c>
      <c r="I548">
        <v>4.6790221336778304</v>
      </c>
      <c r="J548">
        <f>(Table2[[#This Row],[1M Return vs Nifty]]-AVERAGE(Table2[1M Return vs Nifty]))/_xlfn.STDEV.P(Table2[1M Return vs Nifty])</f>
        <v>0.35935945727738783</v>
      </c>
      <c r="K548">
        <v>19.852742339178999</v>
      </c>
      <c r="L548">
        <f>(Table2[[#This Row],[6M Return vs Nifty]]-AVERAGE(Table2[6M Return vs Nifty]))/_xlfn.STDEV.P(Table2[6M Return vs Nifty])</f>
        <v>0.14481157086398733</v>
      </c>
      <c r="M548">
        <v>1.32106677667388</v>
      </c>
      <c r="N548">
        <f>(Table2[[#This Row],[1W Return vs Nifty]]-AVERAGE(Table2[1W Return vs Nifty]))/_xlfn.STDEV.P(Table2[1W Return vs Nifty])</f>
        <v>0.20200756549130566</v>
      </c>
      <c r="O548">
        <v>1787.89</v>
      </c>
      <c r="P548">
        <v>1751.6483084344</v>
      </c>
      <c r="Q548">
        <v>1660.86890484015</v>
      </c>
      <c r="R548">
        <v>56.830990663610301</v>
      </c>
      <c r="S548" s="1">
        <f>(Table2[[#This Row],[Close Price]]-Table2[[#This Row],[20D EMA]])/Table2[[#This Row],[20D EMA]]</f>
        <v>4.5534121226697311E-2</v>
      </c>
      <c r="T548" s="1">
        <f>(Table2[[#This Row],[Close Price]]-Table2[[#This Row],[50D EMA]])/Table2[[#This Row],[50D EMA]]</f>
        <v>6.7166274759089928E-2</v>
      </c>
      <c r="U548" s="1">
        <f>(Table2[[#This Row],[Close Price]]-Table2[[#This Row],[200D EMA]])/Table2[[#This Row],[200D EMA]]</f>
        <v>0.1254952119053071</v>
      </c>
      <c r="V548">
        <v>1.5397954492372501</v>
      </c>
      <c r="W548">
        <v>1801.45</v>
      </c>
      <c r="X548">
        <v>1875</v>
      </c>
      <c r="Y548">
        <v>1781</v>
      </c>
      <c r="Z548">
        <v>1875</v>
      </c>
      <c r="AA548">
        <v>1704.45</v>
      </c>
      <c r="AB548">
        <v>1925</v>
      </c>
      <c r="AC548" s="1">
        <f>(Table2[[#This Row],[Close Price]]/Table2[[#This Row],[Day Low]])-1</f>
        <v>3.7664103916289715E-2</v>
      </c>
      <c r="AD548" s="1">
        <f>(Table2[[#This Row],[Day High]]/Table2[[#This Row],[Close Price]])-1</f>
        <v>3.0492697801316471E-3</v>
      </c>
      <c r="AE548" s="1">
        <f>(Table2[[#This Row],[Close Price]]/Table2[[#This Row],[Current Week Low]])-1</f>
        <v>4.9578888265019661E-2</v>
      </c>
      <c r="AF548" s="1">
        <f>(Table2[[#This Row],[Current Week High]]/Table2[[#This Row],[Close Price]])-1</f>
        <v>3.0492697801316471E-3</v>
      </c>
      <c r="AG548" s="1">
        <f>(Table2[[#This Row],[Close Price]]/Table2[[#This Row],[Current Month Low]])-1</f>
        <v>9.6717416175305715E-2</v>
      </c>
      <c r="AH548" s="1">
        <f>(Table2[[#This Row],[Current Month High]]/Table2[[#This Row],[Close Price]])-1</f>
        <v>2.979725030760183E-2</v>
      </c>
      <c r="AI548">
        <v>5.86583212967422</v>
      </c>
      <c r="AJ548">
        <v>43.0221882172915</v>
      </c>
      <c r="AK548" t="str">
        <f>IF(AND(Table2[[#This Row],[20D EMA]]&gt;Table2[[#This Row],[50D EMA]],Table2[[#This Row],[50D EMA]]&gt;Table2[[#This Row],[200D EMA]]),"Uptrend","Downtrend/NoTrend")</f>
        <v>Uptrend</v>
      </c>
      <c r="AL548">
        <v>-0.03</v>
      </c>
      <c r="AM548" t="s">
        <v>3216</v>
      </c>
      <c r="AN548">
        <v>8.32</v>
      </c>
      <c r="AO548" t="s">
        <v>3217</v>
      </c>
      <c r="AP548">
        <v>-7.6558767182155998E-2</v>
      </c>
      <c r="AQ548">
        <f>(Table2[[#This Row],[Sharpe Ratio]]-AVERAGE(Table2[Sharpe Ratio]))/_xlfn.STDEV.P(Table2[Sharpe Ratio])</f>
        <v>-1.6371652007636777</v>
      </c>
      <c r="AR5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-1.6062836104497495</v>
      </c>
      <c r="AS548">
        <f>_xlfn.RANK.AVG(Table2[[#This Row],[1Y Return vs Nifty Z-Score]],Table2[1Y Return vs Nifty Z-Score])</f>
        <v>562</v>
      </c>
      <c r="AT548">
        <f>_xlfn.RANK.AVG(Table2[[#This Row],[6M Return vs Nifty Z-Score]],Table2[6M Return vs Nifty Z-Score])</f>
        <v>261</v>
      </c>
      <c r="AU548">
        <f>_xlfn.RANK.AVG(Table2[[#This Row],[Sharpe Ratio Z-Score]],Table2[Sharpe Ratio Z-Score])</f>
        <v>704</v>
      </c>
      <c r="AV548">
        <f>(Table2[[#This Row],[Rank 1Y]]+Table2[[#This Row],[Rank 6M]]+Table2[[#This Row],[Rank Sharpe]])/3</f>
        <v>509</v>
      </c>
    </row>
    <row r="549" spans="1:48" x14ac:dyDescent="0.3">
      <c r="A549" t="s">
        <v>164</v>
      </c>
      <c r="B549" t="s">
        <v>165</v>
      </c>
      <c r="C549" t="s">
        <v>3185</v>
      </c>
      <c r="D549" t="s">
        <v>166</v>
      </c>
      <c r="E549">
        <v>162364.68920115</v>
      </c>
      <c r="F549">
        <v>3244</v>
      </c>
      <c r="G549">
        <v>3.5639102704418799</v>
      </c>
      <c r="H549">
        <f>(Table2[[#This Row],[1Y Return vs Nifty]]-AVERAGE(Table2[1Y Return vs Nifty]))/_xlfn.STDEV.P(Table2[1Y Return vs Nifty])</f>
        <v>-0.37364892539225625</v>
      </c>
      <c r="I549">
        <v>4.8543225999718498E-2</v>
      </c>
      <c r="J549">
        <f>(Table2[[#This Row],[1M Return vs Nifty]]-AVERAGE(Table2[1M Return vs Nifty]))/_xlfn.STDEV.P(Table2[1M Return vs Nifty])</f>
        <v>-6.1309483563530415E-2</v>
      </c>
      <c r="K549">
        <v>-4.2982061689524604</v>
      </c>
      <c r="L549">
        <f>(Table2[[#This Row],[6M Return vs Nifty]]-AVERAGE(Table2[6M Return vs Nifty]))/_xlfn.STDEV.P(Table2[6M Return vs Nifty])</f>
        <v>-0.57634055555570385</v>
      </c>
      <c r="M549">
        <v>-2.48508395021971</v>
      </c>
      <c r="N549">
        <f>(Table2[[#This Row],[1W Return vs Nifty]]-AVERAGE(Table2[1W Return vs Nifty]))/_xlfn.STDEV.P(Table2[1W Return vs Nifty])</f>
        <v>-0.62464365415687018</v>
      </c>
      <c r="O549">
        <v>3209.75</v>
      </c>
      <c r="P549">
        <v>3157.5609719743002</v>
      </c>
      <c r="Q549">
        <v>2957.0988817935199</v>
      </c>
      <c r="R549">
        <v>42.354222236750502</v>
      </c>
      <c r="S549" s="1">
        <f>(Table2[[#This Row],[Close Price]]-Table2[[#This Row],[20D EMA]])/Table2[[#This Row],[20D EMA]]</f>
        <v>1.067061297608848E-2</v>
      </c>
      <c r="T549" s="1">
        <f>(Table2[[#This Row],[Close Price]]-Table2[[#This Row],[50D EMA]])/Table2[[#This Row],[50D EMA]]</f>
        <v>2.7375252225661017E-2</v>
      </c>
      <c r="U549" s="1">
        <f>(Table2[[#This Row],[Close Price]]-Table2[[#This Row],[200D EMA]])/Table2[[#This Row],[200D EMA]]</f>
        <v>9.7021144599828441E-2</v>
      </c>
      <c r="V549">
        <v>1.18785804943439</v>
      </c>
      <c r="W549">
        <v>3185</v>
      </c>
      <c r="X549">
        <v>3249.6</v>
      </c>
      <c r="Y549">
        <v>3161.1</v>
      </c>
      <c r="Z549">
        <v>3320</v>
      </c>
      <c r="AA549">
        <v>3135.6</v>
      </c>
      <c r="AB549">
        <v>3331</v>
      </c>
      <c r="AC549" s="1">
        <f>(Table2[[#This Row],[Close Price]]/Table2[[#This Row],[Day Low]])-1</f>
        <v>1.8524332810047062E-2</v>
      </c>
      <c r="AD549" s="1">
        <f>(Table2[[#This Row],[Day High]]/Table2[[#This Row],[Close Price]])-1</f>
        <v>1.7262638717632228E-3</v>
      </c>
      <c r="AE549" s="1">
        <f>(Table2[[#This Row],[Close Price]]/Table2[[#This Row],[Current Week Low]])-1</f>
        <v>2.6225048242700444E-2</v>
      </c>
      <c r="AF549" s="1">
        <f>(Table2[[#This Row],[Current Week High]]/Table2[[#This Row],[Close Price]])-1</f>
        <v>2.3427866831072786E-2</v>
      </c>
      <c r="AG549" s="1">
        <f>(Table2[[#This Row],[Close Price]]/Table2[[#This Row],[Current Month Low]])-1</f>
        <v>3.4570736063273433E-2</v>
      </c>
      <c r="AH549" s="1">
        <f>(Table2[[#This Row],[Current Month High]]/Table2[[#This Row],[Close Price]])-1</f>
        <v>2.6818742293464926E-2</v>
      </c>
      <c r="AI549">
        <v>2.6818742293464899</v>
      </c>
      <c r="AJ549">
        <v>41.5018211162242</v>
      </c>
      <c r="AK549" t="str">
        <f>IF(AND(Table2[[#This Row],[20D EMA]]&gt;Table2[[#This Row],[50D EMA]],Table2[[#This Row],[50D EMA]]&gt;Table2[[#This Row],[200D EMA]]),"Uptrend","Downtrend/NoTrend")</f>
        <v>Uptrend</v>
      </c>
      <c r="AL549">
        <v>0.05</v>
      </c>
      <c r="AM549" t="s">
        <v>3217</v>
      </c>
      <c r="AN549">
        <v>2.2200000000000002</v>
      </c>
      <c r="AO549" t="s">
        <v>3217</v>
      </c>
      <c r="AP549">
        <v>-2.917223532317E-3</v>
      </c>
      <c r="AQ549">
        <f>(Table2[[#This Row],[Sharpe Ratio]]-AVERAGE(Table2[Sharpe Ratio]))/_xlfn.STDEV.P(Table2[Sharpe Ratio])</f>
        <v>-0.78188660187736925</v>
      </c>
      <c r="AR5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-2.4178292205457299</v>
      </c>
      <c r="AS549">
        <f>_xlfn.RANK.AVG(Table2[[#This Row],[1Y Return vs Nifty Z-Score]],Table2[1Y Return vs Nifty Z-Score])</f>
        <v>422</v>
      </c>
      <c r="AT549">
        <f>_xlfn.RANK.AVG(Table2[[#This Row],[6M Return vs Nifty Z-Score]],Table2[6M Return vs Nifty Z-Score])</f>
        <v>517</v>
      </c>
      <c r="AU549">
        <f>_xlfn.RANK.AVG(Table2[[#This Row],[Sharpe Ratio Z-Score]],Table2[Sharpe Ratio Z-Score])</f>
        <v>589</v>
      </c>
      <c r="AV549">
        <f>(Table2[[#This Row],[Rank 1Y]]+Table2[[#This Row],[Rank 6M]]+Table2[[#This Row],[Rank Sharpe]])/3</f>
        <v>509.33333333333331</v>
      </c>
    </row>
    <row r="550" spans="1:48" x14ac:dyDescent="0.3">
      <c r="A550" t="s">
        <v>47</v>
      </c>
      <c r="B550" t="s">
        <v>48</v>
      </c>
      <c r="C550" t="s">
        <v>3170</v>
      </c>
      <c r="D550" t="s">
        <v>21</v>
      </c>
      <c r="E550">
        <v>475332.30518685002</v>
      </c>
      <c r="F550">
        <v>1736.5</v>
      </c>
      <c r="G550">
        <v>8.0209171528174092</v>
      </c>
      <c r="H550">
        <f>(Table2[[#This Row],[1Y Return vs Nifty]]-AVERAGE(Table2[1Y Return vs Nifty]))/_xlfn.STDEV.P(Table2[1Y Return vs Nifty])</f>
        <v>-0.29817649752047737</v>
      </c>
      <c r="I550">
        <v>2.1911153588974899</v>
      </c>
      <c r="J550">
        <f>(Table2[[#This Row],[1M Return vs Nifty]]-AVERAGE(Table2[1M Return vs Nifty]))/_xlfn.STDEV.P(Table2[1M Return vs Nifty])</f>
        <v>0.13333853617517161</v>
      </c>
      <c r="K550">
        <v>-7.9040528291513104</v>
      </c>
      <c r="L550">
        <f>(Table2[[#This Row],[6M Return vs Nifty]]-AVERAGE(Table2[6M Return vs Nifty]))/_xlfn.STDEV.P(Table2[6M Return vs Nifty])</f>
        <v>-0.6840118540833876</v>
      </c>
      <c r="M550">
        <v>-2.4412312130873999</v>
      </c>
      <c r="N550">
        <f>(Table2[[#This Row],[1W Return vs Nifty]]-AVERAGE(Table2[1W Return vs Nifty]))/_xlfn.STDEV.P(Table2[1W Return vs Nifty])</f>
        <v>-0.61511935487487057</v>
      </c>
      <c r="O550">
        <v>1753.89</v>
      </c>
      <c r="P550">
        <v>1676.9309365007</v>
      </c>
      <c r="Q550">
        <v>1516.94930077046</v>
      </c>
      <c r="R550">
        <v>43.252245452191403</v>
      </c>
      <c r="S550" s="1">
        <f>(Table2[[#This Row],[Close Price]]-Table2[[#This Row],[20D EMA]])/Table2[[#This Row],[20D EMA]]</f>
        <v>-9.9151029996180483E-3</v>
      </c>
      <c r="T550" s="1">
        <f>(Table2[[#This Row],[Close Price]]-Table2[[#This Row],[50D EMA]])/Table2[[#This Row],[50D EMA]]</f>
        <v>3.5522669540347607E-2</v>
      </c>
      <c r="U550" s="1">
        <f>(Table2[[#This Row],[Close Price]]-Table2[[#This Row],[200D EMA]])/Table2[[#This Row],[200D EMA]]</f>
        <v>0.14473173171841008</v>
      </c>
      <c r="V550">
        <v>0.75478779333567703</v>
      </c>
      <c r="W550">
        <v>1721.5</v>
      </c>
      <c r="X550">
        <v>1776</v>
      </c>
      <c r="Y550">
        <v>1721.5</v>
      </c>
      <c r="Z550">
        <v>1828</v>
      </c>
      <c r="AA550">
        <v>1721.5</v>
      </c>
      <c r="AB550">
        <v>1828</v>
      </c>
      <c r="AC550" s="1">
        <f>(Table2[[#This Row],[Close Price]]/Table2[[#This Row],[Day Low]])-1</f>
        <v>8.7133313970375603E-3</v>
      </c>
      <c r="AD550" s="1">
        <f>(Table2[[#This Row],[Day High]]/Table2[[#This Row],[Close Price]])-1</f>
        <v>2.2746904693348613E-2</v>
      </c>
      <c r="AE550" s="1">
        <f>(Table2[[#This Row],[Close Price]]/Table2[[#This Row],[Current Week Low]])-1</f>
        <v>8.7133313970375603E-3</v>
      </c>
      <c r="AF550" s="1">
        <f>(Table2[[#This Row],[Current Week High]]/Table2[[#This Row],[Close Price]])-1</f>
        <v>5.269219694788374E-2</v>
      </c>
      <c r="AG550" s="1">
        <f>(Table2[[#This Row],[Close Price]]/Table2[[#This Row],[Current Month Low]])-1</f>
        <v>8.7133313970375603E-3</v>
      </c>
      <c r="AH550" s="1">
        <f>(Table2[[#This Row],[Current Month High]]/Table2[[#This Row],[Close Price]])-1</f>
        <v>5.269219694788374E-2</v>
      </c>
      <c r="AI550">
        <v>5.2692196947883696</v>
      </c>
      <c r="AJ550">
        <v>43.684580695875198</v>
      </c>
      <c r="AK550" t="str">
        <f>IF(AND(Table2[[#This Row],[20D EMA]]&gt;Table2[[#This Row],[50D EMA]],Table2[[#This Row],[50D EMA]]&gt;Table2[[#This Row],[200D EMA]]),"Uptrend","Downtrend/NoTrend")</f>
        <v>Uptrend</v>
      </c>
      <c r="AL550">
        <v>0.04</v>
      </c>
      <c r="AM550" t="s">
        <v>3217</v>
      </c>
      <c r="AN550">
        <v>-3.01</v>
      </c>
      <c r="AO550" t="s">
        <v>3216</v>
      </c>
      <c r="AP550">
        <v>-6.8818691255999995E-5</v>
      </c>
      <c r="AQ550">
        <f>(Table2[[#This Row],[Sharpe Ratio]]-AVERAGE(Table2[Sharpe Ratio]))/_xlfn.STDEV.P(Table2[Sharpe Ratio])</f>
        <v>-0.74880500715812326</v>
      </c>
      <c r="AR5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-2.2127741774616876</v>
      </c>
      <c r="AS550">
        <f>_xlfn.RANK.AVG(Table2[[#This Row],[1Y Return vs Nifty Z-Score]],Table2[1Y Return vs Nifty Z-Score])</f>
        <v>396</v>
      </c>
      <c r="AT550">
        <f>_xlfn.RANK.AVG(Table2[[#This Row],[6M Return vs Nifty Z-Score]],Table2[6M Return vs Nifty Z-Score])</f>
        <v>553</v>
      </c>
      <c r="AU550">
        <f>_xlfn.RANK.AVG(Table2[[#This Row],[Sharpe Ratio Z-Score]],Table2[Sharpe Ratio Z-Score])</f>
        <v>582</v>
      </c>
      <c r="AV550">
        <f>(Table2[[#This Row],[Rank 1Y]]+Table2[[#This Row],[Rank 6M]]+Table2[[#This Row],[Rank Sharpe]])/3</f>
        <v>510.33333333333331</v>
      </c>
    </row>
    <row r="551" spans="1:48" x14ac:dyDescent="0.3">
      <c r="A551" t="s">
        <v>649</v>
      </c>
      <c r="B551" t="s">
        <v>650</v>
      </c>
      <c r="C551" t="s">
        <v>3175</v>
      </c>
      <c r="D551" t="s">
        <v>271</v>
      </c>
      <c r="E551">
        <v>29937.662145359998</v>
      </c>
      <c r="F551">
        <v>1098</v>
      </c>
      <c r="G551">
        <v>33.054409176994596</v>
      </c>
      <c r="H551">
        <f>(Table2[[#This Row],[1Y Return vs Nifty]]-AVERAGE(Table2[1Y Return vs Nifty]))/_xlfn.STDEV.P(Table2[1Y Return vs Nifty])</f>
        <v>0.12572646494622386</v>
      </c>
      <c r="I551">
        <v>-4.0906728517655004</v>
      </c>
      <c r="J551">
        <f>(Table2[[#This Row],[1M Return vs Nifty]]-AVERAGE(Table2[1M Return vs Nifty]))/_xlfn.STDEV.P(Table2[1M Return vs Nifty])</f>
        <v>-0.43734826444598446</v>
      </c>
      <c r="K551">
        <v>-25.775429666332499</v>
      </c>
      <c r="L551">
        <f>(Table2[[#This Row],[6M Return vs Nifty]]-AVERAGE(Table2[6M Return vs Nifty]))/_xlfn.STDEV.P(Table2[6M Return vs Nifty])</f>
        <v>-1.2176547213124544</v>
      </c>
      <c r="M551">
        <v>-0.88914868080034604</v>
      </c>
      <c r="N551">
        <f>(Table2[[#This Row],[1W Return vs Nifty]]-AVERAGE(Table2[1W Return vs Nifty]))/_xlfn.STDEV.P(Table2[1W Return vs Nifty])</f>
        <v>-0.27802526418527906</v>
      </c>
      <c r="O551">
        <v>1121.3399999999999</v>
      </c>
      <c r="P551">
        <v>1152.4246272816199</v>
      </c>
      <c r="Q551">
        <v>1135.5305685559999</v>
      </c>
      <c r="R551">
        <v>45.547328730847198</v>
      </c>
      <c r="S551" s="1">
        <f>(Table2[[#This Row],[Close Price]]-Table2[[#This Row],[20D EMA]])/Table2[[#This Row],[20D EMA]]</f>
        <v>-2.0814382792016622E-2</v>
      </c>
      <c r="T551" s="1">
        <f>(Table2[[#This Row],[Close Price]]-Table2[[#This Row],[50D EMA]])/Table2[[#This Row],[50D EMA]]</f>
        <v>-4.7226192492951707E-2</v>
      </c>
      <c r="U551" s="1">
        <f>(Table2[[#This Row],[Close Price]]-Table2[[#This Row],[200D EMA]])/Table2[[#This Row],[200D EMA]]</f>
        <v>-3.3051130101874555E-2</v>
      </c>
      <c r="V551">
        <v>0.749741098695205</v>
      </c>
      <c r="W551">
        <v>1081.05</v>
      </c>
      <c r="X551">
        <v>1120</v>
      </c>
      <c r="Y551">
        <v>1081.05</v>
      </c>
      <c r="Z551">
        <v>1138.8</v>
      </c>
      <c r="AA551">
        <v>1081.05</v>
      </c>
      <c r="AB551">
        <v>1199</v>
      </c>
      <c r="AC551" s="1">
        <f>(Table2[[#This Row],[Close Price]]/Table2[[#This Row],[Day Low]])-1</f>
        <v>1.567920077702234E-2</v>
      </c>
      <c r="AD551" s="1">
        <f>(Table2[[#This Row],[Day High]]/Table2[[#This Row],[Close Price]])-1</f>
        <v>2.0036429872495543E-2</v>
      </c>
      <c r="AE551" s="1">
        <f>(Table2[[#This Row],[Close Price]]/Table2[[#This Row],[Current Week Low]])-1</f>
        <v>1.567920077702234E-2</v>
      </c>
      <c r="AF551" s="1">
        <f>(Table2[[#This Row],[Current Week High]]/Table2[[#This Row],[Close Price]])-1</f>
        <v>3.7158469945355099E-2</v>
      </c>
      <c r="AG551" s="1">
        <f>(Table2[[#This Row],[Close Price]]/Table2[[#This Row],[Current Month Low]])-1</f>
        <v>1.567920077702234E-2</v>
      </c>
      <c r="AH551" s="1">
        <f>(Table2[[#This Row],[Current Month High]]/Table2[[#This Row],[Close Price]])-1</f>
        <v>9.1985428051001739E-2</v>
      </c>
      <c r="AI551">
        <v>37.877959927140203</v>
      </c>
      <c r="AJ551">
        <v>62.426035502958499</v>
      </c>
      <c r="AK551" t="str">
        <f>IF(AND(Table2[[#This Row],[20D EMA]]&gt;Table2[[#This Row],[50D EMA]],Table2[[#This Row],[50D EMA]]&gt;Table2[[#This Row],[200D EMA]]),"Uptrend","Downtrend/NoTrend")</f>
        <v>Downtrend/NoTrend</v>
      </c>
      <c r="AL551">
        <v>-0.26</v>
      </c>
      <c r="AM551" t="s">
        <v>3216</v>
      </c>
      <c r="AN551">
        <v>-5.72</v>
      </c>
      <c r="AO551" t="s">
        <v>3216</v>
      </c>
      <c r="AQ551">
        <f>(Table2[[#This Row],[Sharpe Ratio]]-AVERAGE(Table2[Sharpe Ratio]))/_xlfn.STDEV.P(Table2[Sharpe Ratio])</f>
        <v>-0.74800574154095356</v>
      </c>
      <c r="AR5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1">
        <f>_xlfn.RANK.AVG(Table2[[#This Row],[1Y Return vs Nifty Z-Score]],Table2[1Y Return vs Nifty Z-Score])</f>
        <v>267</v>
      </c>
      <c r="AT551">
        <f>_xlfn.RANK.AVG(Table2[[#This Row],[6M Return vs Nifty Z-Score]],Table2[6M Return vs Nifty Z-Score])</f>
        <v>708</v>
      </c>
      <c r="AU551">
        <f>_xlfn.RANK.AVG(Table2[[#This Row],[Sharpe Ratio Z-Score]],Table2[Sharpe Ratio Z-Score])</f>
        <v>557</v>
      </c>
      <c r="AV551">
        <f>(Table2[[#This Row],[Rank 1Y]]+Table2[[#This Row],[Rank 6M]]+Table2[[#This Row],[Rank Sharpe]])/3</f>
        <v>510.66666666666669</v>
      </c>
    </row>
    <row r="552" spans="1:48" x14ac:dyDescent="0.3">
      <c r="A552" t="s">
        <v>1493</v>
      </c>
      <c r="B552" t="s">
        <v>1494</v>
      </c>
      <c r="C552" t="s">
        <v>3178</v>
      </c>
      <c r="D552" t="s">
        <v>1495</v>
      </c>
      <c r="E552">
        <v>7048.5383891000001</v>
      </c>
      <c r="F552">
        <v>524.95000000000005</v>
      </c>
      <c r="G552">
        <v>1.2547842219946499</v>
      </c>
      <c r="H552">
        <f>(Table2[[#This Row],[1Y Return vs Nifty]]-AVERAGE(Table2[1Y Return vs Nifty]))/_xlfn.STDEV.P(Table2[1Y Return vs Nifty])</f>
        <v>-0.41275035685457262</v>
      </c>
      <c r="I552">
        <v>8.4995195376526809</v>
      </c>
      <c r="J552">
        <f>(Table2[[#This Row],[1M Return vs Nifty]]-AVERAGE(Table2[1M Return vs Nifty]))/_xlfn.STDEV.P(Table2[1M Return vs Nifty])</f>
        <v>0.70644333962714412</v>
      </c>
      <c r="K552">
        <v>-5.2747703634134</v>
      </c>
      <c r="L552">
        <f>(Table2[[#This Row],[6M Return vs Nifty]]-AVERAGE(Table2[6M Return vs Nifty]))/_xlfn.STDEV.P(Table2[6M Return vs Nifty])</f>
        <v>-0.60550095665480441</v>
      </c>
      <c r="M552">
        <v>0.78124717247047304</v>
      </c>
      <c r="N552">
        <f>(Table2[[#This Row],[1W Return vs Nifty]]-AVERAGE(Table2[1W Return vs Nifty]))/_xlfn.STDEV.P(Table2[1W Return vs Nifty])</f>
        <v>8.4765089765982751E-2</v>
      </c>
      <c r="O552">
        <v>503.54</v>
      </c>
      <c r="P552">
        <v>487.44043454174999</v>
      </c>
      <c r="Q552">
        <v>458.92104226617897</v>
      </c>
      <c r="R552">
        <v>59.803708701712999</v>
      </c>
      <c r="S552" s="1">
        <f>(Table2[[#This Row],[Close Price]]-Table2[[#This Row],[20D EMA]])/Table2[[#This Row],[20D EMA]]</f>
        <v>4.2518965722683447E-2</v>
      </c>
      <c r="T552" s="1">
        <f>(Table2[[#This Row],[Close Price]]-Table2[[#This Row],[50D EMA]])/Table2[[#This Row],[50D EMA]]</f>
        <v>7.6952100811073162E-2</v>
      </c>
      <c r="U552" s="1">
        <f>(Table2[[#This Row],[Close Price]]-Table2[[#This Row],[200D EMA]])/Table2[[#This Row],[200D EMA]]</f>
        <v>0.14387868860352582</v>
      </c>
      <c r="V552">
        <v>0.64205044439091996</v>
      </c>
      <c r="W552">
        <v>505.9</v>
      </c>
      <c r="X552">
        <v>532.75</v>
      </c>
      <c r="Y552">
        <v>503.6</v>
      </c>
      <c r="Z552">
        <v>532.75</v>
      </c>
      <c r="AA552">
        <v>487.25</v>
      </c>
      <c r="AB552">
        <v>532.79999999999995</v>
      </c>
      <c r="AC552" s="1">
        <f>(Table2[[#This Row],[Close Price]]/Table2[[#This Row],[Day Low]])-1</f>
        <v>3.765566317454061E-2</v>
      </c>
      <c r="AD552" s="1">
        <f>(Table2[[#This Row],[Day High]]/Table2[[#This Row],[Close Price]])-1</f>
        <v>1.4858557957900587E-2</v>
      </c>
      <c r="AE552" s="1">
        <f>(Table2[[#This Row],[Close Price]]/Table2[[#This Row],[Current Week Low]])-1</f>
        <v>4.2394757744241396E-2</v>
      </c>
      <c r="AF552" s="1">
        <f>(Table2[[#This Row],[Current Week High]]/Table2[[#This Row],[Close Price]])-1</f>
        <v>1.4858557957900587E-2</v>
      </c>
      <c r="AG552" s="1">
        <f>(Table2[[#This Row],[Close Price]]/Table2[[#This Row],[Current Month Low]])-1</f>
        <v>7.7373011800923708E-2</v>
      </c>
      <c r="AH552" s="1">
        <f>(Table2[[#This Row],[Current Month High]]/Table2[[#This Row],[Close Price]])-1</f>
        <v>1.4953805124297448E-2</v>
      </c>
      <c r="AI552">
        <v>9.8961805886274608</v>
      </c>
      <c r="AJ552">
        <v>53.359626059012498</v>
      </c>
      <c r="AK552" t="str">
        <f>IF(AND(Table2[[#This Row],[20D EMA]]&gt;Table2[[#This Row],[50D EMA]],Table2[[#This Row],[50D EMA]]&gt;Table2[[#This Row],[200D EMA]]),"Uptrend","Downtrend/NoTrend")</f>
        <v>Uptrend</v>
      </c>
      <c r="AL552">
        <v>0.01</v>
      </c>
      <c r="AM552" t="s">
        <v>3217</v>
      </c>
      <c r="AN552">
        <v>2.44</v>
      </c>
      <c r="AO552" t="s">
        <v>3217</v>
      </c>
      <c r="AQ552">
        <f>(Table2[[#This Row],[Sharpe Ratio]]-AVERAGE(Table2[Sharpe Ratio]))/_xlfn.STDEV.P(Table2[Sharpe Ratio])</f>
        <v>-0.74800574154095356</v>
      </c>
      <c r="AR5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-0.97504862565720363</v>
      </c>
      <c r="AS552">
        <f>_xlfn.RANK.AVG(Table2[[#This Row],[1Y Return vs Nifty Z-Score]],Table2[1Y Return vs Nifty Z-Score])</f>
        <v>445</v>
      </c>
      <c r="AT552">
        <f>_xlfn.RANK.AVG(Table2[[#This Row],[6M Return vs Nifty Z-Score]],Table2[6M Return vs Nifty Z-Score])</f>
        <v>531</v>
      </c>
      <c r="AU552">
        <f>_xlfn.RANK.AVG(Table2[[#This Row],[Sharpe Ratio Z-Score]],Table2[Sharpe Ratio Z-Score])</f>
        <v>557</v>
      </c>
      <c r="AV552">
        <f>(Table2[[#This Row],[Rank 1Y]]+Table2[[#This Row],[Rank 6M]]+Table2[[#This Row],[Rank Sharpe]])/3</f>
        <v>511</v>
      </c>
    </row>
    <row r="553" spans="1:48" x14ac:dyDescent="0.3">
      <c r="A553" t="s">
        <v>1774</v>
      </c>
      <c r="B553" t="s">
        <v>1775</v>
      </c>
      <c r="C553" t="s">
        <v>3178</v>
      </c>
      <c r="D553" t="s">
        <v>288</v>
      </c>
      <c r="E553">
        <v>4602.8409872120001</v>
      </c>
      <c r="F553">
        <v>206.07</v>
      </c>
      <c r="G553">
        <v>17.465302649057399</v>
      </c>
      <c r="H553">
        <f>(Table2[[#This Row],[1Y Return vs Nifty]]-AVERAGE(Table2[1Y Return vs Nifty]))/_xlfn.STDEV.P(Table2[1Y Return vs Nifty])</f>
        <v>-0.13825062754328363</v>
      </c>
      <c r="I553">
        <v>2.4936967720419498</v>
      </c>
      <c r="J553">
        <f>(Table2[[#This Row],[1M Return vs Nifty]]-AVERAGE(Table2[1M Return vs Nifty]))/_xlfn.STDEV.P(Table2[1M Return vs Nifty])</f>
        <v>0.16082739966498596</v>
      </c>
      <c r="K553">
        <v>-16.1179298158889</v>
      </c>
      <c r="L553">
        <f>(Table2[[#This Row],[6M Return vs Nifty]]-AVERAGE(Table2[6M Return vs Nifty]))/_xlfn.STDEV.P(Table2[6M Return vs Nifty])</f>
        <v>-0.92927985476423836</v>
      </c>
      <c r="M553">
        <v>-1.8302517572074399</v>
      </c>
      <c r="N553">
        <f>(Table2[[#This Row],[1W Return vs Nifty]]-AVERAGE(Table2[1W Return vs Nifty]))/_xlfn.STDEV.P(Table2[1W Return vs Nifty])</f>
        <v>-0.48242179541816438</v>
      </c>
      <c r="O553">
        <v>208.01</v>
      </c>
      <c r="P553">
        <v>200.98771677382101</v>
      </c>
      <c r="Q553">
        <v>189.069028263512</v>
      </c>
      <c r="R553">
        <v>47.281372384057001</v>
      </c>
      <c r="S553" s="1">
        <f>(Table2[[#This Row],[Close Price]]-Table2[[#This Row],[20D EMA]])/Table2[[#This Row],[20D EMA]]</f>
        <v>-9.3264746887168782E-3</v>
      </c>
      <c r="T553" s="1">
        <f>(Table2[[#This Row],[Close Price]]-Table2[[#This Row],[50D EMA]])/Table2[[#This Row],[50D EMA]]</f>
        <v>2.5286536449878032E-2</v>
      </c>
      <c r="U553" s="1">
        <f>(Table2[[#This Row],[Close Price]]-Table2[[#This Row],[200D EMA]])/Table2[[#This Row],[200D EMA]]</f>
        <v>8.9919390249328199E-2</v>
      </c>
      <c r="V553">
        <v>0.66265283398713204</v>
      </c>
      <c r="W553">
        <v>203</v>
      </c>
      <c r="X553">
        <v>209.95</v>
      </c>
      <c r="Y553">
        <v>203</v>
      </c>
      <c r="Z553">
        <v>218.99</v>
      </c>
      <c r="AA553">
        <v>203</v>
      </c>
      <c r="AB553">
        <v>225.48</v>
      </c>
      <c r="AC553" s="1">
        <f>(Table2[[#This Row],[Close Price]]/Table2[[#This Row],[Day Low]])-1</f>
        <v>1.51231527093596E-2</v>
      </c>
      <c r="AD553" s="1">
        <f>(Table2[[#This Row],[Day High]]/Table2[[#This Row],[Close Price]])-1</f>
        <v>1.8828553404182991E-2</v>
      </c>
      <c r="AE553" s="1">
        <f>(Table2[[#This Row],[Close Price]]/Table2[[#This Row],[Current Week Low]])-1</f>
        <v>1.51231527093596E-2</v>
      </c>
      <c r="AF553" s="1">
        <f>(Table2[[#This Row],[Current Week High]]/Table2[[#This Row],[Close Price]])-1</f>
        <v>6.2697141747949825E-2</v>
      </c>
      <c r="AG553" s="1">
        <f>(Table2[[#This Row],[Close Price]]/Table2[[#This Row],[Current Month Low]])-1</f>
        <v>1.51231527093596E-2</v>
      </c>
      <c r="AH553" s="1">
        <f>(Table2[[#This Row],[Current Month High]]/Table2[[#This Row],[Close Price]])-1</f>
        <v>9.4191294220410615E-2</v>
      </c>
      <c r="AI553">
        <v>15.421943999611701</v>
      </c>
      <c r="AJ553">
        <v>61.941060903732797</v>
      </c>
      <c r="AK553" t="str">
        <f>IF(AND(Table2[[#This Row],[20D EMA]]&gt;Table2[[#This Row],[50D EMA]],Table2[[#This Row],[50D EMA]]&gt;Table2[[#This Row],[200D EMA]]),"Uptrend","Downtrend/NoTrend")</f>
        <v>Uptrend</v>
      </c>
      <c r="AL553">
        <v>0.01</v>
      </c>
      <c r="AM553" t="s">
        <v>3217</v>
      </c>
      <c r="AN553">
        <v>-1.04</v>
      </c>
      <c r="AO553" t="s">
        <v>3216</v>
      </c>
      <c r="AQ553">
        <f>(Table2[[#This Row],[Sharpe Ratio]]-AVERAGE(Table2[Sharpe Ratio]))/_xlfn.STDEV.P(Table2[Sharpe Ratio])</f>
        <v>-0.74800574154095356</v>
      </c>
      <c r="AR5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-2.137130619601654</v>
      </c>
      <c r="AS553">
        <f>_xlfn.RANK.AVG(Table2[[#This Row],[1Y Return vs Nifty Z-Score]],Table2[1Y Return vs Nifty Z-Score])</f>
        <v>338</v>
      </c>
      <c r="AT553">
        <f>_xlfn.RANK.AVG(Table2[[#This Row],[6M Return vs Nifty Z-Score]],Table2[6M Return vs Nifty Z-Score])</f>
        <v>640</v>
      </c>
      <c r="AU553">
        <f>_xlfn.RANK.AVG(Table2[[#This Row],[Sharpe Ratio Z-Score]],Table2[Sharpe Ratio Z-Score])</f>
        <v>557</v>
      </c>
      <c r="AV553">
        <f>(Table2[[#This Row],[Rank 1Y]]+Table2[[#This Row],[Rank 6M]]+Table2[[#This Row],[Rank Sharpe]])/3</f>
        <v>511.66666666666669</v>
      </c>
    </row>
    <row r="554" spans="1:48" x14ac:dyDescent="0.3">
      <c r="A554" t="s">
        <v>436</v>
      </c>
      <c r="B554" t="s">
        <v>437</v>
      </c>
      <c r="C554" t="s">
        <v>3179</v>
      </c>
      <c r="D554" t="s">
        <v>127</v>
      </c>
      <c r="E554">
        <v>53552.260371885</v>
      </c>
      <c r="F554">
        <v>126.54</v>
      </c>
      <c r="G554">
        <v>6.4734382779779702</v>
      </c>
      <c r="H554">
        <f>(Table2[[#This Row],[1Y Return vs Nifty]]-AVERAGE(Table2[1Y Return vs Nifty]))/_xlfn.STDEV.P(Table2[1Y Return vs Nifty])</f>
        <v>-0.32438062752221802</v>
      </c>
      <c r="I554">
        <v>-3.5083251443135999</v>
      </c>
      <c r="J554">
        <f>(Table2[[#This Row],[1M Return vs Nifty]]-AVERAGE(Table2[1M Return vs Nifty]))/_xlfn.STDEV.P(Table2[1M Return vs Nifty])</f>
        <v>-0.38444324140641989</v>
      </c>
      <c r="K554">
        <v>-13.237176748908</v>
      </c>
      <c r="L554">
        <f>(Table2[[#This Row],[6M Return vs Nifty]]-AVERAGE(Table2[6M Return vs Nifty]))/_xlfn.STDEV.P(Table2[6M Return vs Nifty])</f>
        <v>-0.84325999516146299</v>
      </c>
      <c r="M554">
        <v>-0.37518258281858302</v>
      </c>
      <c r="N554">
        <f>(Table2[[#This Row],[1W Return vs Nifty]]-AVERAGE(Table2[1W Return vs Nifty]))/_xlfn.STDEV.P(Table2[1W Return vs Nifty])</f>
        <v>-0.16639786626002698</v>
      </c>
      <c r="O554">
        <v>131.49</v>
      </c>
      <c r="P554">
        <v>136.44169037802999</v>
      </c>
      <c r="Q554">
        <v>133.143926464609</v>
      </c>
      <c r="R554">
        <v>43.0098848262788</v>
      </c>
      <c r="S554" s="1">
        <f>(Table2[[#This Row],[Close Price]]-Table2[[#This Row],[20D EMA]])/Table2[[#This Row],[20D EMA]]</f>
        <v>-3.7645448323066412E-2</v>
      </c>
      <c r="T554" s="1">
        <f>(Table2[[#This Row],[Close Price]]-Table2[[#This Row],[50D EMA]])/Table2[[#This Row],[50D EMA]]</f>
        <v>-7.2570856829727207E-2</v>
      </c>
      <c r="U554" s="1">
        <f>(Table2[[#This Row],[Close Price]]-Table2[[#This Row],[200D EMA]])/Table2[[#This Row],[200D EMA]]</f>
        <v>-4.9599907708628224E-2</v>
      </c>
      <c r="V554">
        <v>0.59151044140992004</v>
      </c>
      <c r="W554">
        <v>123.8</v>
      </c>
      <c r="X554">
        <v>130.99</v>
      </c>
      <c r="Y554">
        <v>123.8</v>
      </c>
      <c r="Z554">
        <v>134.08000000000001</v>
      </c>
      <c r="AA554">
        <v>123.8</v>
      </c>
      <c r="AB554">
        <v>134.38999999999999</v>
      </c>
      <c r="AC554" s="1">
        <f>(Table2[[#This Row],[Close Price]]/Table2[[#This Row],[Day Low]])-1</f>
        <v>2.2132471728594671E-2</v>
      </c>
      <c r="AD554" s="1">
        <f>(Table2[[#This Row],[Day High]]/Table2[[#This Row],[Close Price]])-1</f>
        <v>3.5166745693061552E-2</v>
      </c>
      <c r="AE554" s="1">
        <f>(Table2[[#This Row],[Close Price]]/Table2[[#This Row],[Current Week Low]])-1</f>
        <v>2.2132471728594671E-2</v>
      </c>
      <c r="AF554" s="1">
        <f>(Table2[[#This Row],[Current Week High]]/Table2[[#This Row],[Close Price]])-1</f>
        <v>5.9585901691164844E-2</v>
      </c>
      <c r="AG554" s="1">
        <f>(Table2[[#This Row],[Close Price]]/Table2[[#This Row],[Current Month Low]])-1</f>
        <v>2.2132471728594671E-2</v>
      </c>
      <c r="AH554" s="1">
        <f>(Table2[[#This Row],[Current Month High]]/Table2[[#This Row],[Close Price]])-1</f>
        <v>6.2035719930456645E-2</v>
      </c>
      <c r="AI554">
        <v>38.5727833096254</v>
      </c>
      <c r="AJ554">
        <v>54.694376528117303</v>
      </c>
      <c r="AK554" t="str">
        <f>IF(AND(Table2[[#This Row],[20D EMA]]&gt;Table2[[#This Row],[50D EMA]],Table2[[#This Row],[50D EMA]]&gt;Table2[[#This Row],[200D EMA]]),"Uptrend","Downtrend/NoTrend")</f>
        <v>Downtrend/NoTrend</v>
      </c>
      <c r="AL554">
        <v>-0.08</v>
      </c>
      <c r="AM554" t="s">
        <v>3216</v>
      </c>
      <c r="AN554">
        <v>-3.98</v>
      </c>
      <c r="AO554" t="s">
        <v>3216</v>
      </c>
      <c r="AP554">
        <v>2.667756452882E-3</v>
      </c>
      <c r="AQ554">
        <f>(Table2[[#This Row],[Sharpe Ratio]]-AVERAGE(Table2[Sharpe Ratio]))/_xlfn.STDEV.P(Table2[Sharpe Ratio])</f>
        <v>-0.71702221121138776</v>
      </c>
      <c r="AR5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4">
        <f>_xlfn.RANK.AVG(Table2[[#This Row],[1Y Return vs Nifty Z-Score]],Table2[1Y Return vs Nifty Z-Score])</f>
        <v>405</v>
      </c>
      <c r="AT554">
        <f>_xlfn.RANK.AVG(Table2[[#This Row],[6M Return vs Nifty Z-Score]],Table2[6M Return vs Nifty Z-Score])</f>
        <v>606</v>
      </c>
      <c r="AU554">
        <f>_xlfn.RANK.AVG(Table2[[#This Row],[Sharpe Ratio Z-Score]],Table2[Sharpe Ratio Z-Score])</f>
        <v>525</v>
      </c>
      <c r="AV554">
        <f>(Table2[[#This Row],[Rank 1Y]]+Table2[[#This Row],[Rank 6M]]+Table2[[#This Row],[Rank Sharpe]])/3</f>
        <v>512</v>
      </c>
    </row>
    <row r="555" spans="1:48" x14ac:dyDescent="0.3">
      <c r="A555" t="s">
        <v>461</v>
      </c>
      <c r="B555" t="s">
        <v>462</v>
      </c>
      <c r="C555" t="s">
        <v>631</v>
      </c>
      <c r="D555" t="s">
        <v>463</v>
      </c>
      <c r="E555">
        <v>48019.658344800002</v>
      </c>
      <c r="F555">
        <v>43015.199999999997</v>
      </c>
      <c r="G555">
        <v>-18.3671153715412</v>
      </c>
      <c r="H555">
        <f>(Table2[[#This Row],[1Y Return vs Nifty]]-AVERAGE(Table2[1Y Return vs Nifty]))/_xlfn.STDEV.P(Table2[1Y Return vs Nifty])</f>
        <v>-0.74501648092910233</v>
      </c>
      <c r="I555">
        <v>1.62487108562514</v>
      </c>
      <c r="J555">
        <f>(Table2[[#This Row],[1M Return vs Nifty]]-AVERAGE(Table2[1M Return vs Nifty]))/_xlfn.STDEV.P(Table2[1M Return vs Nifty])</f>
        <v>8.1896475117569797E-2</v>
      </c>
      <c r="K555">
        <v>9.9001853025516908</v>
      </c>
      <c r="L555">
        <f>(Table2[[#This Row],[6M Return vs Nifty]]-AVERAGE(Table2[6M Return vs Nifty]))/_xlfn.STDEV.P(Table2[6M Return vs Nifty])</f>
        <v>-0.152373761954742</v>
      </c>
      <c r="M555">
        <v>1.6643676192669801</v>
      </c>
      <c r="N555">
        <f>(Table2[[#This Row],[1W Return vs Nifty]]-AVERAGE(Table2[1W Return vs Nifty]))/_xlfn.STDEV.P(Table2[1W Return vs Nifty])</f>
        <v>0.27656847508183297</v>
      </c>
      <c r="O555">
        <v>42102.49</v>
      </c>
      <c r="P555">
        <v>41190.724047008</v>
      </c>
      <c r="Q555">
        <v>38992.6876144571</v>
      </c>
      <c r="R555">
        <v>63.104919854415797</v>
      </c>
      <c r="S555" s="1">
        <f>(Table2[[#This Row],[Close Price]]-Table2[[#This Row],[20D EMA]])/Table2[[#This Row],[20D EMA]]</f>
        <v>2.1678290286393967E-2</v>
      </c>
      <c r="T555" s="1">
        <f>(Table2[[#This Row],[Close Price]]-Table2[[#This Row],[50D EMA]])/Table2[[#This Row],[50D EMA]]</f>
        <v>4.4293369325332926E-2</v>
      </c>
      <c r="U555" s="1">
        <f>(Table2[[#This Row],[Close Price]]-Table2[[#This Row],[200D EMA]])/Table2[[#This Row],[200D EMA]]</f>
        <v>0.1031606855448326</v>
      </c>
      <c r="V555">
        <v>1.1790979123635299</v>
      </c>
      <c r="W555">
        <v>42457.7</v>
      </c>
      <c r="X555">
        <v>43887.95</v>
      </c>
      <c r="Y555">
        <v>42457.7</v>
      </c>
      <c r="Z555">
        <v>44100</v>
      </c>
      <c r="AA555">
        <v>40040</v>
      </c>
      <c r="AB555">
        <v>44100</v>
      </c>
      <c r="AC555" s="1">
        <f>(Table2[[#This Row],[Close Price]]/Table2[[#This Row],[Day Low]])-1</f>
        <v>1.3130715983202146E-2</v>
      </c>
      <c r="AD555" s="1">
        <f>(Table2[[#This Row],[Day High]]/Table2[[#This Row],[Close Price]])-1</f>
        <v>2.028933958228718E-2</v>
      </c>
      <c r="AE555" s="1">
        <f>(Table2[[#This Row],[Close Price]]/Table2[[#This Row],[Current Week Low]])-1</f>
        <v>1.3130715983202146E-2</v>
      </c>
      <c r="AF555" s="1">
        <f>(Table2[[#This Row],[Current Week High]]/Table2[[#This Row],[Close Price]])-1</f>
        <v>2.5218992356190517E-2</v>
      </c>
      <c r="AG555" s="1">
        <f>(Table2[[#This Row],[Close Price]]/Table2[[#This Row],[Current Month Low]])-1</f>
        <v>7.4305694305694336E-2</v>
      </c>
      <c r="AH555" s="1">
        <f>(Table2[[#This Row],[Current Month High]]/Table2[[#This Row],[Close Price]])-1</f>
        <v>2.5218992356190517E-2</v>
      </c>
      <c r="AI555">
        <v>2.5218992356190499</v>
      </c>
      <c r="AJ555">
        <v>30.0729814439349</v>
      </c>
      <c r="AK555" t="str">
        <f>IF(AND(Table2[[#This Row],[20D EMA]]&gt;Table2[[#This Row],[50D EMA]],Table2[[#This Row],[50D EMA]]&gt;Table2[[#This Row],[200D EMA]]),"Uptrend","Downtrend/NoTrend")</f>
        <v>Uptrend</v>
      </c>
      <c r="AL555">
        <v>-0.02</v>
      </c>
      <c r="AM555" t="s">
        <v>3216</v>
      </c>
      <c r="AN555">
        <v>2.5099999999999998</v>
      </c>
      <c r="AO555" t="s">
        <v>3217</v>
      </c>
      <c r="AP555">
        <v>-3.0566573672660001E-3</v>
      </c>
      <c r="AQ555">
        <f>(Table2[[#This Row],[Sharpe Ratio]]-AVERAGE(Table2[Sharpe Ratio]))/_xlfn.STDEV.P(Table2[Sharpe Ratio])</f>
        <v>-0.78350599724962777</v>
      </c>
      <c r="AR5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-1.3224312899340696</v>
      </c>
      <c r="AS555">
        <f>_xlfn.RANK.AVG(Table2[[#This Row],[1Y Return vs Nifty Z-Score]],Table2[1Y Return vs Nifty Z-Score])</f>
        <v>583</v>
      </c>
      <c r="AT555">
        <f>_xlfn.RANK.AVG(Table2[[#This Row],[6M Return vs Nifty Z-Score]],Table2[6M Return vs Nifty Z-Score])</f>
        <v>363</v>
      </c>
      <c r="AU555">
        <f>_xlfn.RANK.AVG(Table2[[#This Row],[Sharpe Ratio Z-Score]],Table2[Sharpe Ratio Z-Score])</f>
        <v>590</v>
      </c>
      <c r="AV555">
        <f>(Table2[[#This Row],[Rank 1Y]]+Table2[[#This Row],[Rank 6M]]+Table2[[#This Row],[Rank Sharpe]])/3</f>
        <v>512</v>
      </c>
    </row>
    <row r="556" spans="1:48" x14ac:dyDescent="0.3">
      <c r="A556" t="s">
        <v>1730</v>
      </c>
      <c r="B556" t="s">
        <v>1731</v>
      </c>
      <c r="C556" t="s">
        <v>3181</v>
      </c>
      <c r="D556" t="s">
        <v>840</v>
      </c>
      <c r="E556">
        <v>4850.5266092250004</v>
      </c>
      <c r="F556">
        <v>382.05</v>
      </c>
      <c r="G556">
        <v>-26.7842876816025</v>
      </c>
      <c r="H556">
        <f>(Table2[[#This Row],[1Y Return vs Nifty]]-AVERAGE(Table2[1Y Return vs Nifty]))/_xlfn.STDEV.P(Table2[1Y Return vs Nifty])</f>
        <v>-0.88754810513804849</v>
      </c>
      <c r="I556">
        <v>7.3515496755480303</v>
      </c>
      <c r="J556">
        <f>(Table2[[#This Row],[1M Return vs Nifty]]-AVERAGE(Table2[1M Return vs Nifty]))/_xlfn.STDEV.P(Table2[1M Return vs Nifty])</f>
        <v>0.60215277365391329</v>
      </c>
      <c r="K556">
        <v>6.2145731325159996</v>
      </c>
      <c r="L556">
        <f>(Table2[[#This Row],[6M Return vs Nifty]]-AVERAGE(Table2[6M Return vs Nifty]))/_xlfn.STDEV.P(Table2[6M Return vs Nifty])</f>
        <v>-0.2624268744726474</v>
      </c>
      <c r="M556">
        <v>-0.219588177224179</v>
      </c>
      <c r="N556">
        <f>(Table2[[#This Row],[1W Return vs Nifty]]-AVERAGE(Table2[1W Return vs Nifty]))/_xlfn.STDEV.P(Table2[1W Return vs Nifty])</f>
        <v>-0.13260458943411871</v>
      </c>
      <c r="O556">
        <v>387.89</v>
      </c>
      <c r="P556">
        <v>368.83971392913497</v>
      </c>
      <c r="Q556">
        <v>348.31871109732401</v>
      </c>
      <c r="R556">
        <v>53.173203036684299</v>
      </c>
      <c r="S556" s="1">
        <f>(Table2[[#This Row],[Close Price]]-Table2[[#This Row],[20D EMA]])/Table2[[#This Row],[20D EMA]]</f>
        <v>-1.505581479285358E-2</v>
      </c>
      <c r="T556" s="1">
        <f>(Table2[[#This Row],[Close Price]]-Table2[[#This Row],[50D EMA]])/Table2[[#This Row],[50D EMA]]</f>
        <v>3.5815790903154003E-2</v>
      </c>
      <c r="U556" s="1">
        <f>(Table2[[#This Row],[Close Price]]-Table2[[#This Row],[200D EMA]])/Table2[[#This Row],[200D EMA]]</f>
        <v>9.6840301218418079E-2</v>
      </c>
      <c r="V556">
        <v>0.89873657753019598</v>
      </c>
      <c r="W556">
        <v>380.45</v>
      </c>
      <c r="X556">
        <v>400.4</v>
      </c>
      <c r="Y556">
        <v>380.45</v>
      </c>
      <c r="Z556">
        <v>409.4</v>
      </c>
      <c r="AA556">
        <v>380.45</v>
      </c>
      <c r="AB556">
        <v>415.8</v>
      </c>
      <c r="AC556" s="1">
        <f>(Table2[[#This Row],[Close Price]]/Table2[[#This Row],[Day Low]])-1</f>
        <v>4.2055460638716902E-3</v>
      </c>
      <c r="AD556" s="1">
        <f>(Table2[[#This Row],[Day High]]/Table2[[#This Row],[Close Price]])-1</f>
        <v>4.8030362517994973E-2</v>
      </c>
      <c r="AE556" s="1">
        <f>(Table2[[#This Row],[Close Price]]/Table2[[#This Row],[Current Week Low]])-1</f>
        <v>4.2055460638716902E-3</v>
      </c>
      <c r="AF556" s="1">
        <f>(Table2[[#This Row],[Current Week High]]/Table2[[#This Row],[Close Price]])-1</f>
        <v>7.1587488548619183E-2</v>
      </c>
      <c r="AG556" s="1">
        <f>(Table2[[#This Row],[Close Price]]/Table2[[#This Row],[Current Month Low]])-1</f>
        <v>4.2055460638716902E-3</v>
      </c>
      <c r="AH556" s="1">
        <f>(Table2[[#This Row],[Current Month High]]/Table2[[#This Row],[Close Price]])-1</f>
        <v>8.8339222614840951E-2</v>
      </c>
      <c r="AI556">
        <v>17.7594555686428</v>
      </c>
      <c r="AJ556">
        <v>42.582571375256499</v>
      </c>
      <c r="AK556" t="str">
        <f>IF(AND(Table2[[#This Row],[20D EMA]]&gt;Table2[[#This Row],[50D EMA]],Table2[[#This Row],[50D EMA]]&gt;Table2[[#This Row],[200D EMA]]),"Uptrend","Downtrend/NoTrend")</f>
        <v>Uptrend</v>
      </c>
      <c r="AL556">
        <v>0.12</v>
      </c>
      <c r="AM556" t="s">
        <v>3217</v>
      </c>
      <c r="AN556">
        <v>-4.04</v>
      </c>
      <c r="AO556" t="s">
        <v>3216</v>
      </c>
      <c r="AP556">
        <v>1.0089187776127001E-2</v>
      </c>
      <c r="AQ556">
        <f>(Table2[[#This Row],[Sharpe Ratio]]-AVERAGE(Table2[Sharpe Ratio]))/_xlfn.STDEV.P(Table2[Sharpe Ratio])</f>
        <v>-0.63082913228765691</v>
      </c>
      <c r="AR5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-1.3112559276785583</v>
      </c>
      <c r="AS556">
        <f>_xlfn.RANK.AVG(Table2[[#This Row],[1Y Return vs Nifty Z-Score]],Table2[1Y Return vs Nifty Z-Score])</f>
        <v>635</v>
      </c>
      <c r="AT556">
        <f>_xlfn.RANK.AVG(Table2[[#This Row],[6M Return vs Nifty Z-Score]],Table2[6M Return vs Nifty Z-Score])</f>
        <v>402</v>
      </c>
      <c r="AU556">
        <f>_xlfn.RANK.AVG(Table2[[#This Row],[Sharpe Ratio Z-Score]],Table2[Sharpe Ratio Z-Score])</f>
        <v>502</v>
      </c>
      <c r="AV556">
        <f>(Table2[[#This Row],[Rank 1Y]]+Table2[[#This Row],[Rank 6M]]+Table2[[#This Row],[Rank Sharpe]])/3</f>
        <v>513</v>
      </c>
    </row>
    <row r="557" spans="1:48" x14ac:dyDescent="0.3">
      <c r="A557" t="s">
        <v>35</v>
      </c>
      <c r="B557" t="s">
        <v>36</v>
      </c>
      <c r="C557" t="s">
        <v>3173</v>
      </c>
      <c r="D557" t="s">
        <v>37</v>
      </c>
      <c r="E557">
        <v>675707.20308226999</v>
      </c>
      <c r="F557">
        <v>2911.75</v>
      </c>
      <c r="G557">
        <v>-8.2024801847922202</v>
      </c>
      <c r="H557">
        <f>(Table2[[#This Row],[1Y Return vs Nifty]]-AVERAGE(Table2[1Y Return vs Nifty]))/_xlfn.STDEV.P(Table2[1Y Return vs Nifty])</f>
        <v>-0.57289431100192112</v>
      </c>
      <c r="I557">
        <v>1.06910951872353</v>
      </c>
      <c r="J557">
        <f>(Table2[[#This Row],[1M Return vs Nifty]]-AVERAGE(Table2[1M Return vs Nifty]))/_xlfn.STDEV.P(Table2[1M Return vs Nifty])</f>
        <v>3.1406745141492456E-2</v>
      </c>
      <c r="K557">
        <v>11.9505126832097</v>
      </c>
      <c r="L557">
        <f>(Table2[[#This Row],[6M Return vs Nifty]]-AVERAGE(Table2[6M Return vs Nifty]))/_xlfn.STDEV.P(Table2[6M Return vs Nifty])</f>
        <v>-9.1150578529039086E-2</v>
      </c>
      <c r="M557">
        <v>-1.1434604164783899</v>
      </c>
      <c r="N557">
        <f>(Table2[[#This Row],[1W Return vs Nifty]]-AVERAGE(Table2[1W Return vs Nifty]))/_xlfn.STDEV.P(Table2[1W Return vs Nifty])</f>
        <v>-0.3332587852814542</v>
      </c>
      <c r="O557">
        <v>2853.15</v>
      </c>
      <c r="P557">
        <v>2761.4081493553099</v>
      </c>
      <c r="Q557">
        <v>2573.22863704255</v>
      </c>
      <c r="R557">
        <v>53.148503420068998</v>
      </c>
      <c r="S557" s="1">
        <f>(Table2[[#This Row],[Close Price]]-Table2[[#This Row],[20D EMA]])/Table2[[#This Row],[20D EMA]]</f>
        <v>2.0538702837214977E-2</v>
      </c>
      <c r="T557" s="1">
        <f>(Table2[[#This Row],[Close Price]]-Table2[[#This Row],[50D EMA]])/Table2[[#This Row],[50D EMA]]</f>
        <v>5.4443907786608639E-2</v>
      </c>
      <c r="U557" s="1">
        <f>(Table2[[#This Row],[Close Price]]-Table2[[#This Row],[200D EMA]])/Table2[[#This Row],[200D EMA]]</f>
        <v>0.13155510477550011</v>
      </c>
      <c r="V557">
        <v>0.917142243977774</v>
      </c>
      <c r="W557">
        <v>2873.35</v>
      </c>
      <c r="X557">
        <v>2934.3</v>
      </c>
      <c r="Y557">
        <v>2807.4</v>
      </c>
      <c r="Z557">
        <v>2934.3</v>
      </c>
      <c r="AA557">
        <v>2771.65</v>
      </c>
      <c r="AB557">
        <v>2963.4</v>
      </c>
      <c r="AC557" s="1">
        <f>(Table2[[#This Row],[Close Price]]/Table2[[#This Row],[Day Low]])-1</f>
        <v>1.3364191623018495E-2</v>
      </c>
      <c r="AD557" s="1">
        <f>(Table2[[#This Row],[Day High]]/Table2[[#This Row],[Close Price]])-1</f>
        <v>7.7444835579978388E-3</v>
      </c>
      <c r="AE557" s="1">
        <f>(Table2[[#This Row],[Close Price]]/Table2[[#This Row],[Current Week Low]])-1</f>
        <v>3.7169623138847196E-2</v>
      </c>
      <c r="AF557" s="1">
        <f>(Table2[[#This Row],[Current Week High]]/Table2[[#This Row],[Close Price]])-1</f>
        <v>7.7444835579978388E-3</v>
      </c>
      <c r="AG557" s="1">
        <f>(Table2[[#This Row],[Close Price]]/Table2[[#This Row],[Current Month Low]])-1</f>
        <v>5.0547507802211733E-2</v>
      </c>
      <c r="AH557" s="1">
        <f>(Table2[[#This Row],[Current Month High]]/Table2[[#This Row],[Close Price]])-1</f>
        <v>1.7738473426633483E-2</v>
      </c>
      <c r="AI557">
        <v>1.7738473426633401</v>
      </c>
      <c r="AJ557">
        <v>34.055385465343697</v>
      </c>
      <c r="AK557" t="str">
        <f>IF(AND(Table2[[#This Row],[20D EMA]]&gt;Table2[[#This Row],[50D EMA]],Table2[[#This Row],[50D EMA]]&gt;Table2[[#This Row],[200D EMA]]),"Uptrend","Downtrend/NoTrend")</f>
        <v>Uptrend</v>
      </c>
      <c r="AL557">
        <v>0.02</v>
      </c>
      <c r="AM557" t="s">
        <v>3217</v>
      </c>
      <c r="AN557">
        <v>4.2</v>
      </c>
      <c r="AO557" t="s">
        <v>3217</v>
      </c>
      <c r="AP557">
        <v>-5.6298173885502997E-2</v>
      </c>
      <c r="AQ557">
        <f>(Table2[[#This Row],[Sharpe Ratio]]-AVERAGE(Table2[Sharpe Ratio]))/_xlfn.STDEV.P(Table2[Sharpe Ratio])</f>
        <v>-1.4018570989976089</v>
      </c>
      <c r="AR5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-2.3677540286685308</v>
      </c>
      <c r="AS557">
        <f>_xlfn.RANK.AVG(Table2[[#This Row],[1Y Return vs Nifty Z-Score]],Table2[1Y Return vs Nifty Z-Score])</f>
        <v>517</v>
      </c>
      <c r="AT557">
        <f>_xlfn.RANK.AVG(Table2[[#This Row],[6M Return vs Nifty Z-Score]],Table2[6M Return vs Nifty Z-Score])</f>
        <v>346</v>
      </c>
      <c r="AU557">
        <f>_xlfn.RANK.AVG(Table2[[#This Row],[Sharpe Ratio Z-Score]],Table2[Sharpe Ratio Z-Score])</f>
        <v>677</v>
      </c>
      <c r="AV557">
        <f>(Table2[[#This Row],[Rank 1Y]]+Table2[[#This Row],[Rank 6M]]+Table2[[#This Row],[Rank Sharpe]])/3</f>
        <v>513.33333333333337</v>
      </c>
    </row>
    <row r="558" spans="1:48" x14ac:dyDescent="0.3">
      <c r="A558" t="s">
        <v>627</v>
      </c>
      <c r="B558" t="s">
        <v>628</v>
      </c>
      <c r="C558" t="s">
        <v>3177</v>
      </c>
      <c r="D558" t="s">
        <v>527</v>
      </c>
      <c r="E558">
        <v>30938.9133081359</v>
      </c>
      <c r="F558">
        <v>69.52</v>
      </c>
      <c r="G558">
        <v>-19.1189821534388</v>
      </c>
      <c r="H558">
        <f>(Table2[[#This Row],[1Y Return vs Nifty]]-AVERAGE(Table2[1Y Return vs Nifty]))/_xlfn.STDEV.P(Table2[1Y Return vs Nifty])</f>
        <v>-0.75774816678095569</v>
      </c>
      <c r="I558">
        <v>-4.8678735716793398</v>
      </c>
      <c r="J558">
        <f>(Table2[[#This Row],[1M Return vs Nifty]]-AVERAGE(Table2[1M Return vs Nifty]))/_xlfn.STDEV.P(Table2[1M Return vs Nifty])</f>
        <v>-0.50795526000422475</v>
      </c>
      <c r="K558">
        <v>-4.1828129964190897</v>
      </c>
      <c r="L558">
        <f>(Table2[[#This Row],[6M Return vs Nifty]]-AVERAGE(Table2[6M Return vs Nifty]))/_xlfn.STDEV.P(Table2[6M Return vs Nifty])</f>
        <v>-0.57289489247051528</v>
      </c>
      <c r="M558">
        <v>0.38227334436738297</v>
      </c>
      <c r="N558">
        <f>(Table2[[#This Row],[1W Return vs Nifty]]-AVERAGE(Table2[1W Return vs Nifty]))/_xlfn.STDEV.P(Table2[1W Return vs Nifty])</f>
        <v>-1.8873381787978341E-3</v>
      </c>
      <c r="O558">
        <v>70.14</v>
      </c>
      <c r="P558">
        <v>70.8713761163485</v>
      </c>
      <c r="Q558">
        <v>68.389084028839093</v>
      </c>
      <c r="R558">
        <v>50.173317587800497</v>
      </c>
      <c r="S558" s="1">
        <f>(Table2[[#This Row],[Close Price]]-Table2[[#This Row],[20D EMA]])/Table2[[#This Row],[20D EMA]]</f>
        <v>-8.8394639292843531E-3</v>
      </c>
      <c r="T558" s="1">
        <f>(Table2[[#This Row],[Close Price]]-Table2[[#This Row],[50D EMA]])/Table2[[#This Row],[50D EMA]]</f>
        <v>-1.9068010110738783E-2</v>
      </c>
      <c r="U558" s="1">
        <f>(Table2[[#This Row],[Close Price]]-Table2[[#This Row],[200D EMA]])/Table2[[#This Row],[200D EMA]]</f>
        <v>1.6536498290926151E-2</v>
      </c>
      <c r="V558">
        <v>0.53369547607927303</v>
      </c>
      <c r="W558">
        <v>68.73</v>
      </c>
      <c r="X558">
        <v>70.5</v>
      </c>
      <c r="Y558">
        <v>68.73</v>
      </c>
      <c r="Z558">
        <v>70.5</v>
      </c>
      <c r="AA558">
        <v>68.56</v>
      </c>
      <c r="AB558">
        <v>70.95</v>
      </c>
      <c r="AC558" s="1">
        <f>(Table2[[#This Row],[Close Price]]/Table2[[#This Row],[Day Low]])-1</f>
        <v>1.1494252873563093E-2</v>
      </c>
      <c r="AD558" s="1">
        <f>(Table2[[#This Row],[Day High]]/Table2[[#This Row],[Close Price]])-1</f>
        <v>1.4096662830840101E-2</v>
      </c>
      <c r="AE558" s="1">
        <f>(Table2[[#This Row],[Close Price]]/Table2[[#This Row],[Current Week Low]])-1</f>
        <v>1.1494252873563093E-2</v>
      </c>
      <c r="AF558" s="1">
        <f>(Table2[[#This Row],[Current Week High]]/Table2[[#This Row],[Close Price]])-1</f>
        <v>1.4096662830840101E-2</v>
      </c>
      <c r="AG558" s="1">
        <f>(Table2[[#This Row],[Close Price]]/Table2[[#This Row],[Current Month Low]])-1</f>
        <v>1.4002333722286986E-2</v>
      </c>
      <c r="AH558" s="1">
        <f>(Table2[[#This Row],[Current Month High]]/Table2[[#This Row],[Close Price]])-1</f>
        <v>2.0569620253164667E-2</v>
      </c>
      <c r="AI558">
        <v>15.074798619102401</v>
      </c>
      <c r="AJ558">
        <v>20.1728608470181</v>
      </c>
      <c r="AK558" t="str">
        <f>IF(AND(Table2[[#This Row],[20D EMA]]&gt;Table2[[#This Row],[50D EMA]],Table2[[#This Row],[50D EMA]]&gt;Table2[[#This Row],[200D EMA]]),"Uptrend","Downtrend/NoTrend")</f>
        <v>Downtrend/NoTrend</v>
      </c>
      <c r="AL558">
        <v>0.01</v>
      </c>
      <c r="AM558" t="s">
        <v>3217</v>
      </c>
      <c r="AN558">
        <v>-1.35</v>
      </c>
      <c r="AO558" t="s">
        <v>3216</v>
      </c>
      <c r="AP558">
        <v>3.2660459360936998E-2</v>
      </c>
      <c r="AQ558">
        <f>(Table2[[#This Row],[Sharpe Ratio]]-AVERAGE(Table2[Sharpe Ratio]))/_xlfn.STDEV.P(Table2[Sharpe Ratio])</f>
        <v>-0.36868463368872173</v>
      </c>
      <c r="AR5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8">
        <f>_xlfn.RANK.AVG(Table2[[#This Row],[1Y Return vs Nifty Z-Score]],Table2[1Y Return vs Nifty Z-Score])</f>
        <v>591</v>
      </c>
      <c r="AT558">
        <f>_xlfn.RANK.AVG(Table2[[#This Row],[6M Return vs Nifty Z-Score]],Table2[6M Return vs Nifty Z-Score])</f>
        <v>516</v>
      </c>
      <c r="AU558">
        <f>_xlfn.RANK.AVG(Table2[[#This Row],[Sharpe Ratio Z-Score]],Table2[Sharpe Ratio Z-Score])</f>
        <v>433</v>
      </c>
      <c r="AV558">
        <f>(Table2[[#This Row],[Rank 1Y]]+Table2[[#This Row],[Rank 6M]]+Table2[[#This Row],[Rank Sharpe]])/3</f>
        <v>513.33333333333337</v>
      </c>
    </row>
    <row r="559" spans="1:48" x14ac:dyDescent="0.3">
      <c r="A559" t="s">
        <v>1159</v>
      </c>
      <c r="B559" t="s">
        <v>1160</v>
      </c>
      <c r="C559" t="s">
        <v>3178</v>
      </c>
      <c r="D559" t="s">
        <v>495</v>
      </c>
      <c r="E559">
        <v>10813.27293795</v>
      </c>
      <c r="F559">
        <v>338.2</v>
      </c>
      <c r="G559">
        <v>-10.336323959412301</v>
      </c>
      <c r="H559">
        <f>(Table2[[#This Row],[1Y Return vs Nifty]]-AVERAGE(Table2[1Y Return vs Nifty]))/_xlfn.STDEV.P(Table2[1Y Return vs Nifty])</f>
        <v>-0.60902761180665821</v>
      </c>
      <c r="I559">
        <v>-82.010828105776994</v>
      </c>
      <c r="J559">
        <f>(Table2[[#This Row],[1M Return vs Nifty]]-AVERAGE(Table2[1M Return vs Nifty]))/_xlfn.STDEV.P(Table2[1M Return vs Nifty])</f>
        <v>-7.5162249496442515</v>
      </c>
      <c r="K559">
        <v>-5.1587575654836701</v>
      </c>
      <c r="L559">
        <f>(Table2[[#This Row],[6M Return vs Nifty]]-AVERAGE(Table2[6M Return vs Nifty]))/_xlfn.STDEV.P(Table2[6M Return vs Nifty])</f>
        <v>-0.60203679143202837</v>
      </c>
      <c r="M559">
        <v>0.30984860221260602</v>
      </c>
      <c r="N559">
        <f>(Table2[[#This Row],[1W Return vs Nifty]]-AVERAGE(Table2[1W Return vs Nifty]))/_xlfn.STDEV.P(Table2[1W Return vs Nifty])</f>
        <v>-1.7617141260930169E-2</v>
      </c>
      <c r="O559">
        <v>330.3</v>
      </c>
      <c r="P559">
        <v>323.00701222131897</v>
      </c>
      <c r="Q559">
        <v>302.469964827166</v>
      </c>
      <c r="R559">
        <v>62.302426916256501</v>
      </c>
      <c r="S559" s="1">
        <f>(Table2[[#This Row],[Close Price]]-Table2[[#This Row],[20D EMA]])/Table2[[#This Row],[20D EMA]]</f>
        <v>2.3917650620647827E-2</v>
      </c>
      <c r="T559" s="1">
        <f>(Table2[[#This Row],[Close Price]]-Table2[[#This Row],[50D EMA]])/Table2[[#This Row],[50D EMA]]</f>
        <v>4.703609272813878E-2</v>
      </c>
      <c r="U559" s="1">
        <f>(Table2[[#This Row],[Close Price]]-Table2[[#This Row],[200D EMA]])/Table2[[#This Row],[200D EMA]]</f>
        <v>0.11812754761700207</v>
      </c>
      <c r="V559">
        <v>1.07168112082598</v>
      </c>
      <c r="W559">
        <v>335.2</v>
      </c>
      <c r="X559">
        <v>345</v>
      </c>
      <c r="Y559">
        <v>323</v>
      </c>
      <c r="Z559">
        <v>345</v>
      </c>
      <c r="AA559">
        <v>317.05</v>
      </c>
      <c r="AB559">
        <v>364.4</v>
      </c>
      <c r="AC559" s="1">
        <f>(Table2[[#This Row],[Close Price]]/Table2[[#This Row],[Day Low]])-1</f>
        <v>8.9498806682577481E-3</v>
      </c>
      <c r="AD559" s="1">
        <f>(Table2[[#This Row],[Day High]]/Table2[[#This Row],[Close Price]])-1</f>
        <v>2.0106445890005986E-2</v>
      </c>
      <c r="AE559" s="1">
        <f>(Table2[[#This Row],[Close Price]]/Table2[[#This Row],[Current Week Low]])-1</f>
        <v>4.705882352941182E-2</v>
      </c>
      <c r="AF559" s="1">
        <f>(Table2[[#This Row],[Current Week High]]/Table2[[#This Row],[Close Price]])-1</f>
        <v>2.0106445890005986E-2</v>
      </c>
      <c r="AG559" s="1">
        <f>(Table2[[#This Row],[Close Price]]/Table2[[#This Row],[Current Month Low]])-1</f>
        <v>6.6708721021920825E-2</v>
      </c>
      <c r="AH559" s="1">
        <f>(Table2[[#This Row],[Current Month High]]/Table2[[#This Row],[Close Price]])-1</f>
        <v>7.7468953282081587E-2</v>
      </c>
      <c r="AI559">
        <v>7.7468953282081499</v>
      </c>
      <c r="AJ559">
        <v>39.406430338004903</v>
      </c>
      <c r="AK559" t="str">
        <f>IF(AND(Table2[[#This Row],[20D EMA]]&gt;Table2[[#This Row],[50D EMA]],Table2[[#This Row],[50D EMA]]&gt;Table2[[#This Row],[200D EMA]]),"Uptrend","Downtrend/NoTrend")</f>
        <v>Uptrend</v>
      </c>
      <c r="AL559">
        <v>-0.06</v>
      </c>
      <c r="AM559" t="s">
        <v>3216</v>
      </c>
      <c r="AN559">
        <v>2.0099999999999998</v>
      </c>
      <c r="AO559" t="s">
        <v>3217</v>
      </c>
      <c r="AP559">
        <v>2.0180511057057E-2</v>
      </c>
      <c r="AQ559">
        <f>(Table2[[#This Row],[Sharpe Ratio]]-AVERAGE(Table2[Sharpe Ratio]))/_xlfn.STDEV.P(Table2[Sharpe Ratio])</f>
        <v>-0.51362772111596888</v>
      </c>
      <c r="AR5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-9.2585342152598376</v>
      </c>
      <c r="AS559">
        <f>_xlfn.RANK.AVG(Table2[[#This Row],[1Y Return vs Nifty Z-Score]],Table2[1Y Return vs Nifty Z-Score])</f>
        <v>538</v>
      </c>
      <c r="AT559">
        <f>_xlfn.RANK.AVG(Table2[[#This Row],[6M Return vs Nifty Z-Score]],Table2[6M Return vs Nifty Z-Score])</f>
        <v>530</v>
      </c>
      <c r="AU559">
        <f>_xlfn.RANK.AVG(Table2[[#This Row],[Sharpe Ratio Z-Score]],Table2[Sharpe Ratio Z-Score])</f>
        <v>475</v>
      </c>
      <c r="AV559">
        <f>(Table2[[#This Row],[Rank 1Y]]+Table2[[#This Row],[Rank 6M]]+Table2[[#This Row],[Rank Sharpe]])/3</f>
        <v>514.33333333333337</v>
      </c>
    </row>
    <row r="560" spans="1:48" x14ac:dyDescent="0.3">
      <c r="A560" t="s">
        <v>1835</v>
      </c>
      <c r="B560" t="s">
        <v>1836</v>
      </c>
      <c r="C560" t="s">
        <v>3181</v>
      </c>
      <c r="D560" t="s">
        <v>1555</v>
      </c>
      <c r="E560">
        <v>4189.6949999999997</v>
      </c>
      <c r="F560">
        <v>379.55</v>
      </c>
      <c r="G560">
        <v>-35.577169992882403</v>
      </c>
      <c r="H560">
        <f>(Table2[[#This Row],[1Y Return vs Nifty]]-AVERAGE(Table2[1Y Return vs Nifty]))/_xlfn.STDEV.P(Table2[1Y Return vs Nifty])</f>
        <v>-1.0364417895178695</v>
      </c>
      <c r="I560">
        <v>17.4881759079632</v>
      </c>
      <c r="J560">
        <f>(Table2[[#This Row],[1M Return vs Nifty]]-AVERAGE(Table2[1M Return vs Nifty]))/_xlfn.STDEV.P(Table2[1M Return vs Nifty])</f>
        <v>1.5230432270840448</v>
      </c>
      <c r="K560">
        <v>10.340760341880801</v>
      </c>
      <c r="L560">
        <f>(Table2[[#This Row],[6M Return vs Nifty]]-AVERAGE(Table2[6M Return vs Nifty]))/_xlfn.STDEV.P(Table2[6M Return vs Nifty])</f>
        <v>-0.13921810364373813</v>
      </c>
      <c r="M560">
        <v>0.56080375382116798</v>
      </c>
      <c r="N560">
        <f>(Table2[[#This Row],[1W Return vs Nifty]]-AVERAGE(Table2[1W Return vs Nifty]))/_xlfn.STDEV.P(Table2[1W Return vs Nifty])</f>
        <v>3.6887369211655342E-2</v>
      </c>
      <c r="O560">
        <v>353.92</v>
      </c>
      <c r="P560">
        <v>337.70009153721202</v>
      </c>
      <c r="Q560">
        <v>343.02534789084302</v>
      </c>
      <c r="R560">
        <v>74.433347603784995</v>
      </c>
      <c r="S560" s="1">
        <f>(Table2[[#This Row],[Close Price]]-Table2[[#This Row],[20D EMA]])/Table2[[#This Row],[20D EMA]]</f>
        <v>7.2417495479204327E-2</v>
      </c>
      <c r="T560" s="1">
        <f>(Table2[[#This Row],[Close Price]]-Table2[[#This Row],[50D EMA]])/Table2[[#This Row],[50D EMA]]</f>
        <v>0.12392625738502783</v>
      </c>
      <c r="U560" s="1">
        <f>(Table2[[#This Row],[Close Price]]-Table2[[#This Row],[200D EMA]])/Table2[[#This Row],[200D EMA]]</f>
        <v>0.10647799742420144</v>
      </c>
      <c r="V560">
        <v>2.84550958820153</v>
      </c>
      <c r="W560">
        <v>372.6</v>
      </c>
      <c r="X560">
        <v>383.9</v>
      </c>
      <c r="Y560">
        <v>371.05</v>
      </c>
      <c r="Z560">
        <v>386</v>
      </c>
      <c r="AA560">
        <v>322.05</v>
      </c>
      <c r="AB560">
        <v>386</v>
      </c>
      <c r="AC560" s="1">
        <f>(Table2[[#This Row],[Close Price]]/Table2[[#This Row],[Day Low]])-1</f>
        <v>1.865271068169605E-2</v>
      </c>
      <c r="AD560" s="1">
        <f>(Table2[[#This Row],[Day High]]/Table2[[#This Row],[Close Price]])-1</f>
        <v>1.1460940587537882E-2</v>
      </c>
      <c r="AE560" s="1">
        <f>(Table2[[#This Row],[Close Price]]/Table2[[#This Row],[Current Week Low]])-1</f>
        <v>2.290796388626859E-2</v>
      </c>
      <c r="AF560" s="1">
        <f>(Table2[[#This Row],[Current Week High]]/Table2[[#This Row],[Close Price]])-1</f>
        <v>1.6993808457383741E-2</v>
      </c>
      <c r="AG560" s="1">
        <f>(Table2[[#This Row],[Close Price]]/Table2[[#This Row],[Current Month Low]])-1</f>
        <v>0.17854370439372769</v>
      </c>
      <c r="AH560" s="1">
        <f>(Table2[[#This Row],[Current Month High]]/Table2[[#This Row],[Close Price]])-1</f>
        <v>1.6993808457383741E-2</v>
      </c>
      <c r="AI560">
        <v>22.9614016598603</v>
      </c>
      <c r="AJ560">
        <v>30.699035812672101</v>
      </c>
      <c r="AK560" t="str">
        <f>IF(AND(Table2[[#This Row],[20D EMA]]&gt;Table2[[#This Row],[50D EMA]],Table2[[#This Row],[50D EMA]]&gt;Table2[[#This Row],[200D EMA]]),"Uptrend","Downtrend/NoTrend")</f>
        <v>Downtrend/NoTrend</v>
      </c>
      <c r="AL560">
        <v>0.11</v>
      </c>
      <c r="AM560" t="s">
        <v>3217</v>
      </c>
      <c r="AN560">
        <v>16.02</v>
      </c>
      <c r="AO560" t="s">
        <v>3217</v>
      </c>
      <c r="AP560">
        <v>1.0402990393292001E-2</v>
      </c>
      <c r="AQ560">
        <f>(Table2[[#This Row],[Sharpe Ratio]]-AVERAGE(Table2[Sharpe Ratio]))/_xlfn.STDEV.P(Table2[Sharpe Ratio])</f>
        <v>-0.62718460435635903</v>
      </c>
      <c r="AR5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0">
        <f>_xlfn.RANK.AVG(Table2[[#This Row],[1Y Return vs Nifty Z-Score]],Table2[1Y Return vs Nifty Z-Score])</f>
        <v>682</v>
      </c>
      <c r="AT560">
        <f>_xlfn.RANK.AVG(Table2[[#This Row],[6M Return vs Nifty Z-Score]],Table2[6M Return vs Nifty Z-Score])</f>
        <v>361</v>
      </c>
      <c r="AU560">
        <f>_xlfn.RANK.AVG(Table2[[#This Row],[Sharpe Ratio Z-Score]],Table2[Sharpe Ratio Z-Score])</f>
        <v>501</v>
      </c>
      <c r="AV560">
        <f>(Table2[[#This Row],[Rank 1Y]]+Table2[[#This Row],[Rank 6M]]+Table2[[#This Row],[Rank Sharpe]])/3</f>
        <v>514.66666666666663</v>
      </c>
    </row>
    <row r="561" spans="1:48" x14ac:dyDescent="0.3">
      <c r="A561" t="s">
        <v>892</v>
      </c>
      <c r="B561" t="s">
        <v>893</v>
      </c>
      <c r="C561" t="s">
        <v>3171</v>
      </c>
      <c r="D561" t="s">
        <v>398</v>
      </c>
      <c r="E561">
        <v>17619.028609231998</v>
      </c>
      <c r="F561">
        <v>110.33</v>
      </c>
      <c r="G561">
        <v>-39.602369055942901</v>
      </c>
      <c r="H561">
        <f>(Table2[[#This Row],[1Y Return vs Nifty]]-AVERAGE(Table2[1Y Return vs Nifty]))/_xlfn.STDEV.P(Table2[1Y Return vs Nifty])</f>
        <v>-1.1046022285689459</v>
      </c>
      <c r="I561">
        <v>-1.8351656533510301</v>
      </c>
      <c r="J561">
        <f>(Table2[[#This Row],[1M Return vs Nifty]]-AVERAGE(Table2[1M Return vs Nifty]))/_xlfn.STDEV.P(Table2[1M Return vs Nifty])</f>
        <v>-0.23244033955666552</v>
      </c>
      <c r="K561">
        <v>-14.7594729522812</v>
      </c>
      <c r="L561">
        <f>(Table2[[#This Row],[6M Return vs Nifty]]-AVERAGE(Table2[6M Return vs Nifty]))/_xlfn.STDEV.P(Table2[6M Return vs Nifty])</f>
        <v>-0.88871606260053615</v>
      </c>
      <c r="M561">
        <v>1.38713574401587</v>
      </c>
      <c r="N561">
        <f>(Table2[[#This Row],[1W Return vs Nifty]]-AVERAGE(Table2[1W Return vs Nifty]))/_xlfn.STDEV.P(Table2[1W Return vs Nifty])</f>
        <v>0.21635696895771195</v>
      </c>
      <c r="O561">
        <v>110.87</v>
      </c>
      <c r="P561">
        <v>111.93855018549699</v>
      </c>
      <c r="Q561">
        <v>113.919441122271</v>
      </c>
      <c r="R561">
        <v>44.682413431190099</v>
      </c>
      <c r="S561" s="1">
        <f>(Table2[[#This Row],[Close Price]]-Table2[[#This Row],[20D EMA]])/Table2[[#This Row],[20D EMA]]</f>
        <v>-4.870569135023056E-3</v>
      </c>
      <c r="T561" s="1">
        <f>(Table2[[#This Row],[Close Price]]-Table2[[#This Row],[50D EMA]])/Table2[[#This Row],[50D EMA]]</f>
        <v>-1.436993942508112E-2</v>
      </c>
      <c r="U561" s="1">
        <f>(Table2[[#This Row],[Close Price]]-Table2[[#This Row],[200D EMA]])/Table2[[#This Row],[200D EMA]]</f>
        <v>-3.1508591395022829E-2</v>
      </c>
      <c r="V561">
        <v>1.3563815846901499</v>
      </c>
      <c r="W561">
        <v>106.61</v>
      </c>
      <c r="X561">
        <v>111.85</v>
      </c>
      <c r="Y561">
        <v>106.61</v>
      </c>
      <c r="Z561">
        <v>112.35</v>
      </c>
      <c r="AA561">
        <v>106.61</v>
      </c>
      <c r="AB561">
        <v>114.7</v>
      </c>
      <c r="AC561" s="1">
        <f>(Table2[[#This Row],[Close Price]]/Table2[[#This Row],[Day Low]])-1</f>
        <v>3.4893537191633017E-2</v>
      </c>
      <c r="AD561" s="1">
        <f>(Table2[[#This Row],[Day High]]/Table2[[#This Row],[Close Price]])-1</f>
        <v>1.3776851264388545E-2</v>
      </c>
      <c r="AE561" s="1">
        <f>(Table2[[#This Row],[Close Price]]/Table2[[#This Row],[Current Week Low]])-1</f>
        <v>3.4893537191633017E-2</v>
      </c>
      <c r="AF561" s="1">
        <f>(Table2[[#This Row],[Current Week High]]/Table2[[#This Row],[Close Price]])-1</f>
        <v>1.8308710232937564E-2</v>
      </c>
      <c r="AG561" s="1">
        <f>(Table2[[#This Row],[Close Price]]/Table2[[#This Row],[Current Month Low]])-1</f>
        <v>3.4893537191633017E-2</v>
      </c>
      <c r="AH561" s="1">
        <f>(Table2[[#This Row],[Current Month High]]/Table2[[#This Row],[Close Price]])-1</f>
        <v>3.9608447385117485E-2</v>
      </c>
      <c r="AI561">
        <v>24.172935738239801</v>
      </c>
      <c r="AJ561">
        <v>5.5789473684210602</v>
      </c>
      <c r="AK561" t="str">
        <f>IF(AND(Table2[[#This Row],[20D EMA]]&gt;Table2[[#This Row],[50D EMA]],Table2[[#This Row],[50D EMA]]&gt;Table2[[#This Row],[200D EMA]]),"Uptrend","Downtrend/NoTrend")</f>
        <v>Downtrend/NoTrend</v>
      </c>
      <c r="AL561">
        <v>-0.09</v>
      </c>
      <c r="AM561" t="s">
        <v>3216</v>
      </c>
      <c r="AN561">
        <v>-3.29</v>
      </c>
      <c r="AO561" t="s">
        <v>3216</v>
      </c>
      <c r="AP561">
        <v>0.10151390006951</v>
      </c>
      <c r="AQ561">
        <f>(Table2[[#This Row],[Sharpe Ratio]]-AVERAGE(Table2[Sharpe Ratio]))/_xlfn.STDEV.P(Table2[Sharpe Ratio])</f>
        <v>0.43098456631804077</v>
      </c>
      <c r="AR5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1">
        <f>_xlfn.RANK.AVG(Table2[[#This Row],[1Y Return vs Nifty Z-Score]],Table2[1Y Return vs Nifty Z-Score])</f>
        <v>690</v>
      </c>
      <c r="AT561">
        <f>_xlfn.RANK.AVG(Table2[[#This Row],[6M Return vs Nifty Z-Score]],Table2[6M Return vs Nifty Z-Score])</f>
        <v>624</v>
      </c>
      <c r="AU561">
        <f>_xlfn.RANK.AVG(Table2[[#This Row],[Sharpe Ratio Z-Score]],Table2[Sharpe Ratio Z-Score])</f>
        <v>233</v>
      </c>
      <c r="AV561">
        <f>(Table2[[#This Row],[Rank 1Y]]+Table2[[#This Row],[Rank 6M]]+Table2[[#This Row],[Rank Sharpe]])/3</f>
        <v>515.66666666666663</v>
      </c>
    </row>
    <row r="562" spans="1:48" x14ac:dyDescent="0.3">
      <c r="A562" t="s">
        <v>1558</v>
      </c>
      <c r="B562" t="s">
        <v>1559</v>
      </c>
      <c r="C562" t="s">
        <v>3171</v>
      </c>
      <c r="D562" t="s">
        <v>24</v>
      </c>
      <c r="E562">
        <v>6514.5035227500002</v>
      </c>
      <c r="F562">
        <v>24.61</v>
      </c>
      <c r="G562">
        <v>-22.3972551836404</v>
      </c>
      <c r="H562">
        <f>(Table2[[#This Row],[1Y Return vs Nifty]]-AVERAGE(Table2[1Y Return vs Nifty]))/_xlfn.STDEV.P(Table2[1Y Return vs Nifty])</f>
        <v>-0.81326058382349276</v>
      </c>
      <c r="I562">
        <v>-5.1288456417626902</v>
      </c>
      <c r="J562">
        <f>(Table2[[#This Row],[1M Return vs Nifty]]-AVERAGE(Table2[1M Return vs Nifty]))/_xlfn.STDEV.P(Table2[1M Return vs Nifty])</f>
        <v>-0.53166400514697587</v>
      </c>
      <c r="K562">
        <v>-29.068479157103301</v>
      </c>
      <c r="L562">
        <f>(Table2[[#This Row],[6M Return vs Nifty]]-AVERAGE(Table2[6M Return vs Nifty]))/_xlfn.STDEV.P(Table2[6M Return vs Nifty])</f>
        <v>-1.3159858341412143</v>
      </c>
      <c r="M562">
        <v>-0.42620801855179702</v>
      </c>
      <c r="N562">
        <f>(Table2[[#This Row],[1W Return vs Nifty]]-AVERAGE(Table2[1W Return vs Nifty]))/_xlfn.STDEV.P(Table2[1W Return vs Nifty])</f>
        <v>-0.17747999140654389</v>
      </c>
      <c r="O562">
        <v>25.18</v>
      </c>
      <c r="P562">
        <v>25.731902424747201</v>
      </c>
      <c r="Q562">
        <v>25.9727239050208</v>
      </c>
      <c r="R562">
        <v>39.663118919007502</v>
      </c>
      <c r="S562" s="1">
        <f>(Table2[[#This Row],[Close Price]]-Table2[[#This Row],[20D EMA]])/Table2[[#This Row],[20D EMA]]</f>
        <v>-2.2637013502779996E-2</v>
      </c>
      <c r="T562" s="1">
        <f>(Table2[[#This Row],[Close Price]]-Table2[[#This Row],[50D EMA]])/Table2[[#This Row],[50D EMA]]</f>
        <v>-4.3599668855740396E-2</v>
      </c>
      <c r="U562" s="1">
        <f>(Table2[[#This Row],[Close Price]]-Table2[[#This Row],[200D EMA]])/Table2[[#This Row],[200D EMA]]</f>
        <v>-5.2467500521089804E-2</v>
      </c>
      <c r="V562">
        <v>0.49732211905505203</v>
      </c>
      <c r="W562">
        <v>24.42</v>
      </c>
      <c r="X562">
        <v>25.19</v>
      </c>
      <c r="Y562">
        <v>24.42</v>
      </c>
      <c r="Z562">
        <v>25.44</v>
      </c>
      <c r="AA562">
        <v>24.42</v>
      </c>
      <c r="AB562">
        <v>25.7</v>
      </c>
      <c r="AC562" s="1">
        <f>(Table2[[#This Row],[Close Price]]/Table2[[#This Row],[Day Low]])-1</f>
        <v>7.7805077805077616E-3</v>
      </c>
      <c r="AD562" s="1">
        <f>(Table2[[#This Row],[Day High]]/Table2[[#This Row],[Close Price]])-1</f>
        <v>2.3567655424624245E-2</v>
      </c>
      <c r="AE562" s="1">
        <f>(Table2[[#This Row],[Close Price]]/Table2[[#This Row],[Current Week Low]])-1</f>
        <v>7.7805077805077616E-3</v>
      </c>
      <c r="AF562" s="1">
        <f>(Table2[[#This Row],[Current Week High]]/Table2[[#This Row],[Close Price]])-1</f>
        <v>3.3726127590410382E-2</v>
      </c>
      <c r="AG562" s="1">
        <f>(Table2[[#This Row],[Close Price]]/Table2[[#This Row],[Current Month Low]])-1</f>
        <v>7.7805077805077616E-3</v>
      </c>
      <c r="AH562" s="1">
        <f>(Table2[[#This Row],[Current Month High]]/Table2[[#This Row],[Close Price]])-1</f>
        <v>4.429093864282807E-2</v>
      </c>
      <c r="AI562">
        <v>49.864791009286598</v>
      </c>
      <c r="AJ562">
        <v>16.229135478088999</v>
      </c>
      <c r="AK562" t="str">
        <f>IF(AND(Table2[[#This Row],[20D EMA]]&gt;Table2[[#This Row],[50D EMA]],Table2[[#This Row],[50D EMA]]&gt;Table2[[#This Row],[200D EMA]]),"Uptrend","Downtrend/NoTrend")</f>
        <v>Downtrend/NoTrend</v>
      </c>
      <c r="AL562">
        <v>-0.09</v>
      </c>
      <c r="AM562" t="s">
        <v>3216</v>
      </c>
      <c r="AN562">
        <v>-3.38</v>
      </c>
      <c r="AO562" t="s">
        <v>3216</v>
      </c>
      <c r="AP562">
        <v>0.103271156962956</v>
      </c>
      <c r="AQ562">
        <f>(Table2[[#This Row],[Sharpe Ratio]]-AVERAGE(Table2[Sharpe Ratio]))/_xlfn.STDEV.P(Table2[Sharpe Ratio])</f>
        <v>0.45139348415463865</v>
      </c>
      <c r="AR5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2">
        <f>_xlfn.RANK.AVG(Table2[[#This Row],[1Y Return vs Nifty Z-Score]],Table2[1Y Return vs Nifty Z-Score])</f>
        <v>607</v>
      </c>
      <c r="AT562">
        <f>_xlfn.RANK.AVG(Table2[[#This Row],[6M Return vs Nifty Z-Score]],Table2[6M Return vs Nifty Z-Score])</f>
        <v>717</v>
      </c>
      <c r="AU562">
        <f>_xlfn.RANK.AVG(Table2[[#This Row],[Sharpe Ratio Z-Score]],Table2[Sharpe Ratio Z-Score])</f>
        <v>225</v>
      </c>
      <c r="AV562">
        <f>(Table2[[#This Row],[Rank 1Y]]+Table2[[#This Row],[Rank 6M]]+Table2[[#This Row],[Rank Sharpe]])/3</f>
        <v>516.33333333333337</v>
      </c>
    </row>
    <row r="563" spans="1:48" x14ac:dyDescent="0.3">
      <c r="A563" t="s">
        <v>1379</v>
      </c>
      <c r="B563" t="s">
        <v>1380</v>
      </c>
      <c r="C563" t="s">
        <v>3178</v>
      </c>
      <c r="D563" t="s">
        <v>288</v>
      </c>
      <c r="E563">
        <v>8274.6187343500005</v>
      </c>
      <c r="F563">
        <v>406.95</v>
      </c>
      <c r="G563">
        <v>-24.791783020437698</v>
      </c>
      <c r="H563">
        <f>(Table2[[#This Row],[1Y Return vs Nifty]]-AVERAGE(Table2[1Y Return vs Nifty]))/_xlfn.STDEV.P(Table2[1Y Return vs Nifty])</f>
        <v>-0.85380816075550958</v>
      </c>
      <c r="I563">
        <v>-0.998315612570986</v>
      </c>
      <c r="J563">
        <f>(Table2[[#This Row],[1M Return vs Nifty]]-AVERAGE(Table2[1M Return vs Nifty]))/_xlfn.STDEV.P(Table2[1M Return vs Nifty])</f>
        <v>-0.15641433289159157</v>
      </c>
      <c r="K563">
        <v>-7.6391723260423197</v>
      </c>
      <c r="L563">
        <f>(Table2[[#This Row],[6M Return vs Nifty]]-AVERAGE(Table2[6M Return vs Nifty]))/_xlfn.STDEV.P(Table2[6M Return vs Nifty])</f>
        <v>-0.67610246957205666</v>
      </c>
      <c r="M563">
        <v>-4.9396135731798001</v>
      </c>
      <c r="N563">
        <f>(Table2[[#This Row],[1W Return vs Nifty]]-AVERAGE(Table2[1W Return vs Nifty]))/_xlfn.STDEV.P(Table2[1W Return vs Nifty])</f>
        <v>-1.157738650144732</v>
      </c>
      <c r="O563">
        <v>419.4</v>
      </c>
      <c r="P563">
        <v>424.10294572405599</v>
      </c>
      <c r="Q563">
        <v>410.74268390078998</v>
      </c>
      <c r="R563">
        <v>32.118450096651401</v>
      </c>
      <c r="S563" s="1">
        <f>(Table2[[#This Row],[Close Price]]-Table2[[#This Row],[20D EMA]])/Table2[[#This Row],[20D EMA]]</f>
        <v>-2.9685264663805409E-2</v>
      </c>
      <c r="T563" s="1">
        <f>(Table2[[#This Row],[Close Price]]-Table2[[#This Row],[50D EMA]])/Table2[[#This Row],[50D EMA]]</f>
        <v>-4.0445240706289784E-2</v>
      </c>
      <c r="U563" s="1">
        <f>(Table2[[#This Row],[Close Price]]-Table2[[#This Row],[200D EMA]])/Table2[[#This Row],[200D EMA]]</f>
        <v>-9.23372235086742E-3</v>
      </c>
      <c r="V563">
        <v>0.46390986939349299</v>
      </c>
      <c r="W563">
        <v>402.1</v>
      </c>
      <c r="X563">
        <v>414.65</v>
      </c>
      <c r="Y563">
        <v>402.1</v>
      </c>
      <c r="Z563">
        <v>425.95</v>
      </c>
      <c r="AA563">
        <v>402.1</v>
      </c>
      <c r="AB563">
        <v>443.15</v>
      </c>
      <c r="AC563" s="1">
        <f>(Table2[[#This Row],[Close Price]]/Table2[[#This Row],[Day Low]])-1</f>
        <v>1.2061676199950133E-2</v>
      </c>
      <c r="AD563" s="1">
        <f>(Table2[[#This Row],[Day High]]/Table2[[#This Row],[Close Price]])-1</f>
        <v>1.8921243395994658E-2</v>
      </c>
      <c r="AE563" s="1">
        <f>(Table2[[#This Row],[Close Price]]/Table2[[#This Row],[Current Week Low]])-1</f>
        <v>1.2061676199950133E-2</v>
      </c>
      <c r="AF563" s="1">
        <f>(Table2[[#This Row],[Current Week High]]/Table2[[#This Row],[Close Price]])-1</f>
        <v>4.6688782405700957E-2</v>
      </c>
      <c r="AG563" s="1">
        <f>(Table2[[#This Row],[Close Price]]/Table2[[#This Row],[Current Month Low]])-1</f>
        <v>1.2061676199950133E-2</v>
      </c>
      <c r="AH563" s="1">
        <f>(Table2[[#This Row],[Current Month High]]/Table2[[#This Row],[Close Price]])-1</f>
        <v>8.8954417004545983E-2</v>
      </c>
      <c r="AI563">
        <v>24.093869025678799</v>
      </c>
      <c r="AJ563">
        <v>17.023723939611699</v>
      </c>
      <c r="AK563" t="str">
        <f>IF(AND(Table2[[#This Row],[20D EMA]]&gt;Table2[[#This Row],[50D EMA]],Table2[[#This Row],[50D EMA]]&gt;Table2[[#This Row],[200D EMA]]),"Uptrend","Downtrend/NoTrend")</f>
        <v>Downtrend/NoTrend</v>
      </c>
      <c r="AL563">
        <v>-0.17</v>
      </c>
      <c r="AM563" t="s">
        <v>3216</v>
      </c>
      <c r="AN563">
        <v>-4.8</v>
      </c>
      <c r="AO563" t="s">
        <v>3216</v>
      </c>
      <c r="AP563">
        <v>5.2057735769304003E-2</v>
      </c>
      <c r="AQ563">
        <f>(Table2[[#This Row],[Sharpe Ratio]]-AVERAGE(Table2[Sharpe Ratio]))/_xlfn.STDEV.P(Table2[Sharpe Ratio])</f>
        <v>-0.14340316121384583</v>
      </c>
      <c r="AR5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3">
        <f>_xlfn.RANK.AVG(Table2[[#This Row],[1Y Return vs Nifty Z-Score]],Table2[1Y Return vs Nifty Z-Score])</f>
        <v>624</v>
      </c>
      <c r="AT563">
        <f>_xlfn.RANK.AVG(Table2[[#This Row],[6M Return vs Nifty Z-Score]],Table2[6M Return vs Nifty Z-Score])</f>
        <v>547</v>
      </c>
      <c r="AU563">
        <f>_xlfn.RANK.AVG(Table2[[#This Row],[Sharpe Ratio Z-Score]],Table2[Sharpe Ratio Z-Score])</f>
        <v>380</v>
      </c>
      <c r="AV563">
        <f>(Table2[[#This Row],[Rank 1Y]]+Table2[[#This Row],[Rank 6M]]+Table2[[#This Row],[Rank Sharpe]])/3</f>
        <v>517</v>
      </c>
    </row>
    <row r="564" spans="1:48" x14ac:dyDescent="0.3">
      <c r="A564" t="s">
        <v>1553</v>
      </c>
      <c r="B564" t="s">
        <v>1554</v>
      </c>
      <c r="C564" t="s">
        <v>3183</v>
      </c>
      <c r="D564" t="s">
        <v>1555</v>
      </c>
      <c r="E564">
        <v>6531.20612385</v>
      </c>
      <c r="F564">
        <v>498.05</v>
      </c>
      <c r="G564">
        <v>-8.9113600257113106</v>
      </c>
      <c r="H564">
        <f>(Table2[[#This Row],[1Y Return vs Nifty]]-AVERAGE(Table2[1Y Return vs Nifty]))/_xlfn.STDEV.P(Table2[1Y Return vs Nifty])</f>
        <v>-0.58489808036451374</v>
      </c>
      <c r="I564">
        <v>-5.98287052652881</v>
      </c>
      <c r="J564">
        <f>(Table2[[#This Row],[1M Return vs Nifty]]-AVERAGE(Table2[1M Return vs Nifty]))/_xlfn.STDEV.P(Table2[1M Return vs Nifty])</f>
        <v>-0.60925030904539867</v>
      </c>
      <c r="K564">
        <v>-15.907309595661101</v>
      </c>
      <c r="L564">
        <f>(Table2[[#This Row],[6M Return vs Nifty]]-AVERAGE(Table2[6M Return vs Nifty]))/_xlfn.STDEV.P(Table2[6M Return vs Nifty])</f>
        <v>-0.92299069309288118</v>
      </c>
      <c r="M564">
        <v>-3.4763043003092</v>
      </c>
      <c r="N564">
        <f>(Table2[[#This Row],[1W Return vs Nifty]]-AVERAGE(Table2[1W Return vs Nifty]))/_xlfn.STDEV.P(Table2[1W Return vs Nifty])</f>
        <v>-0.83992506840877534</v>
      </c>
      <c r="O564">
        <v>505.99</v>
      </c>
      <c r="P564">
        <v>509.015301501892</v>
      </c>
      <c r="Q564">
        <v>504.66782575984098</v>
      </c>
      <c r="R564">
        <v>41.100799224939301</v>
      </c>
      <c r="S564" s="1">
        <f>(Table2[[#This Row],[Close Price]]-Table2[[#This Row],[20D EMA]])/Table2[[#This Row],[20D EMA]]</f>
        <v>-1.5692009723512319E-2</v>
      </c>
      <c r="T564" s="1">
        <f>(Table2[[#This Row],[Close Price]]-Table2[[#This Row],[50D EMA]])/Table2[[#This Row],[50D EMA]]</f>
        <v>-2.1542184428519049E-2</v>
      </c>
      <c r="U564" s="1">
        <f>(Table2[[#This Row],[Close Price]]-Table2[[#This Row],[200D EMA]])/Table2[[#This Row],[200D EMA]]</f>
        <v>-1.3113230965094711E-2</v>
      </c>
      <c r="V564">
        <v>0.36823941366679203</v>
      </c>
      <c r="W564">
        <v>492.2</v>
      </c>
      <c r="X564">
        <v>506.9</v>
      </c>
      <c r="Y564">
        <v>492.2</v>
      </c>
      <c r="Z564">
        <v>520</v>
      </c>
      <c r="AA564">
        <v>486.25</v>
      </c>
      <c r="AB564">
        <v>524.4</v>
      </c>
      <c r="AC564" s="1">
        <f>(Table2[[#This Row],[Close Price]]/Table2[[#This Row],[Day Low]])-1</f>
        <v>1.1885412433970011E-2</v>
      </c>
      <c r="AD564" s="1">
        <f>(Table2[[#This Row],[Day High]]/Table2[[#This Row],[Close Price]])-1</f>
        <v>1.7769300271057054E-2</v>
      </c>
      <c r="AE564" s="1">
        <f>(Table2[[#This Row],[Close Price]]/Table2[[#This Row],[Current Week Low]])-1</f>
        <v>1.1885412433970011E-2</v>
      </c>
      <c r="AF564" s="1">
        <f>(Table2[[#This Row],[Current Week High]]/Table2[[#This Row],[Close Price]])-1</f>
        <v>4.4071880333299784E-2</v>
      </c>
      <c r="AG564" s="1">
        <f>(Table2[[#This Row],[Close Price]]/Table2[[#This Row],[Current Month Low]])-1</f>
        <v>2.4267352185090019E-2</v>
      </c>
      <c r="AH564" s="1">
        <f>(Table2[[#This Row],[Current Month High]]/Table2[[#This Row],[Close Price]])-1</f>
        <v>5.2906334705350888E-2</v>
      </c>
      <c r="AI564">
        <v>34.394137134825797</v>
      </c>
      <c r="AJ564">
        <v>27.362229893875401</v>
      </c>
      <c r="AK564" t="str">
        <f>IF(AND(Table2[[#This Row],[20D EMA]]&gt;Table2[[#This Row],[50D EMA]],Table2[[#This Row],[50D EMA]]&gt;Table2[[#This Row],[200D EMA]]),"Uptrend","Downtrend/NoTrend")</f>
        <v>Downtrend/NoTrend</v>
      </c>
      <c r="AL564">
        <v>-0.04</v>
      </c>
      <c r="AM564" t="s">
        <v>3216</v>
      </c>
      <c r="AN564">
        <v>-1.67</v>
      </c>
      <c r="AO564" t="s">
        <v>3216</v>
      </c>
      <c r="AP564">
        <v>4.6294217877291002E-2</v>
      </c>
      <c r="AQ564">
        <f>(Table2[[#This Row],[Sharpe Ratio]]-AVERAGE(Table2[Sharpe Ratio]))/_xlfn.STDEV.P(Table2[Sharpe Ratio])</f>
        <v>-0.21034110497526542</v>
      </c>
      <c r="AR5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4">
        <f>_xlfn.RANK.AVG(Table2[[#This Row],[1Y Return vs Nifty Z-Score]],Table2[1Y Return vs Nifty Z-Score])</f>
        <v>524</v>
      </c>
      <c r="AT564">
        <f>_xlfn.RANK.AVG(Table2[[#This Row],[6M Return vs Nifty Z-Score]],Table2[6M Return vs Nifty Z-Score])</f>
        <v>638</v>
      </c>
      <c r="AU564">
        <f>_xlfn.RANK.AVG(Table2[[#This Row],[Sharpe Ratio Z-Score]],Table2[Sharpe Ratio Z-Score])</f>
        <v>391</v>
      </c>
      <c r="AV564">
        <f>(Table2[[#This Row],[Rank 1Y]]+Table2[[#This Row],[Rank 6M]]+Table2[[#This Row],[Rank Sharpe]])/3</f>
        <v>517.66666666666663</v>
      </c>
    </row>
    <row r="565" spans="1:48" x14ac:dyDescent="0.3">
      <c r="A565" t="s">
        <v>738</v>
      </c>
      <c r="B565" t="s">
        <v>739</v>
      </c>
      <c r="C565" t="s">
        <v>3181</v>
      </c>
      <c r="D565" t="s">
        <v>740</v>
      </c>
      <c r="E565">
        <v>23504.932497000002</v>
      </c>
      <c r="F565">
        <v>1491</v>
      </c>
      <c r="G565">
        <v>-17.146717130326302</v>
      </c>
      <c r="H565">
        <f>(Table2[[#This Row],[1Y Return vs Nifty]]-AVERAGE(Table2[1Y Return vs Nifty]))/_xlfn.STDEV.P(Table2[1Y Return vs Nifty])</f>
        <v>-0.72435094895535646</v>
      </c>
      <c r="I565">
        <v>3.44057815242342</v>
      </c>
      <c r="J565">
        <f>(Table2[[#This Row],[1M Return vs Nifty]]-AVERAGE(Table2[1M Return vs Nifty]))/_xlfn.STDEV.P(Table2[1M Return vs Nifty])</f>
        <v>0.24684951429476482</v>
      </c>
      <c r="K565">
        <v>8.8379889975152608</v>
      </c>
      <c r="L565">
        <f>(Table2[[#This Row],[6M Return vs Nifty]]-AVERAGE(Table2[6M Return vs Nifty]))/_xlfn.STDEV.P(Table2[6M Return vs Nifty])</f>
        <v>-0.18409115490907058</v>
      </c>
      <c r="M565">
        <v>2.6117988214819601</v>
      </c>
      <c r="N565">
        <f>(Table2[[#This Row],[1W Return vs Nifty]]-AVERAGE(Table2[1W Return vs Nifty]))/_xlfn.STDEV.P(Table2[1W Return vs Nifty])</f>
        <v>0.4823394008914263</v>
      </c>
      <c r="O565">
        <v>1434.72</v>
      </c>
      <c r="P565">
        <v>1408.5723512802099</v>
      </c>
      <c r="Q565">
        <v>1337.1670236888001</v>
      </c>
      <c r="R565">
        <v>71.394138915183305</v>
      </c>
      <c r="S565" s="1">
        <f>(Table2[[#This Row],[Close Price]]-Table2[[#This Row],[20D EMA]])/Table2[[#This Row],[20D EMA]]</f>
        <v>3.9227166276346585E-2</v>
      </c>
      <c r="T565" s="1">
        <f>(Table2[[#This Row],[Close Price]]-Table2[[#This Row],[50D EMA]])/Table2[[#This Row],[50D EMA]]</f>
        <v>5.8518576376196833E-2</v>
      </c>
      <c r="U565" s="1">
        <f>(Table2[[#This Row],[Close Price]]-Table2[[#This Row],[200D EMA]])/Table2[[#This Row],[200D EMA]]</f>
        <v>0.11504395007201551</v>
      </c>
      <c r="V565">
        <v>0.856739579349036</v>
      </c>
      <c r="W565">
        <v>1470</v>
      </c>
      <c r="X565">
        <v>1494.9</v>
      </c>
      <c r="Y565">
        <v>1442.5</v>
      </c>
      <c r="Z565">
        <v>1504.1</v>
      </c>
      <c r="AA565">
        <v>1347.65</v>
      </c>
      <c r="AB565">
        <v>1504.1</v>
      </c>
      <c r="AC565" s="1">
        <f>(Table2[[#This Row],[Close Price]]/Table2[[#This Row],[Day Low]])-1</f>
        <v>1.4285714285714235E-2</v>
      </c>
      <c r="AD565" s="1">
        <f>(Table2[[#This Row],[Day High]]/Table2[[#This Row],[Close Price]])-1</f>
        <v>2.6156941649899679E-3</v>
      </c>
      <c r="AE565" s="1">
        <f>(Table2[[#This Row],[Close Price]]/Table2[[#This Row],[Current Week Low]])-1</f>
        <v>3.3622183708838849E-2</v>
      </c>
      <c r="AF565" s="1">
        <f>(Table2[[#This Row],[Current Week High]]/Table2[[#This Row],[Close Price]])-1</f>
        <v>8.7860496311200631E-3</v>
      </c>
      <c r="AG565" s="1">
        <f>(Table2[[#This Row],[Close Price]]/Table2[[#This Row],[Current Month Low]])-1</f>
        <v>0.10637034838422421</v>
      </c>
      <c r="AH565" s="1">
        <f>(Table2[[#This Row],[Current Month High]]/Table2[[#This Row],[Close Price]])-1</f>
        <v>8.7860496311200631E-3</v>
      </c>
      <c r="AI565">
        <v>3.6217303822937601</v>
      </c>
      <c r="AJ565">
        <v>34.281983158463497</v>
      </c>
      <c r="AK565" t="str">
        <f>IF(AND(Table2[[#This Row],[20D EMA]]&gt;Table2[[#This Row],[50D EMA]],Table2[[#This Row],[50D EMA]]&gt;Table2[[#This Row],[200D EMA]]),"Uptrend","Downtrend/NoTrend")</f>
        <v>Uptrend</v>
      </c>
      <c r="AL565">
        <v>-0.01</v>
      </c>
      <c r="AM565" t="s">
        <v>3216</v>
      </c>
      <c r="AN565">
        <v>7.56</v>
      </c>
      <c r="AO565" t="s">
        <v>3217</v>
      </c>
      <c r="AP565">
        <v>-6.9945311457609996E-3</v>
      </c>
      <c r="AQ565">
        <f>(Table2[[#This Row],[Sharpe Ratio]]-AVERAGE(Table2[Sharpe Ratio]))/_xlfn.STDEV.P(Table2[Sharpe Ratio])</f>
        <v>-0.82924076869707153</v>
      </c>
      <c r="AR5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-1.0084939573753076</v>
      </c>
      <c r="AS565">
        <f>_xlfn.RANK.AVG(Table2[[#This Row],[1Y Return vs Nifty Z-Score]],Table2[1Y Return vs Nifty Z-Score])</f>
        <v>574</v>
      </c>
      <c r="AT565">
        <f>_xlfn.RANK.AVG(Table2[[#This Row],[6M Return vs Nifty Z-Score]],Table2[6M Return vs Nifty Z-Score])</f>
        <v>378</v>
      </c>
      <c r="AU565">
        <f>_xlfn.RANK.AVG(Table2[[#This Row],[Sharpe Ratio Z-Score]],Table2[Sharpe Ratio Z-Score])</f>
        <v>602</v>
      </c>
      <c r="AV565">
        <f>(Table2[[#This Row],[Rank 1Y]]+Table2[[#This Row],[Rank 6M]]+Table2[[#This Row],[Rank Sharpe]])/3</f>
        <v>518</v>
      </c>
    </row>
    <row r="566" spans="1:48" x14ac:dyDescent="0.3">
      <c r="A566" t="s">
        <v>419</v>
      </c>
      <c r="B566" t="s">
        <v>420</v>
      </c>
      <c r="C566" t="s">
        <v>3170</v>
      </c>
      <c r="D566" t="s">
        <v>21</v>
      </c>
      <c r="E566">
        <v>56848.350372519897</v>
      </c>
      <c r="F566">
        <v>2978.25</v>
      </c>
      <c r="G566">
        <v>-6.2775021627507401</v>
      </c>
      <c r="H566">
        <f>(Table2[[#This Row],[1Y Return vs Nifty]]-AVERAGE(Table2[1Y Return vs Nifty]))/_xlfn.STDEV.P(Table2[1Y Return vs Nifty])</f>
        <v>-0.54029782444548768</v>
      </c>
      <c r="I566">
        <v>-1.23730167812543</v>
      </c>
      <c r="J566">
        <f>(Table2[[#This Row],[1M Return vs Nifty]]-AVERAGE(Table2[1M Return vs Nifty]))/_xlfn.STDEV.P(Table2[1M Return vs Nifty])</f>
        <v>-0.17812569732645037</v>
      </c>
      <c r="K566">
        <v>8.2347921939934992</v>
      </c>
      <c r="L566">
        <f>(Table2[[#This Row],[6M Return vs Nifty]]-AVERAGE(Table2[6M Return vs Nifty]))/_xlfn.STDEV.P(Table2[6M Return vs Nifty])</f>
        <v>-0.20210273144664709</v>
      </c>
      <c r="M566">
        <v>-3.4423952999621199</v>
      </c>
      <c r="N566">
        <f>(Table2[[#This Row],[1W Return vs Nifty]]-AVERAGE(Table2[1W Return vs Nifty]))/_xlfn.STDEV.P(Table2[1W Return vs Nifty])</f>
        <v>-0.83256043192816975</v>
      </c>
      <c r="O566">
        <v>3043.15</v>
      </c>
      <c r="P566">
        <v>2912.8740009211501</v>
      </c>
      <c r="Q566">
        <v>2611.9101433678902</v>
      </c>
      <c r="R566">
        <v>40.303270894243099</v>
      </c>
      <c r="S566" s="1">
        <f>(Table2[[#This Row],[Close Price]]-Table2[[#This Row],[20D EMA]])/Table2[[#This Row],[20D EMA]]</f>
        <v>-2.1326585938912013E-2</v>
      </c>
      <c r="T566" s="1">
        <f>(Table2[[#This Row],[Close Price]]-Table2[[#This Row],[50D EMA]])/Table2[[#This Row],[50D EMA]]</f>
        <v>2.2443812900309369E-2</v>
      </c>
      <c r="U566" s="1">
        <f>(Table2[[#This Row],[Close Price]]-Table2[[#This Row],[200D EMA]])/Table2[[#This Row],[200D EMA]]</f>
        <v>0.14025745011263599</v>
      </c>
      <c r="V566">
        <v>0.76829206727380694</v>
      </c>
      <c r="W566">
        <v>2918.55</v>
      </c>
      <c r="X566">
        <v>3092</v>
      </c>
      <c r="Y566">
        <v>2918.55</v>
      </c>
      <c r="Z566">
        <v>3187.8</v>
      </c>
      <c r="AA566">
        <v>2918.55</v>
      </c>
      <c r="AB566">
        <v>3187.8</v>
      </c>
      <c r="AC566" s="1">
        <f>(Table2[[#This Row],[Close Price]]/Table2[[#This Row],[Day Low]])-1</f>
        <v>2.0455363108392799E-2</v>
      </c>
      <c r="AD566" s="1">
        <f>(Table2[[#This Row],[Day High]]/Table2[[#This Row],[Close Price]])-1</f>
        <v>3.8193570049525727E-2</v>
      </c>
      <c r="AE566" s="1">
        <f>(Table2[[#This Row],[Close Price]]/Table2[[#This Row],[Current Week Low]])-1</f>
        <v>2.0455363108392799E-2</v>
      </c>
      <c r="AF566" s="1">
        <f>(Table2[[#This Row],[Current Week High]]/Table2[[#This Row],[Close Price]])-1</f>
        <v>7.0360110803324272E-2</v>
      </c>
      <c r="AG566" s="1">
        <f>(Table2[[#This Row],[Close Price]]/Table2[[#This Row],[Current Month Low]])-1</f>
        <v>2.0455363108392799E-2</v>
      </c>
      <c r="AH566" s="1">
        <f>(Table2[[#This Row],[Current Month High]]/Table2[[#This Row],[Close Price]])-1</f>
        <v>7.0360110803324272E-2</v>
      </c>
      <c r="AI566">
        <v>7.0360110803324201</v>
      </c>
      <c r="AJ566">
        <v>43.939393939393902</v>
      </c>
      <c r="AK566" t="str">
        <f>IF(AND(Table2[[#This Row],[20D EMA]]&gt;Table2[[#This Row],[50D EMA]],Table2[[#This Row],[50D EMA]]&gt;Table2[[#This Row],[200D EMA]]),"Uptrend","Downtrend/NoTrend")</f>
        <v>Uptrend</v>
      </c>
      <c r="AL566">
        <v>0.06</v>
      </c>
      <c r="AM566" t="s">
        <v>3217</v>
      </c>
      <c r="AN566">
        <v>-4.71</v>
      </c>
      <c r="AO566" t="s">
        <v>3216</v>
      </c>
      <c r="AP566">
        <v>-5.2597214497723997E-2</v>
      </c>
      <c r="AQ566">
        <f>(Table2[[#This Row],[Sharpe Ratio]]-AVERAGE(Table2[Sharpe Ratio]))/_xlfn.STDEV.P(Table2[Sharpe Ratio])</f>
        <v>-1.3588738696567657</v>
      </c>
      <c r="AR5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-3.1119605548035207</v>
      </c>
      <c r="AS566">
        <f>_xlfn.RANK.AVG(Table2[[#This Row],[1Y Return vs Nifty Z-Score]],Table2[1Y Return vs Nifty Z-Score])</f>
        <v>499</v>
      </c>
      <c r="AT566">
        <f>_xlfn.RANK.AVG(Table2[[#This Row],[6M Return vs Nifty Z-Score]],Table2[6M Return vs Nifty Z-Score])</f>
        <v>383</v>
      </c>
      <c r="AU566">
        <f>_xlfn.RANK.AVG(Table2[[#This Row],[Sharpe Ratio Z-Score]],Table2[Sharpe Ratio Z-Score])</f>
        <v>675</v>
      </c>
      <c r="AV566">
        <f>(Table2[[#This Row],[Rank 1Y]]+Table2[[#This Row],[Rank 6M]]+Table2[[#This Row],[Rank Sharpe]])/3</f>
        <v>519</v>
      </c>
    </row>
    <row r="567" spans="1:48" x14ac:dyDescent="0.3">
      <c r="A567" t="s">
        <v>148</v>
      </c>
      <c r="B567" t="s">
        <v>149</v>
      </c>
      <c r="C567" t="s">
        <v>3170</v>
      </c>
      <c r="D567" t="s">
        <v>21</v>
      </c>
      <c r="E567">
        <v>188495.16176913001</v>
      </c>
      <c r="F567">
        <v>6377.15</v>
      </c>
      <c r="G567">
        <v>-9.7270159114674009</v>
      </c>
      <c r="H567">
        <f>(Table2[[#This Row],[1Y Return vs Nifty]]-AVERAGE(Table2[1Y Return vs Nifty]))/_xlfn.STDEV.P(Table2[1Y Return vs Nifty])</f>
        <v>-0.59870993473910417</v>
      </c>
      <c r="I567">
        <v>10.354268934834201</v>
      </c>
      <c r="J567">
        <f>(Table2[[#This Row],[1M Return vs Nifty]]-AVERAGE(Table2[1M Return vs Nifty]))/_xlfn.STDEV.P(Table2[1M Return vs Nifty])</f>
        <v>0.87494328963100243</v>
      </c>
      <c r="K567">
        <v>8.40956918165468</v>
      </c>
      <c r="L567">
        <f>(Table2[[#This Row],[6M Return vs Nifty]]-AVERAGE(Table2[6M Return vs Nifty]))/_xlfn.STDEV.P(Table2[6M Return vs Nifty])</f>
        <v>-0.19688385582945747</v>
      </c>
      <c r="M567">
        <v>0.78068680392150702</v>
      </c>
      <c r="N567">
        <f>(Table2[[#This Row],[1W Return vs Nifty]]-AVERAGE(Table2[1W Return vs Nifty]))/_xlfn.STDEV.P(Table2[1W Return vs Nifty])</f>
        <v>8.4643384300883293E-2</v>
      </c>
      <c r="O567">
        <v>6178.52</v>
      </c>
      <c r="P567">
        <v>5861.95956776393</v>
      </c>
      <c r="Q567">
        <v>5420.0700255249303</v>
      </c>
      <c r="R567">
        <v>65.434057283567498</v>
      </c>
      <c r="S567" s="1">
        <f>(Table2[[#This Row],[Close Price]]-Table2[[#This Row],[20D EMA]])/Table2[[#This Row],[20D EMA]]</f>
        <v>3.2148475686733909E-2</v>
      </c>
      <c r="T567" s="1">
        <f>(Table2[[#This Row],[Close Price]]-Table2[[#This Row],[50D EMA]])/Table2[[#This Row],[50D EMA]]</f>
        <v>8.7887066821341342E-2</v>
      </c>
      <c r="U567" s="1">
        <f>(Table2[[#This Row],[Close Price]]-Table2[[#This Row],[200D EMA]])/Table2[[#This Row],[200D EMA]]</f>
        <v>0.17658073972621355</v>
      </c>
      <c r="V567">
        <v>1.03162696282797</v>
      </c>
      <c r="W567">
        <v>6344.15</v>
      </c>
      <c r="X567">
        <v>6574.95</v>
      </c>
      <c r="Y567">
        <v>6232</v>
      </c>
      <c r="Z567">
        <v>6574.95</v>
      </c>
      <c r="AA567">
        <v>5989.75</v>
      </c>
      <c r="AB567">
        <v>6574.95</v>
      </c>
      <c r="AC567" s="1">
        <f>(Table2[[#This Row],[Close Price]]/Table2[[#This Row],[Day Low]])-1</f>
        <v>5.2016424580125786E-3</v>
      </c>
      <c r="AD567" s="1">
        <f>(Table2[[#This Row],[Day High]]/Table2[[#This Row],[Close Price]])-1</f>
        <v>3.1016990348353035E-2</v>
      </c>
      <c r="AE567" s="1">
        <f>(Table2[[#This Row],[Close Price]]/Table2[[#This Row],[Current Week Low]])-1</f>
        <v>2.3291078305519797E-2</v>
      </c>
      <c r="AF567" s="1">
        <f>(Table2[[#This Row],[Current Week High]]/Table2[[#This Row],[Close Price]])-1</f>
        <v>3.1016990348353035E-2</v>
      </c>
      <c r="AG567" s="1">
        <f>(Table2[[#This Row],[Close Price]]/Table2[[#This Row],[Current Month Low]])-1</f>
        <v>6.4677156809549663E-2</v>
      </c>
      <c r="AH567" s="1">
        <f>(Table2[[#This Row],[Current Month High]]/Table2[[#This Row],[Close Price]])-1</f>
        <v>3.1016990348353035E-2</v>
      </c>
      <c r="AI567">
        <v>3.1016990348353</v>
      </c>
      <c r="AJ567">
        <v>41.289007543950902</v>
      </c>
      <c r="AK567" t="str">
        <f>IF(AND(Table2[[#This Row],[20D EMA]]&gt;Table2[[#This Row],[50D EMA]],Table2[[#This Row],[50D EMA]]&gt;Table2[[#This Row],[200D EMA]]),"Uptrend","Downtrend/NoTrend")</f>
        <v>Uptrend</v>
      </c>
      <c r="AL567">
        <v>0.04</v>
      </c>
      <c r="AM567" t="s">
        <v>3217</v>
      </c>
      <c r="AN567">
        <v>3.77</v>
      </c>
      <c r="AO567" t="s">
        <v>3217</v>
      </c>
      <c r="AP567">
        <v>-3.3008987671462001E-2</v>
      </c>
      <c r="AQ567">
        <f>(Table2[[#This Row],[Sharpe Ratio]]-AVERAGE(Table2[Sharpe Ratio]))/_xlfn.STDEV.P(Table2[Sharpe Ratio])</f>
        <v>-1.1313746842201606</v>
      </c>
      <c r="AR5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-0.96738180085683678</v>
      </c>
      <c r="AS567">
        <f>_xlfn.RANK.AVG(Table2[[#This Row],[1Y Return vs Nifty Z-Score]],Table2[1Y Return vs Nifty Z-Score])</f>
        <v>530</v>
      </c>
      <c r="AT567">
        <f>_xlfn.RANK.AVG(Table2[[#This Row],[6M Return vs Nifty Z-Score]],Table2[6M Return vs Nifty Z-Score])</f>
        <v>382</v>
      </c>
      <c r="AU567">
        <f>_xlfn.RANK.AVG(Table2[[#This Row],[Sharpe Ratio Z-Score]],Table2[Sharpe Ratio Z-Score])</f>
        <v>646</v>
      </c>
      <c r="AV567">
        <f>(Table2[[#This Row],[Rank 1Y]]+Table2[[#This Row],[Rank 6M]]+Table2[[#This Row],[Rank Sharpe]])/3</f>
        <v>519.33333333333337</v>
      </c>
    </row>
    <row r="568" spans="1:48" x14ac:dyDescent="0.3">
      <c r="A568" t="s">
        <v>2146</v>
      </c>
      <c r="B568" t="s">
        <v>2147</v>
      </c>
      <c r="C568" t="s">
        <v>3171</v>
      </c>
      <c r="D568" t="s">
        <v>544</v>
      </c>
      <c r="E568">
        <v>2876.40032079</v>
      </c>
      <c r="F568">
        <v>49.39</v>
      </c>
      <c r="G568">
        <v>-9.6142495978588407</v>
      </c>
      <c r="H568">
        <f>(Table2[[#This Row],[1Y Return vs Nifty]]-AVERAGE(Table2[1Y Return vs Nifty]))/_xlfn.STDEV.P(Table2[1Y Return vs Nifty])</f>
        <v>-0.59680041391160832</v>
      </c>
      <c r="I568">
        <v>-5.23270284494967</v>
      </c>
      <c r="J568">
        <f>(Table2[[#This Row],[1M Return vs Nifty]]-AVERAGE(Table2[1M Return vs Nifty]))/_xlfn.STDEV.P(Table2[1M Return vs Nifty])</f>
        <v>-0.5410992062426816</v>
      </c>
      <c r="K568">
        <v>10.9650738137325</v>
      </c>
      <c r="L568">
        <f>(Table2[[#This Row],[6M Return vs Nifty]]-AVERAGE(Table2[6M Return vs Nifty]))/_xlfn.STDEV.P(Table2[6M Return vs Nifty])</f>
        <v>-0.12057597918942423</v>
      </c>
      <c r="M568">
        <v>-3.60797220997034</v>
      </c>
      <c r="N568">
        <f>(Table2[[#This Row],[1W Return vs Nifty]]-AVERAGE(Table2[1W Return vs Nifty]))/_xlfn.STDEV.P(Table2[1W Return vs Nifty])</f>
        <v>-0.86852179142892239</v>
      </c>
      <c r="O568">
        <v>53.21</v>
      </c>
      <c r="P568">
        <v>53.457645631503503</v>
      </c>
      <c r="Q568">
        <v>48.347275793267599</v>
      </c>
      <c r="R568">
        <v>26.437456045103399</v>
      </c>
      <c r="S568" s="1">
        <f>(Table2[[#This Row],[Close Price]]-Table2[[#This Row],[20D EMA]])/Table2[[#This Row],[20D EMA]]</f>
        <v>-7.1791016726179296E-2</v>
      </c>
      <c r="T568" s="1">
        <f>(Table2[[#This Row],[Close Price]]-Table2[[#This Row],[50D EMA]])/Table2[[#This Row],[50D EMA]]</f>
        <v>-7.6090998461525394E-2</v>
      </c>
      <c r="U568" s="1">
        <f>(Table2[[#This Row],[Close Price]]-Table2[[#This Row],[200D EMA]])/Table2[[#This Row],[200D EMA]]</f>
        <v>2.1567382848851267E-2</v>
      </c>
      <c r="V568">
        <v>0.46030037059907902</v>
      </c>
      <c r="W568">
        <v>48.41</v>
      </c>
      <c r="X568">
        <v>51.39</v>
      </c>
      <c r="Y568">
        <v>48.41</v>
      </c>
      <c r="Z568">
        <v>53.5</v>
      </c>
      <c r="AA568">
        <v>48.41</v>
      </c>
      <c r="AB568">
        <v>57.9</v>
      </c>
      <c r="AC568" s="1">
        <f>(Table2[[#This Row],[Close Price]]/Table2[[#This Row],[Day Low]])-1</f>
        <v>2.0243751291055601E-2</v>
      </c>
      <c r="AD568" s="1">
        <f>(Table2[[#This Row],[Day High]]/Table2[[#This Row],[Close Price]])-1</f>
        <v>4.0494027130998145E-2</v>
      </c>
      <c r="AE568" s="1">
        <f>(Table2[[#This Row],[Close Price]]/Table2[[#This Row],[Current Week Low]])-1</f>
        <v>2.0243751291055601E-2</v>
      </c>
      <c r="AF568" s="1">
        <f>(Table2[[#This Row],[Current Week High]]/Table2[[#This Row],[Close Price]])-1</f>
        <v>8.321522575420115E-2</v>
      </c>
      <c r="AG568" s="1">
        <f>(Table2[[#This Row],[Close Price]]/Table2[[#This Row],[Current Month Low]])-1</f>
        <v>2.0243751291055601E-2</v>
      </c>
      <c r="AH568" s="1">
        <f>(Table2[[#This Row],[Current Month High]]/Table2[[#This Row],[Close Price]])-1</f>
        <v>0.17230208544239711</v>
      </c>
      <c r="AI568">
        <v>27.556185462644201</v>
      </c>
      <c r="AJ568">
        <v>48.541353383458599</v>
      </c>
      <c r="AK568" t="str">
        <f>IF(AND(Table2[[#This Row],[20D EMA]]&gt;Table2[[#This Row],[50D EMA]],Table2[[#This Row],[50D EMA]]&gt;Table2[[#This Row],[200D EMA]]),"Uptrend","Downtrend/NoTrend")</f>
        <v>Downtrend/NoTrend</v>
      </c>
      <c r="AL568">
        <v>-0.18</v>
      </c>
      <c r="AM568" t="s">
        <v>3216</v>
      </c>
      <c r="AN568">
        <v>-11.3</v>
      </c>
      <c r="AO568" t="s">
        <v>3216</v>
      </c>
      <c r="AP568">
        <v>-5.3523820817926997E-2</v>
      </c>
      <c r="AQ568">
        <f>(Table2[[#This Row],[Sharpe Ratio]]-AVERAGE(Table2[Sharpe Ratio]))/_xlfn.STDEV.P(Table2[Sharpe Ratio])</f>
        <v>-1.3696355473183686</v>
      </c>
      <c r="AR5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8">
        <f>_xlfn.RANK.AVG(Table2[[#This Row],[1Y Return vs Nifty Z-Score]],Table2[1Y Return vs Nifty Z-Score])</f>
        <v>528</v>
      </c>
      <c r="AT568">
        <f>_xlfn.RANK.AVG(Table2[[#This Row],[6M Return vs Nifty Z-Score]],Table2[6M Return vs Nifty Z-Score])</f>
        <v>354</v>
      </c>
      <c r="AU568">
        <f>_xlfn.RANK.AVG(Table2[[#This Row],[Sharpe Ratio Z-Score]],Table2[Sharpe Ratio Z-Score])</f>
        <v>676</v>
      </c>
      <c r="AV568">
        <f>(Table2[[#This Row],[Rank 1Y]]+Table2[[#This Row],[Rank 6M]]+Table2[[#This Row],[Rank Sharpe]])/3</f>
        <v>519.33333333333337</v>
      </c>
    </row>
    <row r="569" spans="1:48" x14ac:dyDescent="0.3">
      <c r="A569" t="s">
        <v>1463</v>
      </c>
      <c r="B569" t="s">
        <v>1464</v>
      </c>
      <c r="C569" t="s">
        <v>3183</v>
      </c>
      <c r="D569" t="s">
        <v>158</v>
      </c>
      <c r="E569">
        <v>7333.4242999999997</v>
      </c>
      <c r="F569">
        <v>382.95</v>
      </c>
      <c r="G569">
        <v>-33.513655276925498</v>
      </c>
      <c r="H569">
        <f>(Table2[[#This Row],[1Y Return vs Nifty]]-AVERAGE(Table2[1Y Return vs Nifty]))/_xlfn.STDEV.P(Table2[1Y Return vs Nifty])</f>
        <v>-1.001499401123036</v>
      </c>
      <c r="I569">
        <v>-10.6376068224343</v>
      </c>
      <c r="J569">
        <f>(Table2[[#This Row],[1M Return vs Nifty]]-AVERAGE(Table2[1M Return vs Nifty]))/_xlfn.STDEV.P(Table2[1M Return vs Nifty])</f>
        <v>-1.0321229808646089</v>
      </c>
      <c r="K569">
        <v>-10.456717685644399</v>
      </c>
      <c r="L569">
        <f>(Table2[[#This Row],[6M Return vs Nifty]]-AVERAGE(Table2[6M Return vs Nifty]))/_xlfn.STDEV.P(Table2[6M Return vs Nifty])</f>
        <v>-0.76023493445958901</v>
      </c>
      <c r="M569">
        <v>-1.7640349689703101</v>
      </c>
      <c r="N569">
        <f>(Table2[[#This Row],[1W Return vs Nifty]]-AVERAGE(Table2[1W Return vs Nifty]))/_xlfn.STDEV.P(Table2[1W Return vs Nifty])</f>
        <v>-0.46804028699007239</v>
      </c>
      <c r="O569">
        <v>404.5</v>
      </c>
      <c r="P569">
        <v>425.35360275164902</v>
      </c>
      <c r="Q569">
        <v>420.93600999209099</v>
      </c>
      <c r="R569">
        <v>35.5797421529956</v>
      </c>
      <c r="S569" s="1">
        <f>(Table2[[#This Row],[Close Price]]-Table2[[#This Row],[20D EMA]])/Table2[[#This Row],[20D EMA]]</f>
        <v>-5.327564894932018E-2</v>
      </c>
      <c r="T569" s="1">
        <f>(Table2[[#This Row],[Close Price]]-Table2[[#This Row],[50D EMA]])/Table2[[#This Row],[50D EMA]]</f>
        <v>-9.9690240019918677E-2</v>
      </c>
      <c r="U569" s="1">
        <f>(Table2[[#This Row],[Close Price]]-Table2[[#This Row],[200D EMA]])/Table2[[#This Row],[200D EMA]]</f>
        <v>-9.0241768559560204E-2</v>
      </c>
      <c r="V569">
        <v>0.247249819716131</v>
      </c>
      <c r="W569">
        <v>377.6</v>
      </c>
      <c r="X569">
        <v>394.45</v>
      </c>
      <c r="Y569">
        <v>377.6</v>
      </c>
      <c r="Z569">
        <v>408.45</v>
      </c>
      <c r="AA569">
        <v>377.6</v>
      </c>
      <c r="AB569">
        <v>418.3</v>
      </c>
      <c r="AC569" s="1">
        <f>(Table2[[#This Row],[Close Price]]/Table2[[#This Row],[Day Low]])-1</f>
        <v>1.4168432203389703E-2</v>
      </c>
      <c r="AD569" s="1">
        <f>(Table2[[#This Row],[Day High]]/Table2[[#This Row],[Close Price]])-1</f>
        <v>3.0030030030030019E-2</v>
      </c>
      <c r="AE569" s="1">
        <f>(Table2[[#This Row],[Close Price]]/Table2[[#This Row],[Current Week Low]])-1</f>
        <v>1.4168432203389703E-2</v>
      </c>
      <c r="AF569" s="1">
        <f>(Table2[[#This Row],[Current Week High]]/Table2[[#This Row],[Close Price]])-1</f>
        <v>6.6588327457892671E-2</v>
      </c>
      <c r="AG569" s="1">
        <f>(Table2[[#This Row],[Close Price]]/Table2[[#This Row],[Current Month Low]])-1</f>
        <v>1.4168432203389703E-2</v>
      </c>
      <c r="AH569" s="1">
        <f>(Table2[[#This Row],[Current Month High]]/Table2[[#This Row],[Close Price]])-1</f>
        <v>9.2309701005353295E-2</v>
      </c>
      <c r="AI569">
        <v>42.969056012534203</v>
      </c>
      <c r="AJ569">
        <v>10.999999999999901</v>
      </c>
      <c r="AK569" t="str">
        <f>IF(AND(Table2[[#This Row],[20D EMA]]&gt;Table2[[#This Row],[50D EMA]],Table2[[#This Row],[50D EMA]]&gt;Table2[[#This Row],[200D EMA]]),"Uptrend","Downtrend/NoTrend")</f>
        <v>Downtrend/NoTrend</v>
      </c>
      <c r="AL569">
        <v>-0.12</v>
      </c>
      <c r="AM569" t="s">
        <v>3216</v>
      </c>
      <c r="AN569">
        <v>-6.09</v>
      </c>
      <c r="AO569" t="s">
        <v>3216</v>
      </c>
      <c r="AP569">
        <v>7.6697044061230998E-2</v>
      </c>
      <c r="AQ569">
        <f>(Table2[[#This Row],[Sharpe Ratio]]-AVERAGE(Table2[Sharpe Ratio]))/_xlfn.STDEV.P(Table2[Sharpe Ratio])</f>
        <v>0.14275967607878604</v>
      </c>
      <c r="AR5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9">
        <f>_xlfn.RANK.AVG(Table2[[#This Row],[1Y Return vs Nifty Z-Score]],Table2[1Y Return vs Nifty Z-Score])</f>
        <v>676</v>
      </c>
      <c r="AT569">
        <f>_xlfn.RANK.AVG(Table2[[#This Row],[6M Return vs Nifty Z-Score]],Table2[6M Return vs Nifty Z-Score])</f>
        <v>573</v>
      </c>
      <c r="AU569">
        <f>_xlfn.RANK.AVG(Table2[[#This Row],[Sharpe Ratio Z-Score]],Table2[Sharpe Ratio Z-Score])</f>
        <v>311</v>
      </c>
      <c r="AV569">
        <f>(Table2[[#This Row],[Rank 1Y]]+Table2[[#This Row],[Rank 6M]]+Table2[[#This Row],[Rank Sharpe]])/3</f>
        <v>520</v>
      </c>
    </row>
    <row r="570" spans="1:48" x14ac:dyDescent="0.3">
      <c r="A570" t="s">
        <v>231</v>
      </c>
      <c r="B570" t="s">
        <v>232</v>
      </c>
      <c r="C570" t="s">
        <v>3173</v>
      </c>
      <c r="D570" t="s">
        <v>180</v>
      </c>
      <c r="E570">
        <v>115980.056772639</v>
      </c>
      <c r="F570">
        <v>664.7</v>
      </c>
      <c r="G570">
        <v>-7.7844497087165099</v>
      </c>
      <c r="H570">
        <f>(Table2[[#This Row],[1Y Return vs Nifty]]-AVERAGE(Table2[1Y Return vs Nifty]))/_xlfn.STDEV.P(Table2[1Y Return vs Nifty])</f>
        <v>-0.56581561990126616</v>
      </c>
      <c r="I570">
        <v>2.7680320927518798</v>
      </c>
      <c r="J570">
        <f>(Table2[[#This Row],[1M Return vs Nifty]]-AVERAGE(Table2[1M Return vs Nifty]))/_xlfn.STDEV.P(Table2[1M Return vs Nifty])</f>
        <v>0.18575016707181727</v>
      </c>
      <c r="K570">
        <v>11.740828145871999</v>
      </c>
      <c r="L570">
        <f>(Table2[[#This Row],[6M Return vs Nifty]]-AVERAGE(Table2[6M Return vs Nifty]))/_xlfn.STDEV.P(Table2[6M Return vs Nifty])</f>
        <v>-9.7411800523177286E-2</v>
      </c>
      <c r="M570">
        <v>-1.47003350776222</v>
      </c>
      <c r="N570">
        <f>(Table2[[#This Row],[1W Return vs Nifty]]-AVERAGE(Table2[1W Return vs Nifty]))/_xlfn.STDEV.P(Table2[1W Return vs Nifty])</f>
        <v>-0.40418662382093951</v>
      </c>
      <c r="O570">
        <v>652.05999999999995</v>
      </c>
      <c r="P570">
        <v>636.44419423624095</v>
      </c>
      <c r="Q570">
        <v>588.16203222825698</v>
      </c>
      <c r="R570">
        <v>50.340211680402298</v>
      </c>
      <c r="S570" s="1">
        <f>(Table2[[#This Row],[Close Price]]-Table2[[#This Row],[20D EMA]])/Table2[[#This Row],[20D EMA]]</f>
        <v>1.9384719197620005E-2</v>
      </c>
      <c r="T570" s="1">
        <f>(Table2[[#This Row],[Close Price]]-Table2[[#This Row],[50D EMA]])/Table2[[#This Row],[50D EMA]]</f>
        <v>4.4396360308804797E-2</v>
      </c>
      <c r="U570" s="1">
        <f>(Table2[[#This Row],[Close Price]]-Table2[[#This Row],[200D EMA]])/Table2[[#This Row],[200D EMA]]</f>
        <v>0.13013075237410057</v>
      </c>
      <c r="V570">
        <v>0.97547954593670705</v>
      </c>
      <c r="W570">
        <v>654.4</v>
      </c>
      <c r="X570">
        <v>666.8</v>
      </c>
      <c r="Y570">
        <v>650.54999999999995</v>
      </c>
      <c r="Z570">
        <v>672</v>
      </c>
      <c r="AA570">
        <v>634.20000000000005</v>
      </c>
      <c r="AB570">
        <v>672</v>
      </c>
      <c r="AC570" s="1">
        <f>(Table2[[#This Row],[Close Price]]/Table2[[#This Row],[Day Low]])-1</f>
        <v>1.5739608801956129E-2</v>
      </c>
      <c r="AD570" s="1">
        <f>(Table2[[#This Row],[Day High]]/Table2[[#This Row],[Close Price]])-1</f>
        <v>3.1593199939821126E-3</v>
      </c>
      <c r="AE570" s="1">
        <f>(Table2[[#This Row],[Close Price]]/Table2[[#This Row],[Current Week Low]])-1</f>
        <v>2.1750826223964514E-2</v>
      </c>
      <c r="AF570" s="1">
        <f>(Table2[[#This Row],[Current Week High]]/Table2[[#This Row],[Close Price]])-1</f>
        <v>1.0982398074319111E-2</v>
      </c>
      <c r="AG570" s="1">
        <f>(Table2[[#This Row],[Close Price]]/Table2[[#This Row],[Current Month Low]])-1</f>
        <v>4.8092084515925615E-2</v>
      </c>
      <c r="AH570" s="1">
        <f>(Table2[[#This Row],[Current Month High]]/Table2[[#This Row],[Close Price]])-1</f>
        <v>1.0982398074319111E-2</v>
      </c>
      <c r="AI570">
        <v>1.09823980743191</v>
      </c>
      <c r="AJ570">
        <v>35.874897792313902</v>
      </c>
      <c r="AK570" t="str">
        <f>IF(AND(Table2[[#This Row],[20D EMA]]&gt;Table2[[#This Row],[50D EMA]],Table2[[#This Row],[50D EMA]]&gt;Table2[[#This Row],[200D EMA]]),"Uptrend","Downtrend/NoTrend")</f>
        <v>Uptrend</v>
      </c>
      <c r="AL570">
        <v>-0.04</v>
      </c>
      <c r="AM570" t="s">
        <v>3216</v>
      </c>
      <c r="AN570">
        <v>4.1500000000000004</v>
      </c>
      <c r="AO570" t="s">
        <v>3217</v>
      </c>
      <c r="AP570">
        <v>-7.4001294468709997E-2</v>
      </c>
      <c r="AQ570">
        <f>(Table2[[#This Row],[Sharpe Ratio]]-AVERAGE(Table2[Sharpe Ratio]))/_xlfn.STDEV.P(Table2[Sharpe Ratio])</f>
        <v>-1.6074625143364789</v>
      </c>
      <c r="AR5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-2.4891263915100446</v>
      </c>
      <c r="AS570">
        <f>_xlfn.RANK.AVG(Table2[[#This Row],[1Y Return vs Nifty Z-Score]],Table2[1Y Return vs Nifty Z-Score])</f>
        <v>515</v>
      </c>
      <c r="AT570">
        <f>_xlfn.RANK.AVG(Table2[[#This Row],[6M Return vs Nifty Z-Score]],Table2[6M Return vs Nifty Z-Score])</f>
        <v>348</v>
      </c>
      <c r="AU570">
        <f>_xlfn.RANK.AVG(Table2[[#This Row],[Sharpe Ratio Z-Score]],Table2[Sharpe Ratio Z-Score])</f>
        <v>701</v>
      </c>
      <c r="AV570">
        <f>(Table2[[#This Row],[Rank 1Y]]+Table2[[#This Row],[Rank 6M]]+Table2[[#This Row],[Rank Sharpe]])/3</f>
        <v>521.33333333333337</v>
      </c>
    </row>
    <row r="571" spans="1:48" x14ac:dyDescent="0.3">
      <c r="A571" t="s">
        <v>1247</v>
      </c>
      <c r="B571" t="s">
        <v>1248</v>
      </c>
      <c r="C571" t="s">
        <v>3185</v>
      </c>
      <c r="D571" t="s">
        <v>379</v>
      </c>
      <c r="E571">
        <v>9623.1453296700001</v>
      </c>
      <c r="F571">
        <v>646.25</v>
      </c>
      <c r="G571">
        <v>-19.815230173479101</v>
      </c>
      <c r="H571">
        <f>(Table2[[#This Row],[1Y Return vs Nifty]]-AVERAGE(Table2[1Y Return vs Nifty]))/_xlfn.STDEV.P(Table2[1Y Return vs Nifty])</f>
        <v>-0.76953803604975812</v>
      </c>
      <c r="I571">
        <v>-3.43888802391686</v>
      </c>
      <c r="J571">
        <f>(Table2[[#This Row],[1M Return vs Nifty]]-AVERAGE(Table2[1M Return vs Nifty]))/_xlfn.STDEV.P(Table2[1M Return vs Nifty])</f>
        <v>-0.37813502999357779</v>
      </c>
      <c r="K571">
        <v>-10.9569410575855</v>
      </c>
      <c r="L571">
        <f>(Table2[[#This Row],[6M Return vs Nifty]]-AVERAGE(Table2[6M Return vs Nifty]))/_xlfn.STDEV.P(Table2[6M Return vs Nifty])</f>
        <v>-0.77517170384728806</v>
      </c>
      <c r="M571">
        <v>-0.80344991821253797</v>
      </c>
      <c r="N571">
        <f>(Table2[[#This Row],[1W Return vs Nifty]]-AVERAGE(Table2[1W Return vs Nifty]))/_xlfn.STDEV.P(Table2[1W Return vs Nifty])</f>
        <v>-0.2594124998207501</v>
      </c>
      <c r="O571">
        <v>666.58</v>
      </c>
      <c r="P571">
        <v>672.64149384592395</v>
      </c>
      <c r="Q571">
        <v>671.25923515365002</v>
      </c>
      <c r="R571">
        <v>37.199878386040702</v>
      </c>
      <c r="S571" s="1">
        <f>(Table2[[#This Row],[Close Price]]-Table2[[#This Row],[20D EMA]])/Table2[[#This Row],[20D EMA]]</f>
        <v>-3.0498964865432566E-2</v>
      </c>
      <c r="T571" s="1">
        <f>(Table2[[#This Row],[Close Price]]-Table2[[#This Row],[50D EMA]])/Table2[[#This Row],[50D EMA]]</f>
        <v>-3.9235601858319515E-2</v>
      </c>
      <c r="U571" s="1">
        <f>(Table2[[#This Row],[Close Price]]-Table2[[#This Row],[200D EMA]])/Table2[[#This Row],[200D EMA]]</f>
        <v>-3.725719341190957E-2</v>
      </c>
      <c r="V571">
        <v>0.461314074629112</v>
      </c>
      <c r="W571">
        <v>638.6</v>
      </c>
      <c r="X571">
        <v>663.1</v>
      </c>
      <c r="Y571">
        <v>638.6</v>
      </c>
      <c r="Z571">
        <v>664.7</v>
      </c>
      <c r="AA571">
        <v>638.6</v>
      </c>
      <c r="AB571">
        <v>707.7</v>
      </c>
      <c r="AC571" s="1">
        <f>(Table2[[#This Row],[Close Price]]/Table2[[#This Row],[Day Low]])-1</f>
        <v>1.1979329783902148E-2</v>
      </c>
      <c r="AD571" s="1">
        <f>(Table2[[#This Row],[Day High]]/Table2[[#This Row],[Close Price]])-1</f>
        <v>2.6073500967118024E-2</v>
      </c>
      <c r="AE571" s="1">
        <f>(Table2[[#This Row],[Close Price]]/Table2[[#This Row],[Current Week Low]])-1</f>
        <v>1.1979329783902148E-2</v>
      </c>
      <c r="AF571" s="1">
        <f>(Table2[[#This Row],[Current Week High]]/Table2[[#This Row],[Close Price]])-1</f>
        <v>2.854932301740809E-2</v>
      </c>
      <c r="AG571" s="1">
        <f>(Table2[[#This Row],[Close Price]]/Table2[[#This Row],[Current Month Low]])-1</f>
        <v>1.1979329783902148E-2</v>
      </c>
      <c r="AH571" s="1">
        <f>(Table2[[#This Row],[Current Month High]]/Table2[[#This Row],[Close Price]])-1</f>
        <v>9.5087040618955676E-2</v>
      </c>
      <c r="AI571">
        <v>26.096711798839401</v>
      </c>
      <c r="AJ571">
        <v>9.4875052943667892</v>
      </c>
      <c r="AK571" t="str">
        <f>IF(AND(Table2[[#This Row],[20D EMA]]&gt;Table2[[#This Row],[50D EMA]],Table2[[#This Row],[50D EMA]]&gt;Table2[[#This Row],[200D EMA]]),"Uptrend","Downtrend/NoTrend")</f>
        <v>Downtrend/NoTrend</v>
      </c>
      <c r="AL571">
        <v>-0.1</v>
      </c>
      <c r="AM571" t="s">
        <v>3216</v>
      </c>
      <c r="AN571">
        <v>-5.88</v>
      </c>
      <c r="AO571" t="s">
        <v>3216</v>
      </c>
      <c r="AP571">
        <v>4.5926780910729999E-2</v>
      </c>
      <c r="AQ571">
        <f>(Table2[[#This Row],[Sharpe Ratio]]-AVERAGE(Table2[Sharpe Ratio]))/_xlfn.STDEV.P(Table2[Sharpe Ratio])</f>
        <v>-0.21460854639981816</v>
      </c>
      <c r="AR5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1">
        <f>_xlfn.RANK.AVG(Table2[[#This Row],[1Y Return vs Nifty Z-Score]],Table2[1Y Return vs Nifty Z-Score])</f>
        <v>592</v>
      </c>
      <c r="AT571">
        <f>_xlfn.RANK.AVG(Table2[[#This Row],[6M Return vs Nifty Z-Score]],Table2[6M Return vs Nifty Z-Score])</f>
        <v>579</v>
      </c>
      <c r="AU571">
        <f>_xlfn.RANK.AVG(Table2[[#This Row],[Sharpe Ratio Z-Score]],Table2[Sharpe Ratio Z-Score])</f>
        <v>393</v>
      </c>
      <c r="AV571">
        <f>(Table2[[#This Row],[Rank 1Y]]+Table2[[#This Row],[Rank 6M]]+Table2[[#This Row],[Rank Sharpe]])/3</f>
        <v>521.33333333333337</v>
      </c>
    </row>
    <row r="572" spans="1:48" x14ac:dyDescent="0.3">
      <c r="A572" t="s">
        <v>1222</v>
      </c>
      <c r="B572" t="s">
        <v>1223</v>
      </c>
      <c r="C572" t="s">
        <v>3173</v>
      </c>
      <c r="D572" t="s">
        <v>1011</v>
      </c>
      <c r="E572">
        <v>10078.399075155001</v>
      </c>
      <c r="F572">
        <v>47.2</v>
      </c>
      <c r="G572">
        <v>-40.575194279311603</v>
      </c>
      <c r="H572">
        <f>(Table2[[#This Row],[1Y Return vs Nifty]]-AVERAGE(Table2[1Y Return vs Nifty]))/_xlfn.STDEV.P(Table2[1Y Return vs Nifty])</f>
        <v>-1.121075499407471</v>
      </c>
      <c r="I572">
        <v>-1.71267168365949</v>
      </c>
      <c r="J572">
        <f>(Table2[[#This Row],[1M Return vs Nifty]]-AVERAGE(Table2[1M Return vs Nifty]))/_xlfn.STDEV.P(Table2[1M Return vs Nifty])</f>
        <v>-0.22131202874542408</v>
      </c>
      <c r="K572">
        <v>-2.3454695415742099</v>
      </c>
      <c r="L572">
        <f>(Table2[[#This Row],[6M Return vs Nifty]]-AVERAGE(Table2[6M Return vs Nifty]))/_xlfn.STDEV.P(Table2[6M Return vs Nifty])</f>
        <v>-0.51803145143512219</v>
      </c>
      <c r="M572">
        <v>0.48890690746593302</v>
      </c>
      <c r="N572">
        <f>(Table2[[#This Row],[1W Return vs Nifty]]-AVERAGE(Table2[1W Return vs Nifty]))/_xlfn.STDEV.P(Table2[1W Return vs Nifty])</f>
        <v>2.1272218894967922E-2</v>
      </c>
      <c r="O572">
        <v>47.5</v>
      </c>
      <c r="P572">
        <v>47.497321418611499</v>
      </c>
      <c r="Q572">
        <v>46.837319852037098</v>
      </c>
      <c r="R572">
        <v>48.947809552658804</v>
      </c>
      <c r="S572" s="1">
        <f>(Table2[[#This Row],[Close Price]]-Table2[[#This Row],[20D EMA]])/Table2[[#This Row],[20D EMA]]</f>
        <v>-6.3157894736841505E-3</v>
      </c>
      <c r="T572" s="1">
        <f>(Table2[[#This Row],[Close Price]]-Table2[[#This Row],[50D EMA]])/Table2[[#This Row],[50D EMA]]</f>
        <v>-6.2597512813636789E-3</v>
      </c>
      <c r="U572" s="1">
        <f>(Table2[[#This Row],[Close Price]]-Table2[[#This Row],[200D EMA]])/Table2[[#This Row],[200D EMA]]</f>
        <v>7.7434009697532058E-3</v>
      </c>
      <c r="V572">
        <v>0.392777609312498</v>
      </c>
      <c r="W572">
        <v>46.44</v>
      </c>
      <c r="X572">
        <v>48.5</v>
      </c>
      <c r="Y572">
        <v>46.44</v>
      </c>
      <c r="Z572">
        <v>49.9</v>
      </c>
      <c r="AA572">
        <v>46.1</v>
      </c>
      <c r="AB572">
        <v>50.55</v>
      </c>
      <c r="AC572" s="1">
        <f>(Table2[[#This Row],[Close Price]]/Table2[[#This Row],[Day Low]])-1</f>
        <v>1.6365202411714241E-2</v>
      </c>
      <c r="AD572" s="1">
        <f>(Table2[[#This Row],[Day High]]/Table2[[#This Row],[Close Price]])-1</f>
        <v>2.754237288135597E-2</v>
      </c>
      <c r="AE572" s="1">
        <f>(Table2[[#This Row],[Close Price]]/Table2[[#This Row],[Current Week Low]])-1</f>
        <v>1.6365202411714241E-2</v>
      </c>
      <c r="AF572" s="1">
        <f>(Table2[[#This Row],[Current Week High]]/Table2[[#This Row],[Close Price]])-1</f>
        <v>5.7203389830508433E-2</v>
      </c>
      <c r="AG572" s="1">
        <f>(Table2[[#This Row],[Close Price]]/Table2[[#This Row],[Current Month Low]])-1</f>
        <v>2.386117136659438E-2</v>
      </c>
      <c r="AH572" s="1">
        <f>(Table2[[#This Row],[Current Month High]]/Table2[[#This Row],[Close Price]])-1</f>
        <v>7.0974576271186418E-2</v>
      </c>
      <c r="AI572">
        <v>21.292372881355899</v>
      </c>
      <c r="AJ572">
        <v>29.138166894664799</v>
      </c>
      <c r="AK572" t="str">
        <f>IF(AND(Table2[[#This Row],[20D EMA]]&gt;Table2[[#This Row],[50D EMA]],Table2[[#This Row],[50D EMA]]&gt;Table2[[#This Row],[200D EMA]]),"Uptrend","Downtrend/NoTrend")</f>
        <v>Uptrend</v>
      </c>
      <c r="AL572">
        <v>-0.17</v>
      </c>
      <c r="AM572" t="s">
        <v>3216</v>
      </c>
      <c r="AN572">
        <v>-2.2400000000000002</v>
      </c>
      <c r="AO572" t="s">
        <v>3216</v>
      </c>
      <c r="AP572">
        <v>5.1147160420694997E-2</v>
      </c>
      <c r="AQ572">
        <f>(Table2[[#This Row],[Sharpe Ratio]]-AVERAGE(Table2[Sharpe Ratio]))/_xlfn.STDEV.P(Table2[Sharpe Ratio])</f>
        <v>-0.15397865392814644</v>
      </c>
      <c r="AR5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-1.9931254146211959</v>
      </c>
      <c r="AS572">
        <f>_xlfn.RANK.AVG(Table2[[#This Row],[1Y Return vs Nifty Z-Score]],Table2[1Y Return vs Nifty Z-Score])</f>
        <v>695</v>
      </c>
      <c r="AT572">
        <f>_xlfn.RANK.AVG(Table2[[#This Row],[6M Return vs Nifty Z-Score]],Table2[6M Return vs Nifty Z-Score])</f>
        <v>494</v>
      </c>
      <c r="AU572">
        <f>_xlfn.RANK.AVG(Table2[[#This Row],[Sharpe Ratio Z-Score]],Table2[Sharpe Ratio Z-Score])</f>
        <v>382</v>
      </c>
      <c r="AV572">
        <f>(Table2[[#This Row],[Rank 1Y]]+Table2[[#This Row],[Rank 6M]]+Table2[[#This Row],[Rank Sharpe]])/3</f>
        <v>523.66666666666663</v>
      </c>
    </row>
    <row r="573" spans="1:48" x14ac:dyDescent="0.3">
      <c r="A573" t="s">
        <v>880</v>
      </c>
      <c r="B573" t="s">
        <v>881</v>
      </c>
      <c r="C573" t="s">
        <v>3170</v>
      </c>
      <c r="D573" t="s">
        <v>21</v>
      </c>
      <c r="E573">
        <v>18123.930495659999</v>
      </c>
      <c r="F573">
        <v>644.75</v>
      </c>
      <c r="G573">
        <v>-6.7841755496282401</v>
      </c>
      <c r="H573">
        <f>(Table2[[#This Row],[1Y Return vs Nifty]]-AVERAGE(Table2[1Y Return vs Nifty]))/_xlfn.STDEV.P(Table2[1Y Return vs Nifty])</f>
        <v>-0.54887754434605029</v>
      </c>
      <c r="I573">
        <v>0.74970840626508295</v>
      </c>
      <c r="J573">
        <f>(Table2[[#This Row],[1M Return vs Nifty]]-AVERAGE(Table2[1M Return vs Nifty]))/_xlfn.STDEV.P(Table2[1M Return vs Nifty])</f>
        <v>2.3898485396072911E-3</v>
      </c>
      <c r="K573">
        <v>-30.5377847298594</v>
      </c>
      <c r="L573">
        <f>(Table2[[#This Row],[6M Return vs Nifty]]-AVERAGE(Table2[6M Return vs Nifty]))/_xlfn.STDEV.P(Table2[6M Return vs Nifty])</f>
        <v>-1.3598595908094713</v>
      </c>
      <c r="M573">
        <v>-4.7993824705221204</v>
      </c>
      <c r="N573">
        <f>(Table2[[#This Row],[1W Return vs Nifty]]-AVERAGE(Table2[1W Return vs Nifty]))/_xlfn.STDEV.P(Table2[1W Return vs Nifty])</f>
        <v>-1.1272821022141697</v>
      </c>
      <c r="O573">
        <v>660.63</v>
      </c>
      <c r="P573">
        <v>650.70173392223603</v>
      </c>
      <c r="Q573">
        <v>639.50875413473102</v>
      </c>
      <c r="R573">
        <v>40.546522446530503</v>
      </c>
      <c r="S573" s="1">
        <f>(Table2[[#This Row],[Close Price]]-Table2[[#This Row],[20D EMA]])/Table2[[#This Row],[20D EMA]]</f>
        <v>-2.4037661020540991E-2</v>
      </c>
      <c r="T573" s="1">
        <f>(Table2[[#This Row],[Close Price]]-Table2[[#This Row],[50D EMA]])/Table2[[#This Row],[50D EMA]]</f>
        <v>-9.1466391004688934E-3</v>
      </c>
      <c r="U573" s="1">
        <f>(Table2[[#This Row],[Close Price]]-Table2[[#This Row],[200D EMA]])/Table2[[#This Row],[200D EMA]]</f>
        <v>8.1957374803422311E-3</v>
      </c>
      <c r="V573">
        <v>0.55371269242094701</v>
      </c>
      <c r="W573">
        <v>636.9</v>
      </c>
      <c r="X573">
        <v>669.95</v>
      </c>
      <c r="Y573">
        <v>636.9</v>
      </c>
      <c r="Z573">
        <v>686.85</v>
      </c>
      <c r="AA573">
        <v>636.9</v>
      </c>
      <c r="AB573">
        <v>697.2</v>
      </c>
      <c r="AC573" s="1">
        <f>(Table2[[#This Row],[Close Price]]/Table2[[#This Row],[Day Low]])-1</f>
        <v>1.2325325796828324E-2</v>
      </c>
      <c r="AD573" s="1">
        <f>(Table2[[#This Row],[Day High]]/Table2[[#This Row],[Close Price]])-1</f>
        <v>3.9084916634354538E-2</v>
      </c>
      <c r="AE573" s="1">
        <f>(Table2[[#This Row],[Close Price]]/Table2[[#This Row],[Current Week Low]])-1</f>
        <v>1.2325325796828324E-2</v>
      </c>
      <c r="AF573" s="1">
        <f>(Table2[[#This Row],[Current Week High]]/Table2[[#This Row],[Close Price]])-1</f>
        <v>6.529662659945723E-2</v>
      </c>
      <c r="AG573" s="1">
        <f>(Table2[[#This Row],[Close Price]]/Table2[[#This Row],[Current Month Low]])-1</f>
        <v>1.2325325796828324E-2</v>
      </c>
      <c r="AH573" s="1">
        <f>(Table2[[#This Row],[Current Month High]]/Table2[[#This Row],[Close Price]])-1</f>
        <v>8.1349360217138456E-2</v>
      </c>
      <c r="AI573">
        <v>34.9360217138425</v>
      </c>
      <c r="AJ573">
        <v>37.2977001703577</v>
      </c>
      <c r="AK573" t="str">
        <f>IF(AND(Table2[[#This Row],[20D EMA]]&gt;Table2[[#This Row],[50D EMA]],Table2[[#This Row],[50D EMA]]&gt;Table2[[#This Row],[200D EMA]]),"Uptrend","Downtrend/NoTrend")</f>
        <v>Uptrend</v>
      </c>
      <c r="AL573">
        <v>-0.09</v>
      </c>
      <c r="AM573" t="s">
        <v>3216</v>
      </c>
      <c r="AN573">
        <v>-4.6399999999999997</v>
      </c>
      <c r="AO573" t="s">
        <v>3216</v>
      </c>
      <c r="AP573">
        <v>6.5818047918102002E-2</v>
      </c>
      <c r="AQ573">
        <f>(Table2[[#This Row],[Sharpe Ratio]]-AVERAGE(Table2[Sharpe Ratio]))/_xlfn.STDEV.P(Table2[Sharpe Ratio])</f>
        <v>1.6410171201110043E-2</v>
      </c>
      <c r="AR5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-3.0172192176289738</v>
      </c>
      <c r="AS573">
        <f>_xlfn.RANK.AVG(Table2[[#This Row],[1Y Return vs Nifty Z-Score]],Table2[1Y Return vs Nifty Z-Score])</f>
        <v>505</v>
      </c>
      <c r="AT573">
        <f>_xlfn.RANK.AVG(Table2[[#This Row],[6M Return vs Nifty Z-Score]],Table2[6M Return vs Nifty Z-Score])</f>
        <v>721</v>
      </c>
      <c r="AU573">
        <f>_xlfn.RANK.AVG(Table2[[#This Row],[Sharpe Ratio Z-Score]],Table2[Sharpe Ratio Z-Score])</f>
        <v>347</v>
      </c>
      <c r="AV573">
        <f>(Table2[[#This Row],[Rank 1Y]]+Table2[[#This Row],[Rank 6M]]+Table2[[#This Row],[Rank Sharpe]])/3</f>
        <v>524.33333333333337</v>
      </c>
    </row>
    <row r="574" spans="1:48" x14ac:dyDescent="0.3">
      <c r="A574" t="s">
        <v>634</v>
      </c>
      <c r="B574" t="s">
        <v>635</v>
      </c>
      <c r="C574" t="s">
        <v>3171</v>
      </c>
      <c r="D574" t="s">
        <v>51</v>
      </c>
      <c r="E574">
        <v>30806.107041495001</v>
      </c>
      <c r="F574">
        <v>397.4</v>
      </c>
      <c r="G574">
        <v>-20.574238824266502</v>
      </c>
      <c r="H574">
        <f>(Table2[[#This Row],[1Y Return vs Nifty]]-AVERAGE(Table2[1Y Return vs Nifty]))/_xlfn.STDEV.P(Table2[1Y Return vs Nifty])</f>
        <v>-0.78239065826067034</v>
      </c>
      <c r="I574">
        <v>5.4411537829442</v>
      </c>
      <c r="J574">
        <f>(Table2[[#This Row],[1M Return vs Nifty]]-AVERAGE(Table2[1M Return vs Nifty]))/_xlfn.STDEV.P(Table2[1M Return vs Nifty])</f>
        <v>0.42859746053156716</v>
      </c>
      <c r="K574">
        <v>-30.9570458035587</v>
      </c>
      <c r="L574">
        <f>(Table2[[#This Row],[6M Return vs Nifty]]-AVERAGE(Table2[6M Return vs Nifty]))/_xlfn.STDEV.P(Table2[6M Return vs Nifty])</f>
        <v>-1.3723788098671184</v>
      </c>
      <c r="M574">
        <v>-0.26967977328554599</v>
      </c>
      <c r="N574">
        <f>(Table2[[#This Row],[1W Return vs Nifty]]-AVERAGE(Table2[1W Return vs Nifty]))/_xlfn.STDEV.P(Table2[1W Return vs Nifty])</f>
        <v>-0.14348389557553587</v>
      </c>
      <c r="O574">
        <v>392</v>
      </c>
      <c r="P574">
        <v>394.78426895837202</v>
      </c>
      <c r="Q574">
        <v>414.890898330342</v>
      </c>
      <c r="R574">
        <v>55.147897347840903</v>
      </c>
      <c r="S574" s="1">
        <f>(Table2[[#This Row],[Close Price]]-Table2[[#This Row],[20D EMA]])/Table2[[#This Row],[20D EMA]]</f>
        <v>1.3775510204081574E-2</v>
      </c>
      <c r="T574" s="1">
        <f>(Table2[[#This Row],[Close Price]]-Table2[[#This Row],[50D EMA]])/Table2[[#This Row],[50D EMA]]</f>
        <v>6.6257225712906213E-3</v>
      </c>
      <c r="U574" s="1">
        <f>(Table2[[#This Row],[Close Price]]-Table2[[#This Row],[200D EMA]])/Table2[[#This Row],[200D EMA]]</f>
        <v>-4.2157826071218173E-2</v>
      </c>
      <c r="V574">
        <v>0.595724799391535</v>
      </c>
      <c r="W574">
        <v>390.15</v>
      </c>
      <c r="X574">
        <v>403.5</v>
      </c>
      <c r="Y574">
        <v>389.6</v>
      </c>
      <c r="Z574">
        <v>406.3</v>
      </c>
      <c r="AA574">
        <v>373.6</v>
      </c>
      <c r="AB574">
        <v>406.3</v>
      </c>
      <c r="AC574" s="1">
        <f>(Table2[[#This Row],[Close Price]]/Table2[[#This Row],[Day Low]])-1</f>
        <v>1.8582596437267673E-2</v>
      </c>
      <c r="AD574" s="1">
        <f>(Table2[[#This Row],[Day High]]/Table2[[#This Row],[Close Price]])-1</f>
        <v>1.5349773527931543E-2</v>
      </c>
      <c r="AE574" s="1">
        <f>(Table2[[#This Row],[Close Price]]/Table2[[#This Row],[Current Week Low]])-1</f>
        <v>2.0020533880903413E-2</v>
      </c>
      <c r="AF574" s="1">
        <f>(Table2[[#This Row],[Current Week High]]/Table2[[#This Row],[Close Price]])-1</f>
        <v>2.2395571212883825E-2</v>
      </c>
      <c r="AG574" s="1">
        <f>(Table2[[#This Row],[Close Price]]/Table2[[#This Row],[Current Month Low]])-1</f>
        <v>6.3704496788008491E-2</v>
      </c>
      <c r="AH574" s="1">
        <f>(Table2[[#This Row],[Current Month High]]/Table2[[#This Row],[Close Price]])-1</f>
        <v>2.2395571212883825E-2</v>
      </c>
      <c r="AI574">
        <v>30.775037745344701</v>
      </c>
      <c r="AJ574">
        <v>18.168302111210199</v>
      </c>
      <c r="AK574" t="str">
        <f>IF(AND(Table2[[#This Row],[20D EMA]]&gt;Table2[[#This Row],[50D EMA]],Table2[[#This Row],[50D EMA]]&gt;Table2[[#This Row],[200D EMA]]),"Uptrend","Downtrend/NoTrend")</f>
        <v>Downtrend/NoTrend</v>
      </c>
      <c r="AL574">
        <v>-0.09</v>
      </c>
      <c r="AM574" t="s">
        <v>3216</v>
      </c>
      <c r="AN574">
        <v>3.38</v>
      </c>
      <c r="AO574" t="s">
        <v>3217</v>
      </c>
      <c r="AP574">
        <v>9.2272397276477E-2</v>
      </c>
      <c r="AQ574">
        <f>(Table2[[#This Row],[Sharpe Ratio]]-AVERAGE(Table2[Sharpe Ratio]))/_xlfn.STDEV.P(Table2[Sharpe Ratio])</f>
        <v>0.32365303619677543</v>
      </c>
      <c r="AR5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4">
        <f>_xlfn.RANK.AVG(Table2[[#This Row],[1Y Return vs Nifty Z-Score]],Table2[1Y Return vs Nifty Z-Score])</f>
        <v>596</v>
      </c>
      <c r="AT574">
        <f>_xlfn.RANK.AVG(Table2[[#This Row],[6M Return vs Nifty Z-Score]],Table2[6M Return vs Nifty Z-Score])</f>
        <v>723</v>
      </c>
      <c r="AU574">
        <f>_xlfn.RANK.AVG(Table2[[#This Row],[Sharpe Ratio Z-Score]],Table2[Sharpe Ratio Z-Score])</f>
        <v>257</v>
      </c>
      <c r="AV574">
        <f>(Table2[[#This Row],[Rank 1Y]]+Table2[[#This Row],[Rank 6M]]+Table2[[#This Row],[Rank Sharpe]])/3</f>
        <v>525.33333333333337</v>
      </c>
    </row>
    <row r="575" spans="1:48" x14ac:dyDescent="0.3">
      <c r="A575" t="s">
        <v>1324</v>
      </c>
      <c r="B575" t="s">
        <v>1325</v>
      </c>
      <c r="C575" t="s">
        <v>3185</v>
      </c>
      <c r="D575" t="s">
        <v>285</v>
      </c>
      <c r="E575">
        <v>8692.0824963600007</v>
      </c>
      <c r="F575">
        <v>696.45</v>
      </c>
      <c r="G575">
        <v>-9.9494311970243992</v>
      </c>
      <c r="H575">
        <f>(Table2[[#This Row],[1Y Return vs Nifty]]-AVERAGE(Table2[1Y Return vs Nifty]))/_xlfn.STDEV.P(Table2[1Y Return vs Nifty])</f>
        <v>-0.60247618909764256</v>
      </c>
      <c r="I575">
        <v>-10.1208816186364</v>
      </c>
      <c r="J575">
        <f>(Table2[[#This Row],[1M Return vs Nifty]]-AVERAGE(Table2[1M Return vs Nifty]))/_xlfn.STDEV.P(Table2[1M Return vs Nifty])</f>
        <v>-0.98517961960082379</v>
      </c>
      <c r="K575">
        <v>-1.6051649023304799</v>
      </c>
      <c r="L575">
        <f>(Table2[[#This Row],[6M Return vs Nifty]]-AVERAGE(Table2[6M Return vs Nifty]))/_xlfn.STDEV.P(Table2[6M Return vs Nifty])</f>
        <v>-0.49592580765019062</v>
      </c>
      <c r="M575">
        <v>-2.2726184802544802</v>
      </c>
      <c r="N575">
        <f>(Table2[[#This Row],[1W Return vs Nifty]]-AVERAGE(Table2[1W Return vs Nifty]))/_xlfn.STDEV.P(Table2[1W Return vs Nifty])</f>
        <v>-0.57849865032429071</v>
      </c>
      <c r="O575">
        <v>720.01</v>
      </c>
      <c r="P575">
        <v>720.48673725842696</v>
      </c>
      <c r="Q575">
        <v>673.99848074236604</v>
      </c>
      <c r="R575">
        <v>39.343272407002097</v>
      </c>
      <c r="S575" s="1">
        <f>(Table2[[#This Row],[Close Price]]-Table2[[#This Row],[20D EMA]])/Table2[[#This Row],[20D EMA]]</f>
        <v>-3.2721767753225571E-2</v>
      </c>
      <c r="T575" s="1">
        <f>(Table2[[#This Row],[Close Price]]-Table2[[#This Row],[50D EMA]])/Table2[[#This Row],[50D EMA]]</f>
        <v>-3.336180392423424E-2</v>
      </c>
      <c r="U575" s="1">
        <f>(Table2[[#This Row],[Close Price]]-Table2[[#This Row],[200D EMA]])/Table2[[#This Row],[200D EMA]]</f>
        <v>3.3310934518583926E-2</v>
      </c>
      <c r="V575">
        <v>0.322048376270541</v>
      </c>
      <c r="W575">
        <v>689.15</v>
      </c>
      <c r="X575">
        <v>711.9</v>
      </c>
      <c r="Y575">
        <v>689.15</v>
      </c>
      <c r="Z575">
        <v>719.9</v>
      </c>
      <c r="AA575">
        <v>689.15</v>
      </c>
      <c r="AB575">
        <v>753.85</v>
      </c>
      <c r="AC575" s="1">
        <f>(Table2[[#This Row],[Close Price]]/Table2[[#This Row],[Day Low]])-1</f>
        <v>1.0592759196111246E-2</v>
      </c>
      <c r="AD575" s="1">
        <f>(Table2[[#This Row],[Day High]]/Table2[[#This Row],[Close Price]])-1</f>
        <v>2.218393280206743E-2</v>
      </c>
      <c r="AE575" s="1">
        <f>(Table2[[#This Row],[Close Price]]/Table2[[#This Row],[Current Week Low]])-1</f>
        <v>1.0592759196111246E-2</v>
      </c>
      <c r="AF575" s="1">
        <f>(Table2[[#This Row],[Current Week High]]/Table2[[#This Row],[Close Price]])-1</f>
        <v>3.3670758848445503E-2</v>
      </c>
      <c r="AG575" s="1">
        <f>(Table2[[#This Row],[Close Price]]/Table2[[#This Row],[Current Month Low]])-1</f>
        <v>1.0592759196111246E-2</v>
      </c>
      <c r="AH575" s="1">
        <f>(Table2[[#This Row],[Current Month High]]/Table2[[#This Row],[Close Price]])-1</f>
        <v>8.2417976882762645E-2</v>
      </c>
      <c r="AI575">
        <v>20.2814272381362</v>
      </c>
      <c r="AJ575">
        <v>36.545436721889999</v>
      </c>
      <c r="AK575" t="str">
        <f>IF(AND(Table2[[#This Row],[20D EMA]]&gt;Table2[[#This Row],[50D EMA]],Table2[[#This Row],[50D EMA]]&gt;Table2[[#This Row],[200D EMA]]),"Uptrend","Downtrend/NoTrend")</f>
        <v>Downtrend/NoTrend</v>
      </c>
      <c r="AL575">
        <v>-0.05</v>
      </c>
      <c r="AM575" t="s">
        <v>3216</v>
      </c>
      <c r="AN575">
        <v>-3.38</v>
      </c>
      <c r="AO575" t="s">
        <v>3216</v>
      </c>
      <c r="AQ575">
        <f>(Table2[[#This Row],[Sharpe Ratio]]-AVERAGE(Table2[Sharpe Ratio]))/_xlfn.STDEV.P(Table2[Sharpe Ratio])</f>
        <v>-0.74800574154095356</v>
      </c>
      <c r="AR5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5">
        <f>_xlfn.RANK.AVG(Table2[[#This Row],[1Y Return vs Nifty Z-Score]],Table2[1Y Return vs Nifty Z-Score])</f>
        <v>533</v>
      </c>
      <c r="AT575">
        <f>_xlfn.RANK.AVG(Table2[[#This Row],[6M Return vs Nifty Z-Score]],Table2[6M Return vs Nifty Z-Score])</f>
        <v>486</v>
      </c>
      <c r="AU575">
        <f>_xlfn.RANK.AVG(Table2[[#This Row],[Sharpe Ratio Z-Score]],Table2[Sharpe Ratio Z-Score])</f>
        <v>557</v>
      </c>
      <c r="AV575">
        <f>(Table2[[#This Row],[Rank 1Y]]+Table2[[#This Row],[Rank 6M]]+Table2[[#This Row],[Rank Sharpe]])/3</f>
        <v>525.33333333333337</v>
      </c>
    </row>
    <row r="576" spans="1:48" x14ac:dyDescent="0.3">
      <c r="A576" t="s">
        <v>588</v>
      </c>
      <c r="B576" t="s">
        <v>589</v>
      </c>
      <c r="C576" t="s">
        <v>3171</v>
      </c>
      <c r="D576" t="s">
        <v>440</v>
      </c>
      <c r="E576">
        <v>34255.756301250003</v>
      </c>
      <c r="F576">
        <v>4646.8999999999996</v>
      </c>
      <c r="G576">
        <v>-5.0557712931455603</v>
      </c>
      <c r="H576">
        <f>(Table2[[#This Row],[1Y Return vs Nifty]]-AVERAGE(Table2[1Y Return vs Nifty]))/_xlfn.STDEV.P(Table2[1Y Return vs Nifty])</f>
        <v>-0.51960972649804693</v>
      </c>
      <c r="I576">
        <v>0.29094315071585702</v>
      </c>
      <c r="J576">
        <f>(Table2[[#This Row],[1M Return vs Nifty]]-AVERAGE(Table2[1M Return vs Nifty]))/_xlfn.STDEV.P(Table2[1M Return vs Nifty])</f>
        <v>-3.9287977446490832E-2</v>
      </c>
      <c r="K576">
        <v>-23.235116192828599</v>
      </c>
      <c r="L576">
        <f>(Table2[[#This Row],[6M Return vs Nifty]]-AVERAGE(Table2[6M Return vs Nifty]))/_xlfn.STDEV.P(Table2[6M Return vs Nifty])</f>
        <v>-1.1418004556891759</v>
      </c>
      <c r="M576">
        <v>0.631690526652402</v>
      </c>
      <c r="N576">
        <f>(Table2[[#This Row],[1W Return vs Nifty]]-AVERAGE(Table2[1W Return vs Nifty]))/_xlfn.STDEV.P(Table2[1W Return vs Nifty])</f>
        <v>5.2283143426222076E-2</v>
      </c>
      <c r="O576">
        <v>4608.8100000000004</v>
      </c>
      <c r="P576">
        <v>4504.8905251614697</v>
      </c>
      <c r="Q576">
        <v>4352.5133429550797</v>
      </c>
      <c r="R576">
        <v>59.511877286172499</v>
      </c>
      <c r="S576" s="1">
        <f>(Table2[[#This Row],[Close Price]]-Table2[[#This Row],[20D EMA]])/Table2[[#This Row],[20D EMA]]</f>
        <v>8.2646062649576E-3</v>
      </c>
      <c r="T576" s="1">
        <f>(Table2[[#This Row],[Close Price]]-Table2[[#This Row],[50D EMA]])/Table2[[#This Row],[50D EMA]]</f>
        <v>3.1523401966230886E-2</v>
      </c>
      <c r="U576" s="1">
        <f>(Table2[[#This Row],[Close Price]]-Table2[[#This Row],[200D EMA]])/Table2[[#This Row],[200D EMA]]</f>
        <v>6.7636014837590394E-2</v>
      </c>
      <c r="V576">
        <v>0.56720224319856105</v>
      </c>
      <c r="W576">
        <v>4619.5</v>
      </c>
      <c r="X576">
        <v>4748.95</v>
      </c>
      <c r="Y576">
        <v>4619.5</v>
      </c>
      <c r="Z576">
        <v>4770.1000000000004</v>
      </c>
      <c r="AA576">
        <v>4456.3500000000004</v>
      </c>
      <c r="AB576">
        <v>4770.1000000000004</v>
      </c>
      <c r="AC576" s="1">
        <f>(Table2[[#This Row],[Close Price]]/Table2[[#This Row],[Day Low]])-1</f>
        <v>5.9313778547460672E-3</v>
      </c>
      <c r="AD576" s="1">
        <f>(Table2[[#This Row],[Day High]]/Table2[[#This Row],[Close Price]])-1</f>
        <v>2.196087714390238E-2</v>
      </c>
      <c r="AE576" s="1">
        <f>(Table2[[#This Row],[Close Price]]/Table2[[#This Row],[Current Week Low]])-1</f>
        <v>5.9313778547460672E-3</v>
      </c>
      <c r="AF576" s="1">
        <f>(Table2[[#This Row],[Current Week High]]/Table2[[#This Row],[Close Price]])-1</f>
        <v>2.651229852159509E-2</v>
      </c>
      <c r="AG576" s="1">
        <f>(Table2[[#This Row],[Close Price]]/Table2[[#This Row],[Current Month Low]])-1</f>
        <v>4.2759208769508561E-2</v>
      </c>
      <c r="AH576" s="1">
        <f>(Table2[[#This Row],[Current Month High]]/Table2[[#This Row],[Close Price]])-1</f>
        <v>2.651229852159509E-2</v>
      </c>
      <c r="AI576">
        <v>13.376659708622901</v>
      </c>
      <c r="AJ576">
        <v>26.9402026934739</v>
      </c>
      <c r="AK576" t="str">
        <f>IF(AND(Table2[[#This Row],[20D EMA]]&gt;Table2[[#This Row],[50D EMA]],Table2[[#This Row],[50D EMA]]&gt;Table2[[#This Row],[200D EMA]]),"Uptrend","Downtrend/NoTrend")</f>
        <v>Uptrend</v>
      </c>
      <c r="AL576">
        <v>0.03</v>
      </c>
      <c r="AM576" t="s">
        <v>3217</v>
      </c>
      <c r="AN576">
        <v>0.14000000000000001</v>
      </c>
      <c r="AO576" t="s">
        <v>3217</v>
      </c>
      <c r="AP576">
        <v>4.6266500407604001E-2</v>
      </c>
      <c r="AQ576">
        <f>(Table2[[#This Row],[Sharpe Ratio]]-AVERAGE(Table2[Sharpe Ratio]))/_xlfn.STDEV.P(Table2[Sharpe Ratio])</f>
        <v>-0.21066301781771335</v>
      </c>
      <c r="AR5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-1.8590780340252049</v>
      </c>
      <c r="AS576">
        <f>_xlfn.RANK.AVG(Table2[[#This Row],[1Y Return vs Nifty Z-Score]],Table2[1Y Return vs Nifty Z-Score])</f>
        <v>490</v>
      </c>
      <c r="AT576">
        <f>_xlfn.RANK.AVG(Table2[[#This Row],[6M Return vs Nifty Z-Score]],Table2[6M Return vs Nifty Z-Score])</f>
        <v>695</v>
      </c>
      <c r="AU576">
        <f>_xlfn.RANK.AVG(Table2[[#This Row],[Sharpe Ratio Z-Score]],Table2[Sharpe Ratio Z-Score])</f>
        <v>392</v>
      </c>
      <c r="AV576">
        <f>(Table2[[#This Row],[Rank 1Y]]+Table2[[#This Row],[Rank 6M]]+Table2[[#This Row],[Rank Sharpe]])/3</f>
        <v>525.66666666666663</v>
      </c>
    </row>
    <row r="577" spans="1:48" x14ac:dyDescent="0.3">
      <c r="A577" t="s">
        <v>771</v>
      </c>
      <c r="B577" t="s">
        <v>772</v>
      </c>
      <c r="C577" t="s">
        <v>3171</v>
      </c>
      <c r="D577" t="s">
        <v>51</v>
      </c>
      <c r="E577">
        <v>22482.658946250001</v>
      </c>
      <c r="F577">
        <v>770.75</v>
      </c>
      <c r="G577">
        <v>-16.0675290228363</v>
      </c>
      <c r="H577">
        <f>(Table2[[#This Row],[1Y Return vs Nifty]]-AVERAGE(Table2[1Y Return vs Nifty]))/_xlfn.STDEV.P(Table2[1Y Return vs Nifty])</f>
        <v>-0.70607658933417294</v>
      </c>
      <c r="I577">
        <v>3.8242226360961098</v>
      </c>
      <c r="J577">
        <f>(Table2[[#This Row],[1M Return vs Nifty]]-AVERAGE(Table2[1M Return vs Nifty]))/_xlfn.STDEV.P(Table2[1M Return vs Nifty])</f>
        <v>0.28170278148888678</v>
      </c>
      <c r="K577">
        <v>1.6477205177138901</v>
      </c>
      <c r="L577">
        <f>(Table2[[#This Row],[6M Return vs Nifty]]-AVERAGE(Table2[6M Return vs Nifty]))/_xlfn.STDEV.P(Table2[6M Return vs Nifty])</f>
        <v>-0.39879400196252651</v>
      </c>
      <c r="M577">
        <v>2.9438504519795701</v>
      </c>
      <c r="N577">
        <f>(Table2[[#This Row],[1W Return vs Nifty]]-AVERAGE(Table2[1W Return vs Nifty]))/_xlfn.STDEV.P(Table2[1W Return vs Nifty])</f>
        <v>0.55445711378112095</v>
      </c>
      <c r="O577">
        <v>751.8</v>
      </c>
      <c r="P577">
        <v>750.81653797675301</v>
      </c>
      <c r="Q577">
        <v>735.67347992638395</v>
      </c>
      <c r="R577">
        <v>69.334955629369603</v>
      </c>
      <c r="S577" s="1">
        <f>(Table2[[#This Row],[Close Price]]-Table2[[#This Row],[20D EMA]])/Table2[[#This Row],[20D EMA]]</f>
        <v>2.520617185421661E-2</v>
      </c>
      <c r="T577" s="1">
        <f>(Table2[[#This Row],[Close Price]]-Table2[[#This Row],[50D EMA]])/Table2[[#This Row],[50D EMA]]</f>
        <v>2.6549044959721137E-2</v>
      </c>
      <c r="U577" s="1">
        <f>(Table2[[#This Row],[Close Price]]-Table2[[#This Row],[200D EMA]])/Table2[[#This Row],[200D EMA]]</f>
        <v>4.7679467903513427E-2</v>
      </c>
      <c r="V577">
        <v>1.5148752508463199</v>
      </c>
      <c r="W577">
        <v>758.35</v>
      </c>
      <c r="X577">
        <v>775.6</v>
      </c>
      <c r="Y577">
        <v>745.1</v>
      </c>
      <c r="Z577">
        <v>776.4</v>
      </c>
      <c r="AA577">
        <v>732.05</v>
      </c>
      <c r="AB577">
        <v>776.4</v>
      </c>
      <c r="AC577" s="1">
        <f>(Table2[[#This Row],[Close Price]]/Table2[[#This Row],[Day Low]])-1</f>
        <v>1.6351288982659584E-2</v>
      </c>
      <c r="AD577" s="1">
        <f>(Table2[[#This Row],[Day High]]/Table2[[#This Row],[Close Price]])-1</f>
        <v>6.2925721699642612E-3</v>
      </c>
      <c r="AE577" s="1">
        <f>(Table2[[#This Row],[Close Price]]/Table2[[#This Row],[Current Week Low]])-1</f>
        <v>3.4424909408133031E-2</v>
      </c>
      <c r="AF577" s="1">
        <f>(Table2[[#This Row],[Current Week High]]/Table2[[#This Row],[Close Price]])-1</f>
        <v>7.3305222186181851E-3</v>
      </c>
      <c r="AG577" s="1">
        <f>(Table2[[#This Row],[Close Price]]/Table2[[#This Row],[Current Month Low]])-1</f>
        <v>5.2865241445256617E-2</v>
      </c>
      <c r="AH577" s="1">
        <f>(Table2[[#This Row],[Current Month High]]/Table2[[#This Row],[Close Price]])-1</f>
        <v>7.3305222186181851E-3</v>
      </c>
      <c r="AI577">
        <v>11.9364255595199</v>
      </c>
      <c r="AJ577">
        <v>28.447629364219601</v>
      </c>
      <c r="AK577" t="str">
        <f>IF(AND(Table2[[#This Row],[20D EMA]]&gt;Table2[[#This Row],[50D EMA]],Table2[[#This Row],[50D EMA]]&gt;Table2[[#This Row],[200D EMA]]),"Uptrend","Downtrend/NoTrend")</f>
        <v>Uptrend</v>
      </c>
      <c r="AL577">
        <v>-0.1</v>
      </c>
      <c r="AM577" t="s">
        <v>3216</v>
      </c>
      <c r="AN577">
        <v>0.95</v>
      </c>
      <c r="AO577" t="s">
        <v>3217</v>
      </c>
      <c r="AQ577">
        <f>(Table2[[#This Row],[Sharpe Ratio]]-AVERAGE(Table2[Sharpe Ratio]))/_xlfn.STDEV.P(Table2[Sharpe Ratio])</f>
        <v>-0.74800574154095356</v>
      </c>
      <c r="AR5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-1.0167164375676452</v>
      </c>
      <c r="AS577">
        <f>_xlfn.RANK.AVG(Table2[[#This Row],[1Y Return vs Nifty Z-Score]],Table2[1Y Return vs Nifty Z-Score])</f>
        <v>570</v>
      </c>
      <c r="AT577">
        <f>_xlfn.RANK.AVG(Table2[[#This Row],[6M Return vs Nifty Z-Score]],Table2[6M Return vs Nifty Z-Score])</f>
        <v>450</v>
      </c>
      <c r="AU577">
        <f>_xlfn.RANK.AVG(Table2[[#This Row],[Sharpe Ratio Z-Score]],Table2[Sharpe Ratio Z-Score])</f>
        <v>557</v>
      </c>
      <c r="AV577">
        <f>(Table2[[#This Row],[Rank 1Y]]+Table2[[#This Row],[Rank 6M]]+Table2[[#This Row],[Rank Sharpe]])/3</f>
        <v>525.66666666666663</v>
      </c>
    </row>
    <row r="578" spans="1:48" x14ac:dyDescent="0.3">
      <c r="A578" t="s">
        <v>2048</v>
      </c>
      <c r="B578" t="s">
        <v>2049</v>
      </c>
      <c r="C578" t="s">
        <v>3179</v>
      </c>
      <c r="D578" t="s">
        <v>127</v>
      </c>
      <c r="E578">
        <v>3299.7941925</v>
      </c>
      <c r="F578">
        <v>1131.0999999999999</v>
      </c>
      <c r="G578">
        <v>-18.886987963749601</v>
      </c>
      <c r="H578">
        <f>(Table2[[#This Row],[1Y Return vs Nifty]]-AVERAGE(Table2[1Y Return vs Nifty]))/_xlfn.STDEV.P(Table2[1Y Return vs Nifty])</f>
        <v>-0.75381970869011738</v>
      </c>
      <c r="I578">
        <v>4.0196893639970703</v>
      </c>
      <c r="J578">
        <f>(Table2[[#This Row],[1M Return vs Nifty]]-AVERAGE(Table2[1M Return vs Nifty]))/_xlfn.STDEV.P(Table2[1M Return vs Nifty])</f>
        <v>0.29946050872081331</v>
      </c>
      <c r="K578">
        <v>1.00558094877477</v>
      </c>
      <c r="L578">
        <f>(Table2[[#This Row],[6M Return vs Nifty]]-AVERAGE(Table2[6M Return vs Nifty]))/_xlfn.STDEV.P(Table2[6M Return vs Nifty])</f>
        <v>-0.41796841722173478</v>
      </c>
      <c r="M578">
        <v>3.25899438374941</v>
      </c>
      <c r="N578">
        <f>(Table2[[#This Row],[1W Return vs Nifty]]-AVERAGE(Table2[1W Return vs Nifty]))/_xlfn.STDEV.P(Table2[1W Return vs Nifty])</f>
        <v>0.62290267315466674</v>
      </c>
      <c r="O578">
        <v>1110.54</v>
      </c>
      <c r="P578">
        <v>1119.60838540176</v>
      </c>
      <c r="Q578">
        <v>1123.68554249933</v>
      </c>
      <c r="R578">
        <v>58.978965610450999</v>
      </c>
      <c r="S578" s="1">
        <f>(Table2[[#This Row],[Close Price]]-Table2[[#This Row],[20D EMA]])/Table2[[#This Row],[20D EMA]]</f>
        <v>1.8513515947196812E-2</v>
      </c>
      <c r="T578" s="1">
        <f>(Table2[[#This Row],[Close Price]]-Table2[[#This Row],[50D EMA]])/Table2[[#This Row],[50D EMA]]</f>
        <v>1.0263959030742969E-2</v>
      </c>
      <c r="U578" s="1">
        <f>(Table2[[#This Row],[Close Price]]-Table2[[#This Row],[200D EMA]])/Table2[[#This Row],[200D EMA]]</f>
        <v>6.5983384321012476E-3</v>
      </c>
      <c r="V578">
        <v>0.86294862457325305</v>
      </c>
      <c r="W578">
        <v>1111</v>
      </c>
      <c r="X578">
        <v>1164.2</v>
      </c>
      <c r="Y578">
        <v>1091.5</v>
      </c>
      <c r="Z578">
        <v>1164.2</v>
      </c>
      <c r="AA578">
        <v>1060</v>
      </c>
      <c r="AB578">
        <v>1167.55</v>
      </c>
      <c r="AC578" s="1">
        <f>(Table2[[#This Row],[Close Price]]/Table2[[#This Row],[Day Low]])-1</f>
        <v>1.8091809180917906E-2</v>
      </c>
      <c r="AD578" s="1">
        <f>(Table2[[#This Row],[Day High]]/Table2[[#This Row],[Close Price]])-1</f>
        <v>2.9263548757846536E-2</v>
      </c>
      <c r="AE578" s="1">
        <f>(Table2[[#This Row],[Close Price]]/Table2[[#This Row],[Current Week Low]])-1</f>
        <v>3.6280348144754893E-2</v>
      </c>
      <c r="AF578" s="1">
        <f>(Table2[[#This Row],[Current Week High]]/Table2[[#This Row],[Close Price]])-1</f>
        <v>2.9263548757846536E-2</v>
      </c>
      <c r="AG578" s="1">
        <f>(Table2[[#This Row],[Close Price]]/Table2[[#This Row],[Current Month Low]])-1</f>
        <v>6.7075471698113232E-2</v>
      </c>
      <c r="AH578" s="1">
        <f>(Table2[[#This Row],[Current Month High]]/Table2[[#This Row],[Close Price]])-1</f>
        <v>3.2225267438776406E-2</v>
      </c>
      <c r="AI578">
        <v>20.148527981610801</v>
      </c>
      <c r="AJ578">
        <v>18.439790575916199</v>
      </c>
      <c r="AK578" t="str">
        <f>IF(AND(Table2[[#This Row],[20D EMA]]&gt;Table2[[#This Row],[50D EMA]],Table2[[#This Row],[50D EMA]]&gt;Table2[[#This Row],[200D EMA]]),"Uptrend","Downtrend/NoTrend")</f>
        <v>Downtrend/NoTrend</v>
      </c>
      <c r="AL578">
        <v>-0.01</v>
      </c>
      <c r="AM578" t="s">
        <v>3216</v>
      </c>
      <c r="AN578">
        <v>0.19</v>
      </c>
      <c r="AO578" t="s">
        <v>3217</v>
      </c>
      <c r="AP578">
        <v>2.2171683659370001E-3</v>
      </c>
      <c r="AQ578">
        <f>(Table2[[#This Row],[Sharpe Ratio]]-AVERAGE(Table2[Sharpe Ratio]))/_xlfn.STDEV.P(Table2[Sharpe Ratio])</f>
        <v>-0.72225537619648961</v>
      </c>
      <c r="AR5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8">
        <f>_xlfn.RANK.AVG(Table2[[#This Row],[1Y Return vs Nifty Z-Score]],Table2[1Y Return vs Nifty Z-Score])</f>
        <v>590</v>
      </c>
      <c r="AT578">
        <f>_xlfn.RANK.AVG(Table2[[#This Row],[6M Return vs Nifty Z-Score]],Table2[6M Return vs Nifty Z-Score])</f>
        <v>460</v>
      </c>
      <c r="AU578">
        <f>_xlfn.RANK.AVG(Table2[[#This Row],[Sharpe Ratio Z-Score]],Table2[Sharpe Ratio Z-Score])</f>
        <v>527</v>
      </c>
      <c r="AV578">
        <f>(Table2[[#This Row],[Rank 1Y]]+Table2[[#This Row],[Rank 6M]]+Table2[[#This Row],[Rank Sharpe]])/3</f>
        <v>525.66666666666663</v>
      </c>
    </row>
    <row r="579" spans="1:48" x14ac:dyDescent="0.3">
      <c r="A579" t="s">
        <v>1120</v>
      </c>
      <c r="B579" t="s">
        <v>1121</v>
      </c>
      <c r="C579" t="s">
        <v>3171</v>
      </c>
      <c r="D579" t="s">
        <v>24</v>
      </c>
      <c r="E579">
        <v>11584.439510759999</v>
      </c>
      <c r="F579">
        <v>104.64</v>
      </c>
      <c r="G579">
        <v>-28.580136720535499</v>
      </c>
      <c r="H579">
        <f>(Table2[[#This Row],[1Y Return vs Nifty]]-AVERAGE(Table2[1Y Return vs Nifty]))/_xlfn.STDEV.P(Table2[1Y Return vs Nifty])</f>
        <v>-0.91795799469766137</v>
      </c>
      <c r="I579">
        <v>-7.83834154078429</v>
      </c>
      <c r="J579">
        <f>(Table2[[#This Row],[1M Return vs Nifty]]-AVERAGE(Table2[1M Return vs Nifty]))/_xlfn.STDEV.P(Table2[1M Return vs Nifty])</f>
        <v>-0.77781581639143405</v>
      </c>
      <c r="K579">
        <v>-37.1601628024722</v>
      </c>
      <c r="L579">
        <f>(Table2[[#This Row],[6M Return vs Nifty]]-AVERAGE(Table2[6M Return vs Nifty]))/_xlfn.STDEV.P(Table2[6M Return vs Nifty])</f>
        <v>-1.5576051173428038</v>
      </c>
      <c r="M579">
        <v>8.2468921601866994E-3</v>
      </c>
      <c r="N579">
        <f>(Table2[[#This Row],[1W Return vs Nifty]]-AVERAGE(Table2[1W Return vs Nifty]))/_xlfn.STDEV.P(Table2[1W Return vs Nifty])</f>
        <v>-8.3121489184190503E-2</v>
      </c>
      <c r="O579">
        <v>107</v>
      </c>
      <c r="P579">
        <v>110.246417191232</v>
      </c>
      <c r="Q579">
        <v>114.45945616943899</v>
      </c>
      <c r="R579">
        <v>42.339416503498803</v>
      </c>
      <c r="S579" s="1">
        <f>(Table2[[#This Row],[Close Price]]-Table2[[#This Row],[20D EMA]])/Table2[[#This Row],[20D EMA]]</f>
        <v>-2.2056074766355134E-2</v>
      </c>
      <c r="T579" s="1">
        <f>(Table2[[#This Row],[Close Price]]-Table2[[#This Row],[50D EMA]])/Table2[[#This Row],[50D EMA]]</f>
        <v>-5.085350920299913E-2</v>
      </c>
      <c r="U579" s="1">
        <f>(Table2[[#This Row],[Close Price]]-Table2[[#This Row],[200D EMA]])/Table2[[#This Row],[200D EMA]]</f>
        <v>-8.5789820239079703E-2</v>
      </c>
      <c r="V579">
        <v>0.585600291566581</v>
      </c>
      <c r="W579">
        <v>102.6</v>
      </c>
      <c r="X579">
        <v>106.65</v>
      </c>
      <c r="Y579">
        <v>102.6</v>
      </c>
      <c r="Z579">
        <v>108.2</v>
      </c>
      <c r="AA579">
        <v>102.6</v>
      </c>
      <c r="AB579">
        <v>110.6</v>
      </c>
      <c r="AC579" s="1">
        <f>(Table2[[#This Row],[Close Price]]/Table2[[#This Row],[Day Low]])-1</f>
        <v>1.9883040935672502E-2</v>
      </c>
      <c r="AD579" s="1">
        <f>(Table2[[#This Row],[Day High]]/Table2[[#This Row],[Close Price]])-1</f>
        <v>1.9208715596330306E-2</v>
      </c>
      <c r="AE579" s="1">
        <f>(Table2[[#This Row],[Close Price]]/Table2[[#This Row],[Current Week Low]])-1</f>
        <v>1.9883040935672502E-2</v>
      </c>
      <c r="AF579" s="1">
        <f>(Table2[[#This Row],[Current Week High]]/Table2[[#This Row],[Close Price]])-1</f>
        <v>3.4021406727828829E-2</v>
      </c>
      <c r="AG579" s="1">
        <f>(Table2[[#This Row],[Close Price]]/Table2[[#This Row],[Current Month Low]])-1</f>
        <v>1.9883040935672502E-2</v>
      </c>
      <c r="AH579" s="1">
        <f>(Table2[[#This Row],[Current Month High]]/Table2[[#This Row],[Close Price]])-1</f>
        <v>5.6957186544342342E-2</v>
      </c>
      <c r="AI579">
        <v>45.737767584097803</v>
      </c>
      <c r="AJ579">
        <v>10.6131078224101</v>
      </c>
      <c r="AK579" t="str">
        <f>IF(AND(Table2[[#This Row],[20D EMA]]&gt;Table2[[#This Row],[50D EMA]],Table2[[#This Row],[50D EMA]]&gt;Table2[[#This Row],[200D EMA]]),"Uptrend","Downtrend/NoTrend")</f>
        <v>Downtrend/NoTrend</v>
      </c>
      <c r="AL579">
        <v>-0.12</v>
      </c>
      <c r="AM579" t="s">
        <v>3216</v>
      </c>
      <c r="AN579">
        <v>-3.67</v>
      </c>
      <c r="AO579" t="s">
        <v>3216</v>
      </c>
      <c r="AP579">
        <v>0.11517225126215599</v>
      </c>
      <c r="AQ579">
        <f>(Table2[[#This Row],[Sharpe Ratio]]-AVERAGE(Table2[Sharpe Ratio]))/_xlfn.STDEV.P(Table2[Sharpe Ratio])</f>
        <v>0.58961371628112613</v>
      </c>
      <c r="AR5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9">
        <f>_xlfn.RANK.AVG(Table2[[#This Row],[1Y Return vs Nifty Z-Score]],Table2[1Y Return vs Nifty Z-Score])</f>
        <v>649</v>
      </c>
      <c r="AT579">
        <f>_xlfn.RANK.AVG(Table2[[#This Row],[6M Return vs Nifty Z-Score]],Table2[6M Return vs Nifty Z-Score])</f>
        <v>734</v>
      </c>
      <c r="AU579">
        <f>_xlfn.RANK.AVG(Table2[[#This Row],[Sharpe Ratio Z-Score]],Table2[Sharpe Ratio Z-Score])</f>
        <v>195</v>
      </c>
      <c r="AV579">
        <f>(Table2[[#This Row],[Rank 1Y]]+Table2[[#This Row],[Rank 6M]]+Table2[[#This Row],[Rank Sharpe]])/3</f>
        <v>526</v>
      </c>
    </row>
    <row r="580" spans="1:48" x14ac:dyDescent="0.3">
      <c r="A580" t="s">
        <v>2198</v>
      </c>
      <c r="B580" t="s">
        <v>2199</v>
      </c>
      <c r="C580" t="s">
        <v>3170</v>
      </c>
      <c r="D580" t="s">
        <v>282</v>
      </c>
      <c r="E580">
        <v>2684.1895156299902</v>
      </c>
      <c r="F580">
        <v>1751.6</v>
      </c>
      <c r="G580">
        <v>-10.909735781414501</v>
      </c>
      <c r="H580">
        <f>(Table2[[#This Row],[1Y Return vs Nifty]]-AVERAGE(Table2[1Y Return vs Nifty]))/_xlfn.STDEV.P(Table2[1Y Return vs Nifty])</f>
        <v>-0.61873744253364604</v>
      </c>
      <c r="I580">
        <v>-9.5526228028305099E-2</v>
      </c>
      <c r="J580">
        <f>(Table2[[#This Row],[1M Return vs Nifty]]-AVERAGE(Table2[1M Return vs Nifty]))/_xlfn.STDEV.P(Table2[1M Return vs Nifty])</f>
        <v>-7.4397880215765211E-2</v>
      </c>
      <c r="K580">
        <v>-9.4269760324698204</v>
      </c>
      <c r="L580">
        <f>(Table2[[#This Row],[6M Return vs Nifty]]-AVERAGE(Table2[6M Return vs Nifty]))/_xlfn.STDEV.P(Table2[6M Return vs Nifty])</f>
        <v>-0.72948664386554685</v>
      </c>
      <c r="M580">
        <v>-0.75784949879857799</v>
      </c>
      <c r="N580">
        <f>(Table2[[#This Row],[1W Return vs Nifty]]-AVERAGE(Table2[1W Return vs Nifty]))/_xlfn.STDEV.P(Table2[1W Return vs Nifty])</f>
        <v>-0.2495086244805888</v>
      </c>
      <c r="O580">
        <v>1782.55</v>
      </c>
      <c r="P580">
        <v>1775.8888562858899</v>
      </c>
      <c r="Q580">
        <v>1701.90757660589</v>
      </c>
      <c r="R580">
        <v>53.234868382521903</v>
      </c>
      <c r="S580" s="1">
        <f>(Table2[[#This Row],[Close Price]]-Table2[[#This Row],[20D EMA]])/Table2[[#This Row],[20D EMA]]</f>
        <v>-1.7362766822810044E-2</v>
      </c>
      <c r="T580" s="1">
        <f>(Table2[[#This Row],[Close Price]]-Table2[[#This Row],[50D EMA]])/Table2[[#This Row],[50D EMA]]</f>
        <v>-1.3677013738735847E-2</v>
      </c>
      <c r="U580" s="1">
        <f>(Table2[[#This Row],[Close Price]]-Table2[[#This Row],[200D EMA]])/Table2[[#This Row],[200D EMA]]</f>
        <v>2.9198074018338536E-2</v>
      </c>
      <c r="V580">
        <v>0.66453377984421902</v>
      </c>
      <c r="W580">
        <v>1731.6</v>
      </c>
      <c r="X580">
        <v>1820.95</v>
      </c>
      <c r="Y580">
        <v>1731.6</v>
      </c>
      <c r="Z580">
        <v>1856.3</v>
      </c>
      <c r="AA580">
        <v>1731.6</v>
      </c>
      <c r="AB580">
        <v>1878</v>
      </c>
      <c r="AC580" s="1">
        <f>(Table2[[#This Row],[Close Price]]/Table2[[#This Row],[Day Low]])-1</f>
        <v>1.1550011550011563E-2</v>
      </c>
      <c r="AD580" s="1">
        <f>(Table2[[#This Row],[Day High]]/Table2[[#This Row],[Close Price]])-1</f>
        <v>3.9592372687828448E-2</v>
      </c>
      <c r="AE580" s="1">
        <f>(Table2[[#This Row],[Close Price]]/Table2[[#This Row],[Current Week Low]])-1</f>
        <v>1.1550011550011563E-2</v>
      </c>
      <c r="AF580" s="1">
        <f>(Table2[[#This Row],[Current Week High]]/Table2[[#This Row],[Close Price]])-1</f>
        <v>5.9773920986526674E-2</v>
      </c>
      <c r="AG580" s="1">
        <f>(Table2[[#This Row],[Close Price]]/Table2[[#This Row],[Current Month Low]])-1</f>
        <v>1.1550011550011563E-2</v>
      </c>
      <c r="AH580" s="1">
        <f>(Table2[[#This Row],[Current Month High]]/Table2[[#This Row],[Close Price]])-1</f>
        <v>7.2162594199588925E-2</v>
      </c>
      <c r="AI580">
        <v>21.4546700159854</v>
      </c>
      <c r="AJ580">
        <v>33.709923664122101</v>
      </c>
      <c r="AK580" t="str">
        <f>IF(AND(Table2[[#This Row],[20D EMA]]&gt;Table2[[#This Row],[50D EMA]],Table2[[#This Row],[50D EMA]]&gt;Table2[[#This Row],[200D EMA]]),"Uptrend","Downtrend/NoTrend")</f>
        <v>Uptrend</v>
      </c>
      <c r="AL580">
        <v>-0.1</v>
      </c>
      <c r="AM580" t="s">
        <v>3216</v>
      </c>
      <c r="AN580">
        <v>0.05</v>
      </c>
      <c r="AO580" t="s">
        <v>3217</v>
      </c>
      <c r="AP580">
        <v>2.1359534337976001E-2</v>
      </c>
      <c r="AQ580">
        <f>(Table2[[#This Row],[Sharpe Ratio]]-AVERAGE(Table2[Sharpe Ratio]))/_xlfn.STDEV.P(Table2[Sharpe Ratio])</f>
        <v>-0.49993445329755387</v>
      </c>
      <c r="AR5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-2.1720650443931007</v>
      </c>
      <c r="AS580">
        <f>_xlfn.RANK.AVG(Table2[[#This Row],[1Y Return vs Nifty Z-Score]],Table2[1Y Return vs Nifty Z-Score])</f>
        <v>544</v>
      </c>
      <c r="AT580">
        <f>_xlfn.RANK.AVG(Table2[[#This Row],[6M Return vs Nifty Z-Score]],Table2[6M Return vs Nifty Z-Score])</f>
        <v>562</v>
      </c>
      <c r="AU580">
        <f>_xlfn.RANK.AVG(Table2[[#This Row],[Sharpe Ratio Z-Score]],Table2[Sharpe Ratio Z-Score])</f>
        <v>472</v>
      </c>
      <c r="AV580">
        <f>(Table2[[#This Row],[Rank 1Y]]+Table2[[#This Row],[Rank 6M]]+Table2[[#This Row],[Rank Sharpe]])/3</f>
        <v>526</v>
      </c>
    </row>
    <row r="581" spans="1:48" x14ac:dyDescent="0.3">
      <c r="A581" t="s">
        <v>99</v>
      </c>
      <c r="B581" t="s">
        <v>100</v>
      </c>
      <c r="C581" t="s">
        <v>3171</v>
      </c>
      <c r="D581" t="s">
        <v>40</v>
      </c>
      <c r="E581">
        <v>300915.58493214002</v>
      </c>
      <c r="F581">
        <v>1890.4</v>
      </c>
      <c r="G581">
        <v>-4.5393611811607704</v>
      </c>
      <c r="H581">
        <f>(Table2[[#This Row],[1Y Return vs Nifty]]-AVERAGE(Table2[1Y Return vs Nifty]))/_xlfn.STDEV.P(Table2[1Y Return vs Nifty])</f>
        <v>-0.51086513041426074</v>
      </c>
      <c r="I581">
        <v>17.6382511479129</v>
      </c>
      <c r="J581">
        <f>(Table2[[#This Row],[1M Return vs Nifty]]-AVERAGE(Table2[1M Return vs Nifty]))/_xlfn.STDEV.P(Table2[1M Return vs Nifty])</f>
        <v>1.5366772363290506</v>
      </c>
      <c r="K581">
        <v>3.0390990857793199</v>
      </c>
      <c r="L581">
        <f>(Table2[[#This Row],[6M Return vs Nifty]]-AVERAGE(Table2[6M Return vs Nifty]))/_xlfn.STDEV.P(Table2[6M Return vs Nifty])</f>
        <v>-0.35724716115512162</v>
      </c>
      <c r="M581">
        <v>2.7595962360962099</v>
      </c>
      <c r="N581">
        <f>(Table2[[#This Row],[1W Return vs Nifty]]-AVERAGE(Table2[1W Return vs Nifty]))/_xlfn.STDEV.P(Table2[1W Return vs Nifty])</f>
        <v>0.51443926288281727</v>
      </c>
      <c r="O581">
        <v>1810.89</v>
      </c>
      <c r="P581">
        <v>1721.7861486650199</v>
      </c>
      <c r="Q581">
        <v>1631.2554000811499</v>
      </c>
      <c r="R581">
        <v>68.0234911848558</v>
      </c>
      <c r="S581" s="1">
        <f>(Table2[[#This Row],[Close Price]]-Table2[[#This Row],[20D EMA]])/Table2[[#This Row],[20D EMA]]</f>
        <v>4.3906587368641933E-2</v>
      </c>
      <c r="T581" s="1">
        <f>(Table2[[#This Row],[Close Price]]-Table2[[#This Row],[50D EMA]])/Table2[[#This Row],[50D EMA]]</f>
        <v>9.7929613074024452E-2</v>
      </c>
      <c r="U581" s="1">
        <f>(Table2[[#This Row],[Close Price]]-Table2[[#This Row],[200D EMA]])/Table2[[#This Row],[200D EMA]]</f>
        <v>0.15886206409245207</v>
      </c>
      <c r="V581">
        <v>1.06626045096827</v>
      </c>
      <c r="W581">
        <v>1876</v>
      </c>
      <c r="X581">
        <v>1902</v>
      </c>
      <c r="Y581">
        <v>1838.05</v>
      </c>
      <c r="Z581">
        <v>1921</v>
      </c>
      <c r="AA581">
        <v>1787.8</v>
      </c>
      <c r="AB581">
        <v>1921</v>
      </c>
      <c r="AC581" s="1">
        <f>(Table2[[#This Row],[Close Price]]/Table2[[#This Row],[Day Low]])-1</f>
        <v>7.6759061833688857E-3</v>
      </c>
      <c r="AD581" s="1">
        <f>(Table2[[#This Row],[Day High]]/Table2[[#This Row],[Close Price]])-1</f>
        <v>6.1362674566229902E-3</v>
      </c>
      <c r="AE581" s="1">
        <f>(Table2[[#This Row],[Close Price]]/Table2[[#This Row],[Current Week Low]])-1</f>
        <v>2.8481270912108059E-2</v>
      </c>
      <c r="AF581" s="1">
        <f>(Table2[[#This Row],[Current Week High]]/Table2[[#This Row],[Close Price]])-1</f>
        <v>1.618705035971213E-2</v>
      </c>
      <c r="AG581" s="1">
        <f>(Table2[[#This Row],[Close Price]]/Table2[[#This Row],[Current Month Low]])-1</f>
        <v>5.7388969683409785E-2</v>
      </c>
      <c r="AH581" s="1">
        <f>(Table2[[#This Row],[Current Month High]]/Table2[[#This Row],[Close Price]])-1</f>
        <v>1.618705035971213E-2</v>
      </c>
      <c r="AI581">
        <v>1.6187050359712101</v>
      </c>
      <c r="AJ581">
        <v>33.215883865966603</v>
      </c>
      <c r="AK581" t="str">
        <f>IF(AND(Table2[[#This Row],[20D EMA]]&gt;Table2[[#This Row],[50D EMA]],Table2[[#This Row],[50D EMA]]&gt;Table2[[#This Row],[200D EMA]]),"Uptrend","Downtrend/NoTrend")</f>
        <v>Uptrend</v>
      </c>
      <c r="AL581">
        <v>0.15</v>
      </c>
      <c r="AM581" t="s">
        <v>3217</v>
      </c>
      <c r="AN581">
        <v>1.33</v>
      </c>
      <c r="AO581" t="s">
        <v>3217</v>
      </c>
      <c r="AP581">
        <v>-4.7020745222943999E-2</v>
      </c>
      <c r="AQ581">
        <f>(Table2[[#This Row],[Sharpe Ratio]]-AVERAGE(Table2[Sharpe Ratio]))/_xlfn.STDEV.P(Table2[Sharpe Ratio])</f>
        <v>-1.2941083230416002</v>
      </c>
      <c r="AR5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-0.11110411539911447</v>
      </c>
      <c r="AS581">
        <f>_xlfn.RANK.AVG(Table2[[#This Row],[1Y Return vs Nifty Z-Score]],Table2[1Y Return vs Nifty Z-Score])</f>
        <v>481</v>
      </c>
      <c r="AT581">
        <f>_xlfn.RANK.AVG(Table2[[#This Row],[6M Return vs Nifty Z-Score]],Table2[6M Return vs Nifty Z-Score])</f>
        <v>432</v>
      </c>
      <c r="AU581">
        <f>_xlfn.RANK.AVG(Table2[[#This Row],[Sharpe Ratio Z-Score]],Table2[Sharpe Ratio Z-Score])</f>
        <v>668</v>
      </c>
      <c r="AV581">
        <f>(Table2[[#This Row],[Rank 1Y]]+Table2[[#This Row],[Rank 6M]]+Table2[[#This Row],[Rank Sharpe]])/3</f>
        <v>527</v>
      </c>
    </row>
    <row r="582" spans="1:48" x14ac:dyDescent="0.3">
      <c r="A582" t="s">
        <v>898</v>
      </c>
      <c r="B582" t="s">
        <v>899</v>
      </c>
      <c r="C582" t="s">
        <v>3171</v>
      </c>
      <c r="D582" t="s">
        <v>51</v>
      </c>
      <c r="E582">
        <v>17389.734609759998</v>
      </c>
      <c r="F582">
        <v>209.67</v>
      </c>
      <c r="G582">
        <v>-17.4523612883604</v>
      </c>
      <c r="H582">
        <f>(Table2[[#This Row],[1Y Return vs Nifty]]-AVERAGE(Table2[1Y Return vs Nifty]))/_xlfn.STDEV.P(Table2[1Y Return vs Nifty])</f>
        <v>-0.729526553858027</v>
      </c>
      <c r="I582">
        <v>-0.14348865174275099</v>
      </c>
      <c r="J582">
        <f>(Table2[[#This Row],[1M Return vs Nifty]]-AVERAGE(Table2[1M Return vs Nifty]))/_xlfn.STDEV.P(Table2[1M Return vs Nifty])</f>
        <v>-7.8755162126857306E-2</v>
      </c>
      <c r="K582">
        <v>-14.6620047869035</v>
      </c>
      <c r="L582">
        <f>(Table2[[#This Row],[6M Return vs Nifty]]-AVERAGE(Table2[6M Return vs Nifty]))/_xlfn.STDEV.P(Table2[6M Return vs Nifty])</f>
        <v>-0.88580564379455484</v>
      </c>
      <c r="M582">
        <v>-1.18525730396791</v>
      </c>
      <c r="N582">
        <f>(Table2[[#This Row],[1W Return vs Nifty]]-AVERAGE(Table2[1W Return vs Nifty]))/_xlfn.STDEV.P(Table2[1W Return vs Nifty])</f>
        <v>-0.34233657817509211</v>
      </c>
      <c r="O582">
        <v>211.85</v>
      </c>
      <c r="P582">
        <v>212.34110105338399</v>
      </c>
      <c r="Q582">
        <v>212.04648397282401</v>
      </c>
      <c r="R582">
        <v>42.940544778653397</v>
      </c>
      <c r="S582" s="1">
        <f>(Table2[[#This Row],[Close Price]]-Table2[[#This Row],[20D EMA]])/Table2[[#This Row],[20D EMA]]</f>
        <v>-1.0290299740382378E-2</v>
      </c>
      <c r="T582" s="1">
        <f>(Table2[[#This Row],[Close Price]]-Table2[[#This Row],[50D EMA]])/Table2[[#This Row],[50D EMA]]</f>
        <v>-1.2579293599464164E-2</v>
      </c>
      <c r="U582" s="1">
        <f>(Table2[[#This Row],[Close Price]]-Table2[[#This Row],[200D EMA]])/Table2[[#This Row],[200D EMA]]</f>
        <v>-1.1207372686870821E-2</v>
      </c>
      <c r="V582">
        <v>0.32544796431198197</v>
      </c>
      <c r="W582">
        <v>207.23</v>
      </c>
      <c r="X582">
        <v>211.29</v>
      </c>
      <c r="Y582">
        <v>207.23</v>
      </c>
      <c r="Z582">
        <v>216.7</v>
      </c>
      <c r="AA582">
        <v>205.55</v>
      </c>
      <c r="AB582">
        <v>221.95</v>
      </c>
      <c r="AC582" s="1">
        <f>(Table2[[#This Row],[Close Price]]/Table2[[#This Row],[Day Low]])-1</f>
        <v>1.1774356994643576E-2</v>
      </c>
      <c r="AD582" s="1">
        <f>(Table2[[#This Row],[Day High]]/Table2[[#This Row],[Close Price]])-1</f>
        <v>7.726427242810141E-3</v>
      </c>
      <c r="AE582" s="1">
        <f>(Table2[[#This Row],[Close Price]]/Table2[[#This Row],[Current Week Low]])-1</f>
        <v>1.1774356994643576E-2</v>
      </c>
      <c r="AF582" s="1">
        <f>(Table2[[#This Row],[Current Week High]]/Table2[[#This Row],[Close Price]])-1</f>
        <v>3.3528878714169874E-2</v>
      </c>
      <c r="AG582" s="1">
        <f>(Table2[[#This Row],[Close Price]]/Table2[[#This Row],[Current Month Low]])-1</f>
        <v>2.0043784967161082E-2</v>
      </c>
      <c r="AH582" s="1">
        <f>(Table2[[#This Row],[Current Month High]]/Table2[[#This Row],[Close Price]])-1</f>
        <v>5.8568226260313772E-2</v>
      </c>
      <c r="AI582">
        <v>37.954881480421598</v>
      </c>
      <c r="AJ582">
        <v>14.558120475344801</v>
      </c>
      <c r="AK582" t="str">
        <f>IF(AND(Table2[[#This Row],[20D EMA]]&gt;Table2[[#This Row],[50D EMA]],Table2[[#This Row],[50D EMA]]&gt;Table2[[#This Row],[200D EMA]]),"Uptrend","Downtrend/NoTrend")</f>
        <v>Downtrend/NoTrend</v>
      </c>
      <c r="AL582">
        <v>-0.06</v>
      </c>
      <c r="AM582" t="s">
        <v>3216</v>
      </c>
      <c r="AN582">
        <v>-1.1499999999999999</v>
      </c>
      <c r="AO582" t="s">
        <v>3216</v>
      </c>
      <c r="AP582">
        <v>4.821056930361E-2</v>
      </c>
      <c r="AQ582">
        <f>(Table2[[#This Row],[Sharpe Ratio]]-AVERAGE(Table2[Sharpe Ratio]))/_xlfn.STDEV.P(Table2[Sharpe Ratio])</f>
        <v>-0.1880844508960231</v>
      </c>
      <c r="AR5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2">
        <f>_xlfn.RANK.AVG(Table2[[#This Row],[1Y Return vs Nifty Z-Score]],Table2[1Y Return vs Nifty Z-Score])</f>
        <v>578</v>
      </c>
      <c r="AT582">
        <f>_xlfn.RANK.AVG(Table2[[#This Row],[6M Return vs Nifty Z-Score]],Table2[6M Return vs Nifty Z-Score])</f>
        <v>621</v>
      </c>
      <c r="AU582">
        <f>_xlfn.RANK.AVG(Table2[[#This Row],[Sharpe Ratio Z-Score]],Table2[Sharpe Ratio Z-Score])</f>
        <v>389</v>
      </c>
      <c r="AV582">
        <f>(Table2[[#This Row],[Rank 1Y]]+Table2[[#This Row],[Rank 6M]]+Table2[[#This Row],[Rank Sharpe]])/3</f>
        <v>529.33333333333337</v>
      </c>
    </row>
    <row r="583" spans="1:48" x14ac:dyDescent="0.3">
      <c r="A583" t="s">
        <v>1132</v>
      </c>
      <c r="B583" t="s">
        <v>1133</v>
      </c>
      <c r="C583" t="s">
        <v>3174</v>
      </c>
      <c r="D583" t="s">
        <v>46</v>
      </c>
      <c r="E583">
        <v>11490.38920035</v>
      </c>
      <c r="F583">
        <v>434.75</v>
      </c>
      <c r="G583">
        <v>-6.7515742767528497</v>
      </c>
      <c r="H583">
        <f>(Table2[[#This Row],[1Y Return vs Nifty]]-AVERAGE(Table2[1Y Return vs Nifty]))/_xlfn.STDEV.P(Table2[1Y Return vs Nifty])</f>
        <v>-0.54832549287281929</v>
      </c>
      <c r="I583">
        <v>-6.5146683291890204</v>
      </c>
      <c r="J583">
        <f>(Table2[[#This Row],[1M Return vs Nifty]]-AVERAGE(Table2[1M Return vs Nifty]))/_xlfn.STDEV.P(Table2[1M Return vs Nifty])</f>
        <v>-0.65756298314389161</v>
      </c>
      <c r="K583">
        <v>-8.2250290537848407</v>
      </c>
      <c r="L583">
        <f>(Table2[[#This Row],[6M Return vs Nifty]]-AVERAGE(Table2[6M Return vs Nifty]))/_xlfn.STDEV.P(Table2[6M Return vs Nifty])</f>
        <v>-0.69359626799767748</v>
      </c>
      <c r="M583">
        <v>-1.20994828079912</v>
      </c>
      <c r="N583">
        <f>(Table2[[#This Row],[1W Return vs Nifty]]-AVERAGE(Table2[1W Return vs Nifty]))/_xlfn.STDEV.P(Table2[1W Return vs Nifty])</f>
        <v>-0.34769916825004771</v>
      </c>
      <c r="O583">
        <v>454.94</v>
      </c>
      <c r="P583">
        <v>466.50862971611002</v>
      </c>
      <c r="Q583">
        <v>441.62237397676699</v>
      </c>
      <c r="R583">
        <v>38.010815338075297</v>
      </c>
      <c r="S583" s="1">
        <f>(Table2[[#This Row],[Close Price]]-Table2[[#This Row],[20D EMA]])/Table2[[#This Row],[20D EMA]]</f>
        <v>-4.4379478612564291E-2</v>
      </c>
      <c r="T583" s="1">
        <f>(Table2[[#This Row],[Close Price]]-Table2[[#This Row],[50D EMA]])/Table2[[#This Row],[50D EMA]]</f>
        <v>-6.8077260940352755E-2</v>
      </c>
      <c r="U583" s="1">
        <f>(Table2[[#This Row],[Close Price]]-Table2[[#This Row],[200D EMA]])/Table2[[#This Row],[200D EMA]]</f>
        <v>-1.5561652628425338E-2</v>
      </c>
      <c r="V583">
        <v>0.60260903809575495</v>
      </c>
      <c r="W583">
        <v>430.6</v>
      </c>
      <c r="X583">
        <v>450.85</v>
      </c>
      <c r="Y583">
        <v>430.6</v>
      </c>
      <c r="Z583">
        <v>460</v>
      </c>
      <c r="AA583">
        <v>430.6</v>
      </c>
      <c r="AB583">
        <v>463.95</v>
      </c>
      <c r="AC583" s="1">
        <f>(Table2[[#This Row],[Close Price]]/Table2[[#This Row],[Day Low]])-1</f>
        <v>9.6377148165349702E-3</v>
      </c>
      <c r="AD583" s="1">
        <f>(Table2[[#This Row],[Day High]]/Table2[[#This Row],[Close Price]])-1</f>
        <v>3.7032777458309463E-2</v>
      </c>
      <c r="AE583" s="1">
        <f>(Table2[[#This Row],[Close Price]]/Table2[[#This Row],[Current Week Low]])-1</f>
        <v>9.6377148165349702E-3</v>
      </c>
      <c r="AF583" s="1">
        <f>(Table2[[#This Row],[Current Week High]]/Table2[[#This Row],[Close Price]])-1</f>
        <v>5.8079355951696332E-2</v>
      </c>
      <c r="AG583" s="1">
        <f>(Table2[[#This Row],[Close Price]]/Table2[[#This Row],[Current Month Low]])-1</f>
        <v>9.6377148165349702E-3</v>
      </c>
      <c r="AH583" s="1">
        <f>(Table2[[#This Row],[Current Month High]]/Table2[[#This Row],[Close Price]])-1</f>
        <v>6.7165037377803216E-2</v>
      </c>
      <c r="AI583">
        <v>32.2139160437032</v>
      </c>
      <c r="AJ583">
        <v>40.196710738471403</v>
      </c>
      <c r="AK583" t="str">
        <f>IF(AND(Table2[[#This Row],[20D EMA]]&gt;Table2[[#This Row],[50D EMA]],Table2[[#This Row],[50D EMA]]&gt;Table2[[#This Row],[200D EMA]]),"Uptrend","Downtrend/NoTrend")</f>
        <v>Downtrend/NoTrend</v>
      </c>
      <c r="AL583">
        <v>-0.11</v>
      </c>
      <c r="AM583" t="s">
        <v>3216</v>
      </c>
      <c r="AN583">
        <v>-2.63</v>
      </c>
      <c r="AO583" t="s">
        <v>3216</v>
      </c>
      <c r="AP583">
        <v>1.7237674319579999E-3</v>
      </c>
      <c r="AQ583">
        <f>(Table2[[#This Row],[Sharpe Ratio]]-AVERAGE(Table2[Sharpe Ratio]))/_xlfn.STDEV.P(Table2[Sharpe Ratio])</f>
        <v>-0.72798577290720112</v>
      </c>
      <c r="AR5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3">
        <f>_xlfn.RANK.AVG(Table2[[#This Row],[1Y Return vs Nifty Z-Score]],Table2[1Y Return vs Nifty Z-Score])</f>
        <v>504</v>
      </c>
      <c r="AT583">
        <f>_xlfn.RANK.AVG(Table2[[#This Row],[6M Return vs Nifty Z-Score]],Table2[6M Return vs Nifty Z-Score])</f>
        <v>554</v>
      </c>
      <c r="AU583">
        <f>_xlfn.RANK.AVG(Table2[[#This Row],[Sharpe Ratio Z-Score]],Table2[Sharpe Ratio Z-Score])</f>
        <v>530</v>
      </c>
      <c r="AV583">
        <f>(Table2[[#This Row],[Rank 1Y]]+Table2[[#This Row],[Rank 6M]]+Table2[[#This Row],[Rank Sharpe]])/3</f>
        <v>529.33333333333337</v>
      </c>
    </row>
    <row r="584" spans="1:48" x14ac:dyDescent="0.3">
      <c r="A584" t="s">
        <v>1672</v>
      </c>
      <c r="B584" t="s">
        <v>1673</v>
      </c>
      <c r="C584" t="s">
        <v>3181</v>
      </c>
      <c r="D584" t="s">
        <v>327</v>
      </c>
      <c r="E584">
        <v>5319.2118620699903</v>
      </c>
      <c r="F584">
        <v>250.95</v>
      </c>
      <c r="G584">
        <v>-9.7063979881265698</v>
      </c>
      <c r="H584">
        <f>(Table2[[#This Row],[1Y Return vs Nifty]]-AVERAGE(Table2[1Y Return vs Nifty]))/_xlfn.STDEV.P(Table2[1Y Return vs Nifty])</f>
        <v>-0.59836080251353818</v>
      </c>
      <c r="I584">
        <v>-11.5234197519869</v>
      </c>
      <c r="J584">
        <f>(Table2[[#This Row],[1M Return vs Nifty]]-AVERAGE(Table2[1M Return vs Nifty]))/_xlfn.STDEV.P(Table2[1M Return vs Nifty])</f>
        <v>-1.1125971595160209</v>
      </c>
      <c r="K584">
        <v>12.8293489007985</v>
      </c>
      <c r="L584">
        <f>(Table2[[#This Row],[6M Return vs Nifty]]-AVERAGE(Table2[6M Return vs Nifty]))/_xlfn.STDEV.P(Table2[6M Return vs Nifty])</f>
        <v>-6.4908354258824033E-2</v>
      </c>
      <c r="M584">
        <v>-4.5887104342774698</v>
      </c>
      <c r="N584">
        <f>(Table2[[#This Row],[1W Return vs Nifty]]-AVERAGE(Table2[1W Return vs Nifty]))/_xlfn.STDEV.P(Table2[1W Return vs Nifty])</f>
        <v>-1.0815266111147563</v>
      </c>
      <c r="O584">
        <v>259.51</v>
      </c>
      <c r="P584">
        <v>260.93751725422499</v>
      </c>
      <c r="Q584">
        <v>243.572473731119</v>
      </c>
      <c r="R584">
        <v>25.598949132056099</v>
      </c>
      <c r="S584" s="1">
        <f>(Table2[[#This Row],[Close Price]]-Table2[[#This Row],[20D EMA]])/Table2[[#This Row],[20D EMA]]</f>
        <v>-3.2985241416515751E-2</v>
      </c>
      <c r="T584" s="1">
        <f>(Table2[[#This Row],[Close Price]]-Table2[[#This Row],[50D EMA]])/Table2[[#This Row],[50D EMA]]</f>
        <v>-3.8275512694843361E-2</v>
      </c>
      <c r="U584" s="1">
        <f>(Table2[[#This Row],[Close Price]]-Table2[[#This Row],[200D EMA]])/Table2[[#This Row],[200D EMA]]</f>
        <v>3.0288834185036344E-2</v>
      </c>
      <c r="V584">
        <v>0.54110157639905998</v>
      </c>
      <c r="W584">
        <v>242</v>
      </c>
      <c r="X584">
        <v>254.3</v>
      </c>
      <c r="Y584">
        <v>242</v>
      </c>
      <c r="Z584">
        <v>259</v>
      </c>
      <c r="AA584">
        <v>242</v>
      </c>
      <c r="AB584">
        <v>270</v>
      </c>
      <c r="AC584" s="1">
        <f>(Table2[[#This Row],[Close Price]]/Table2[[#This Row],[Day Low]])-1</f>
        <v>3.6983471074380159E-2</v>
      </c>
      <c r="AD584" s="1">
        <f>(Table2[[#This Row],[Day High]]/Table2[[#This Row],[Close Price]])-1</f>
        <v>1.3349272763498732E-2</v>
      </c>
      <c r="AE584" s="1">
        <f>(Table2[[#This Row],[Close Price]]/Table2[[#This Row],[Current Week Low]])-1</f>
        <v>3.6983471074380159E-2</v>
      </c>
      <c r="AF584" s="1">
        <f>(Table2[[#This Row],[Current Week High]]/Table2[[#This Row],[Close Price]])-1</f>
        <v>3.2078103207810349E-2</v>
      </c>
      <c r="AG584" s="1">
        <f>(Table2[[#This Row],[Close Price]]/Table2[[#This Row],[Current Month Low]])-1</f>
        <v>3.6983471074380159E-2</v>
      </c>
      <c r="AH584" s="1">
        <f>(Table2[[#This Row],[Current Month High]]/Table2[[#This Row],[Close Price]])-1</f>
        <v>7.5911536162582172E-2</v>
      </c>
      <c r="AI584">
        <v>18.390117553297401</v>
      </c>
      <c r="AJ584">
        <v>32.7777777777777</v>
      </c>
      <c r="AK584" t="str">
        <f>IF(AND(Table2[[#This Row],[20D EMA]]&gt;Table2[[#This Row],[50D EMA]],Table2[[#This Row],[50D EMA]]&gt;Table2[[#This Row],[200D EMA]]),"Uptrend","Downtrend/NoTrend")</f>
        <v>Downtrend/NoTrend</v>
      </c>
      <c r="AL584">
        <v>-0.19</v>
      </c>
      <c r="AM584" t="s">
        <v>3216</v>
      </c>
      <c r="AN584">
        <v>-5.75</v>
      </c>
      <c r="AO584" t="s">
        <v>3216</v>
      </c>
      <c r="AP584">
        <v>-0.100831574279582</v>
      </c>
      <c r="AQ584">
        <f>(Table2[[#This Row],[Sharpe Ratio]]-AVERAGE(Table2[Sharpe Ratio]))/_xlfn.STDEV.P(Table2[Sharpe Ratio])</f>
        <v>-1.9190714647610314</v>
      </c>
      <c r="AR5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4">
        <f>_xlfn.RANK.AVG(Table2[[#This Row],[1Y Return vs Nifty Z-Score]],Table2[1Y Return vs Nifty Z-Score])</f>
        <v>529</v>
      </c>
      <c r="AT584">
        <f>_xlfn.RANK.AVG(Table2[[#This Row],[6M Return vs Nifty Z-Score]],Table2[6M Return vs Nifty Z-Score])</f>
        <v>336</v>
      </c>
      <c r="AU584">
        <f>_xlfn.RANK.AVG(Table2[[#This Row],[Sharpe Ratio Z-Score]],Table2[Sharpe Ratio Z-Score])</f>
        <v>724</v>
      </c>
      <c r="AV584">
        <f>(Table2[[#This Row],[Rank 1Y]]+Table2[[#This Row],[Rank 6M]]+Table2[[#This Row],[Rank Sharpe]])/3</f>
        <v>529.66666666666663</v>
      </c>
    </row>
    <row r="585" spans="1:48" x14ac:dyDescent="0.3">
      <c r="A585" t="s">
        <v>896</v>
      </c>
      <c r="B585" t="s">
        <v>897</v>
      </c>
      <c r="C585" t="s">
        <v>3170</v>
      </c>
      <c r="D585" t="s">
        <v>21</v>
      </c>
      <c r="E585">
        <v>17426.53403952</v>
      </c>
      <c r="F585">
        <v>625.29999999999995</v>
      </c>
      <c r="G585">
        <v>2.69020883031091</v>
      </c>
      <c r="H585">
        <f>(Table2[[#This Row],[1Y Return vs Nifty]]-AVERAGE(Table2[1Y Return vs Nifty]))/_xlfn.STDEV.P(Table2[1Y Return vs Nifty])</f>
        <v>-0.38844369027864312</v>
      </c>
      <c r="I585">
        <v>-0.97876075608186397</v>
      </c>
      <c r="J585">
        <f>(Table2[[#This Row],[1M Return vs Nifty]]-AVERAGE(Table2[1M Return vs Nifty]))/_xlfn.STDEV.P(Table2[1M Return vs Nifty])</f>
        <v>-0.154637816697136</v>
      </c>
      <c r="K585">
        <v>-29.760207569030701</v>
      </c>
      <c r="L585">
        <f>(Table2[[#This Row],[6M Return vs Nifty]]-AVERAGE(Table2[6M Return vs Nifty]))/_xlfn.STDEV.P(Table2[6M Return vs Nifty])</f>
        <v>-1.3366409821159784</v>
      </c>
      <c r="M585">
        <v>-0.77519045621438398</v>
      </c>
      <c r="N585">
        <f>(Table2[[#This Row],[1W Return vs Nifty]]-AVERAGE(Table2[1W Return vs Nifty]))/_xlfn.STDEV.P(Table2[1W Return vs Nifty])</f>
        <v>-0.25327487669344922</v>
      </c>
      <c r="O585">
        <v>640.29999999999995</v>
      </c>
      <c r="P585">
        <v>647.23965788954399</v>
      </c>
      <c r="Q585">
        <v>646.56417974196597</v>
      </c>
      <c r="R585">
        <v>44.282059155682397</v>
      </c>
      <c r="S585" s="1">
        <f>(Table2[[#This Row],[Close Price]]-Table2[[#This Row],[20D EMA]])/Table2[[#This Row],[20D EMA]]</f>
        <v>-2.3426518819303452E-2</v>
      </c>
      <c r="T585" s="1">
        <f>(Table2[[#This Row],[Close Price]]-Table2[[#This Row],[50D EMA]])/Table2[[#This Row],[50D EMA]]</f>
        <v>-3.389727069735303E-2</v>
      </c>
      <c r="U585" s="1">
        <f>(Table2[[#This Row],[Close Price]]-Table2[[#This Row],[200D EMA]])/Table2[[#This Row],[200D EMA]]</f>
        <v>-3.2887964425205606E-2</v>
      </c>
      <c r="V585">
        <v>0.81621891776190303</v>
      </c>
      <c r="W585">
        <v>605</v>
      </c>
      <c r="X585">
        <v>653.85</v>
      </c>
      <c r="Y585">
        <v>605</v>
      </c>
      <c r="Z585">
        <v>665.6</v>
      </c>
      <c r="AA585">
        <v>605</v>
      </c>
      <c r="AB585">
        <v>678.95</v>
      </c>
      <c r="AC585" s="1">
        <f>(Table2[[#This Row],[Close Price]]/Table2[[#This Row],[Day Low]])-1</f>
        <v>3.3553719008264427E-2</v>
      </c>
      <c r="AD585" s="1">
        <f>(Table2[[#This Row],[Day High]]/Table2[[#This Row],[Close Price]])-1</f>
        <v>4.5658084119622799E-2</v>
      </c>
      <c r="AE585" s="1">
        <f>(Table2[[#This Row],[Close Price]]/Table2[[#This Row],[Current Week Low]])-1</f>
        <v>3.3553719008264427E-2</v>
      </c>
      <c r="AF585" s="1">
        <f>(Table2[[#This Row],[Current Week High]]/Table2[[#This Row],[Close Price]])-1</f>
        <v>6.4449064449064508E-2</v>
      </c>
      <c r="AG585" s="1">
        <f>(Table2[[#This Row],[Close Price]]/Table2[[#This Row],[Current Month Low]])-1</f>
        <v>3.3553719008264427E-2</v>
      </c>
      <c r="AH585" s="1">
        <f>(Table2[[#This Row],[Current Month High]]/Table2[[#This Row],[Close Price]])-1</f>
        <v>8.5798816568047442E-2</v>
      </c>
      <c r="AI585">
        <v>37.829841675995503</v>
      </c>
      <c r="AJ585">
        <v>32.366638441998298</v>
      </c>
      <c r="AK585" t="str">
        <f>IF(AND(Table2[[#This Row],[20D EMA]]&gt;Table2[[#This Row],[50D EMA]],Table2[[#This Row],[50D EMA]]&gt;Table2[[#This Row],[200D EMA]]),"Uptrend","Downtrend/NoTrend")</f>
        <v>Downtrend/NoTrend</v>
      </c>
      <c r="AL585">
        <v>-0.22</v>
      </c>
      <c r="AM585" t="s">
        <v>3216</v>
      </c>
      <c r="AN585">
        <v>-6.57</v>
      </c>
      <c r="AO585" t="s">
        <v>3216</v>
      </c>
      <c r="AP585">
        <v>2.9211919279015001E-2</v>
      </c>
      <c r="AQ585">
        <f>(Table2[[#This Row],[Sharpe Ratio]]-AVERAGE(Table2[Sharpe Ratio]))/_xlfn.STDEV.P(Table2[Sharpe Ratio])</f>
        <v>-0.40873624563610345</v>
      </c>
      <c r="AR5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5">
        <f>_xlfn.RANK.AVG(Table2[[#This Row],[1Y Return vs Nifty Z-Score]],Table2[1Y Return vs Nifty Z-Score])</f>
        <v>427</v>
      </c>
      <c r="AT585">
        <f>_xlfn.RANK.AVG(Table2[[#This Row],[6M Return vs Nifty Z-Score]],Table2[6M Return vs Nifty Z-Score])</f>
        <v>718</v>
      </c>
      <c r="AU585">
        <f>_xlfn.RANK.AVG(Table2[[#This Row],[Sharpe Ratio Z-Score]],Table2[Sharpe Ratio Z-Score])</f>
        <v>447</v>
      </c>
      <c r="AV585">
        <f>(Table2[[#This Row],[Rank 1Y]]+Table2[[#This Row],[Rank 6M]]+Table2[[#This Row],[Rank Sharpe]])/3</f>
        <v>530.66666666666663</v>
      </c>
    </row>
    <row r="586" spans="1:48" x14ac:dyDescent="0.3">
      <c r="A586" t="s">
        <v>946</v>
      </c>
      <c r="B586" t="s">
        <v>947</v>
      </c>
      <c r="C586" t="s">
        <v>3188</v>
      </c>
      <c r="D586" t="s">
        <v>948</v>
      </c>
      <c r="E586">
        <v>16453.430791359999</v>
      </c>
      <c r="F586">
        <v>1673.35</v>
      </c>
      <c r="G586">
        <v>-28.5037828079831</v>
      </c>
      <c r="H586">
        <f>(Table2[[#This Row],[1Y Return vs Nifty]]-AVERAGE(Table2[1Y Return vs Nifty]))/_xlfn.STDEV.P(Table2[1Y Return vs Nifty])</f>
        <v>-0.91666506082748345</v>
      </c>
      <c r="I586">
        <v>6.8278543933752101</v>
      </c>
      <c r="J586">
        <f>(Table2[[#This Row],[1M Return vs Nifty]]-AVERAGE(Table2[1M Return vs Nifty]))/_xlfn.STDEV.P(Table2[1M Return vs Nifty])</f>
        <v>0.55457619592461449</v>
      </c>
      <c r="K586">
        <v>14.539466914767999</v>
      </c>
      <c r="L586">
        <f>(Table2[[#This Row],[6M Return vs Nifty]]-AVERAGE(Table2[6M Return vs Nifty]))/_xlfn.STDEV.P(Table2[6M Return vs Nifty])</f>
        <v>-1.3843890194918024E-2</v>
      </c>
      <c r="M586">
        <v>4.6324520595966199</v>
      </c>
      <c r="N586">
        <f>(Table2[[#This Row],[1W Return vs Nifty]]-AVERAGE(Table2[1W Return vs Nifty]))/_xlfn.STDEV.P(Table2[1W Return vs Nifty])</f>
        <v>0.92120154367808493</v>
      </c>
      <c r="O586">
        <v>1591.47</v>
      </c>
      <c r="P586">
        <v>1527.1703684935901</v>
      </c>
      <c r="Q586">
        <v>1485.2389278579201</v>
      </c>
      <c r="R586">
        <v>76.052979287289205</v>
      </c>
      <c r="S586" s="1">
        <f>(Table2[[#This Row],[Close Price]]-Table2[[#This Row],[20D EMA]])/Table2[[#This Row],[20D EMA]]</f>
        <v>5.1449289022098992E-2</v>
      </c>
      <c r="T586" s="1">
        <f>(Table2[[#This Row],[Close Price]]-Table2[[#This Row],[50D EMA]])/Table2[[#This Row],[50D EMA]]</f>
        <v>9.5719269128173468E-2</v>
      </c>
      <c r="U586" s="1">
        <f>(Table2[[#This Row],[Close Price]]-Table2[[#This Row],[200D EMA]])/Table2[[#This Row],[200D EMA]]</f>
        <v>0.12665374480413213</v>
      </c>
      <c r="V586">
        <v>1.1229551353120699</v>
      </c>
      <c r="W586">
        <v>1636.5</v>
      </c>
      <c r="X586">
        <v>1692.15</v>
      </c>
      <c r="Y586">
        <v>1636.5</v>
      </c>
      <c r="Z586">
        <v>1718.75</v>
      </c>
      <c r="AA586">
        <v>1502</v>
      </c>
      <c r="AB586">
        <v>1718.75</v>
      </c>
      <c r="AC586" s="1">
        <f>(Table2[[#This Row],[Close Price]]/Table2[[#This Row],[Day Low]])-1</f>
        <v>2.2517567980446129E-2</v>
      </c>
      <c r="AD586" s="1">
        <f>(Table2[[#This Row],[Day High]]/Table2[[#This Row],[Close Price]])-1</f>
        <v>1.1234947859085187E-2</v>
      </c>
      <c r="AE586" s="1">
        <f>(Table2[[#This Row],[Close Price]]/Table2[[#This Row],[Current Week Low]])-1</f>
        <v>2.2517567980446129E-2</v>
      </c>
      <c r="AF586" s="1">
        <f>(Table2[[#This Row],[Current Week High]]/Table2[[#This Row],[Close Price]])-1</f>
        <v>2.7131203872471366E-2</v>
      </c>
      <c r="AG586" s="1">
        <f>(Table2[[#This Row],[Close Price]]/Table2[[#This Row],[Current Month Low]])-1</f>
        <v>0.11408122503328899</v>
      </c>
      <c r="AH586" s="1">
        <f>(Table2[[#This Row],[Current Month High]]/Table2[[#This Row],[Close Price]])-1</f>
        <v>2.7131203872471366E-2</v>
      </c>
      <c r="AI586">
        <v>9.3853646876027099</v>
      </c>
      <c r="AJ586">
        <v>38.959475170237397</v>
      </c>
      <c r="AK586" t="str">
        <f>IF(AND(Table2[[#This Row],[20D EMA]]&gt;Table2[[#This Row],[50D EMA]],Table2[[#This Row],[50D EMA]]&gt;Table2[[#This Row],[200D EMA]]),"Uptrend","Downtrend/NoTrend")</f>
        <v>Uptrend</v>
      </c>
      <c r="AL586">
        <v>0.14000000000000001</v>
      </c>
      <c r="AM586" t="s">
        <v>3217</v>
      </c>
      <c r="AN586">
        <v>10.41</v>
      </c>
      <c r="AO586" t="s">
        <v>3217</v>
      </c>
      <c r="AP586">
        <v>-1.6504054696939999E-2</v>
      </c>
      <c r="AQ586">
        <f>(Table2[[#This Row],[Sharpe Ratio]]-AVERAGE(Table2[Sharpe Ratio]))/_xlfn.STDEV.P(Table2[Sharpe Ratio])</f>
        <v>-0.93968511268858301</v>
      </c>
      <c r="AR5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-0.39441632410828498</v>
      </c>
      <c r="AS586">
        <f>_xlfn.RANK.AVG(Table2[[#This Row],[1Y Return vs Nifty Z-Score]],Table2[1Y Return vs Nifty Z-Score])</f>
        <v>648</v>
      </c>
      <c r="AT586">
        <f>_xlfn.RANK.AVG(Table2[[#This Row],[6M Return vs Nifty Z-Score]],Table2[6M Return vs Nifty Z-Score])</f>
        <v>323</v>
      </c>
      <c r="AU586">
        <f>_xlfn.RANK.AVG(Table2[[#This Row],[Sharpe Ratio Z-Score]],Table2[Sharpe Ratio Z-Score])</f>
        <v>622</v>
      </c>
      <c r="AV586">
        <f>(Table2[[#This Row],[Rank 1Y]]+Table2[[#This Row],[Rank 6M]]+Table2[[#This Row],[Rank Sharpe]])/3</f>
        <v>531</v>
      </c>
    </row>
    <row r="587" spans="1:48" x14ac:dyDescent="0.3">
      <c r="A587" t="s">
        <v>1304</v>
      </c>
      <c r="B587" t="s">
        <v>1305</v>
      </c>
      <c r="C587" t="s">
        <v>3182</v>
      </c>
      <c r="D587" t="s">
        <v>423</v>
      </c>
      <c r="E587">
        <v>8950.08845028</v>
      </c>
      <c r="F587">
        <v>196.36</v>
      </c>
      <c r="G587">
        <v>-34.758474113152502</v>
      </c>
      <c r="H587">
        <f>(Table2[[#This Row],[1Y Return vs Nifty]]-AVERAGE(Table2[1Y Return vs Nifty]))/_xlfn.STDEV.P(Table2[1Y Return vs Nifty])</f>
        <v>-1.0225784576086971</v>
      </c>
      <c r="I587">
        <v>2.9352382932273602</v>
      </c>
      <c r="J587">
        <f>(Table2[[#This Row],[1M Return vs Nifty]]-AVERAGE(Table2[1M Return vs Nifty]))/_xlfn.STDEV.P(Table2[1M Return vs Nifty])</f>
        <v>0.20094048683321852</v>
      </c>
      <c r="K587">
        <v>10.0276278543045</v>
      </c>
      <c r="L587">
        <f>(Table2[[#This Row],[6M Return vs Nifty]]-AVERAGE(Table2[6M Return vs Nifty]))/_xlfn.STDEV.P(Table2[6M Return vs Nifty])</f>
        <v>-0.1485683020092684</v>
      </c>
      <c r="M587">
        <v>-4.2079107467952701</v>
      </c>
      <c r="N587">
        <f>(Table2[[#This Row],[1W Return vs Nifty]]-AVERAGE(Table2[1W Return vs Nifty]))/_xlfn.STDEV.P(Table2[1W Return vs Nifty])</f>
        <v>-0.99882139298596173</v>
      </c>
      <c r="O587">
        <v>200.88</v>
      </c>
      <c r="P587">
        <v>194.69721760933601</v>
      </c>
      <c r="Q587">
        <v>192.65556345619299</v>
      </c>
      <c r="R587">
        <v>49.910644635337199</v>
      </c>
      <c r="S587" s="1">
        <f>(Table2[[#This Row],[Close Price]]-Table2[[#This Row],[20D EMA]])/Table2[[#This Row],[20D EMA]]</f>
        <v>-2.2500995619275099E-2</v>
      </c>
      <c r="T587" s="1">
        <f>(Table2[[#This Row],[Close Price]]-Table2[[#This Row],[50D EMA]])/Table2[[#This Row],[50D EMA]]</f>
        <v>8.5403500423946125E-3</v>
      </c>
      <c r="U587" s="1">
        <f>(Table2[[#This Row],[Close Price]]-Table2[[#This Row],[200D EMA]])/Table2[[#This Row],[200D EMA]]</f>
        <v>1.9228287402400158E-2</v>
      </c>
      <c r="V587">
        <v>1.7398633632323499</v>
      </c>
      <c r="W587">
        <v>193.17</v>
      </c>
      <c r="X587">
        <v>204.82</v>
      </c>
      <c r="Y587">
        <v>193.17</v>
      </c>
      <c r="Z587">
        <v>210.25</v>
      </c>
      <c r="AA587">
        <v>192.71</v>
      </c>
      <c r="AB587">
        <v>217.58</v>
      </c>
      <c r="AC587" s="1">
        <f>(Table2[[#This Row],[Close Price]]/Table2[[#This Row],[Day Low]])-1</f>
        <v>1.6513951441735397E-2</v>
      </c>
      <c r="AD587" s="1">
        <f>(Table2[[#This Row],[Day High]]/Table2[[#This Row],[Close Price]])-1</f>
        <v>4.3084131187614449E-2</v>
      </c>
      <c r="AE587" s="1">
        <f>(Table2[[#This Row],[Close Price]]/Table2[[#This Row],[Current Week Low]])-1</f>
        <v>1.6513951441735397E-2</v>
      </c>
      <c r="AF587" s="1">
        <f>(Table2[[#This Row],[Current Week High]]/Table2[[#This Row],[Close Price]])-1</f>
        <v>7.0737421063352901E-2</v>
      </c>
      <c r="AG587" s="1">
        <f>(Table2[[#This Row],[Close Price]]/Table2[[#This Row],[Current Month Low]])-1</f>
        <v>1.8940376731876984E-2</v>
      </c>
      <c r="AH587" s="1">
        <f>(Table2[[#This Row],[Current Month High]]/Table2[[#This Row],[Close Price]])-1</f>
        <v>0.10806681605214918</v>
      </c>
      <c r="AI587">
        <v>17.717457730698701</v>
      </c>
      <c r="AJ587">
        <v>35.420689655172403</v>
      </c>
      <c r="AK587" t="str">
        <f>IF(AND(Table2[[#This Row],[20D EMA]]&gt;Table2[[#This Row],[50D EMA]],Table2[[#This Row],[50D EMA]]&gt;Table2[[#This Row],[200D EMA]]),"Uptrend","Downtrend/NoTrend")</f>
        <v>Uptrend</v>
      </c>
      <c r="AL587">
        <v>0.06</v>
      </c>
      <c r="AM587" t="s">
        <v>3217</v>
      </c>
      <c r="AN587">
        <v>-0.45</v>
      </c>
      <c r="AO587" t="s">
        <v>3216</v>
      </c>
      <c r="AQ587">
        <f>(Table2[[#This Row],[Sharpe Ratio]]-AVERAGE(Table2[Sharpe Ratio]))/_xlfn.STDEV.P(Table2[Sharpe Ratio])</f>
        <v>-0.74800574154095356</v>
      </c>
      <c r="AR5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-2.7170334073116624</v>
      </c>
      <c r="AS587">
        <f>_xlfn.RANK.AVG(Table2[[#This Row],[1Y Return vs Nifty Z-Score]],Table2[1Y Return vs Nifty Z-Score])</f>
        <v>679</v>
      </c>
      <c r="AT587">
        <f>_xlfn.RANK.AVG(Table2[[#This Row],[6M Return vs Nifty Z-Score]],Table2[6M Return vs Nifty Z-Score])</f>
        <v>362</v>
      </c>
      <c r="AU587">
        <f>_xlfn.RANK.AVG(Table2[[#This Row],[Sharpe Ratio Z-Score]],Table2[Sharpe Ratio Z-Score])</f>
        <v>557</v>
      </c>
      <c r="AV587">
        <f>(Table2[[#This Row],[Rank 1Y]]+Table2[[#This Row],[Rank 6M]]+Table2[[#This Row],[Rank Sharpe]])/3</f>
        <v>532.66666666666663</v>
      </c>
    </row>
    <row r="588" spans="1:48" x14ac:dyDescent="0.3">
      <c r="A588" t="s">
        <v>1044</v>
      </c>
      <c r="B588" t="s">
        <v>1045</v>
      </c>
      <c r="C588" t="s">
        <v>3178</v>
      </c>
      <c r="D588" t="s">
        <v>495</v>
      </c>
      <c r="E588">
        <v>13191.05572925</v>
      </c>
      <c r="F588">
        <v>860.15</v>
      </c>
      <c r="G588">
        <v>-37.3607921646121</v>
      </c>
      <c r="H588">
        <f>(Table2[[#This Row],[1Y Return vs Nifty]]-AVERAGE(Table2[1Y Return vs Nifty]))/_xlfn.STDEV.P(Table2[1Y Return vs Nifty])</f>
        <v>-1.0666446362396649</v>
      </c>
      <c r="I588">
        <v>2.6691274204601099</v>
      </c>
      <c r="J588">
        <f>(Table2[[#This Row],[1M Return vs Nifty]]-AVERAGE(Table2[1M Return vs Nifty]))/_xlfn.STDEV.P(Table2[1M Return vs Nifty])</f>
        <v>0.17676489263979103</v>
      </c>
      <c r="K588">
        <v>1.2067903594535601</v>
      </c>
      <c r="L588">
        <f>(Table2[[#This Row],[6M Return vs Nifty]]-AVERAGE(Table2[6M Return vs Nifty]))/_xlfn.STDEV.P(Table2[6M Return vs Nifty])</f>
        <v>-0.41196026419545484</v>
      </c>
      <c r="M588">
        <v>6.4874547798187701</v>
      </c>
      <c r="N588">
        <f>(Table2[[#This Row],[1W Return vs Nifty]]-AVERAGE(Table2[1W Return vs Nifty]))/_xlfn.STDEV.P(Table2[1W Return vs Nifty])</f>
        <v>1.3240863401963379</v>
      </c>
      <c r="O588">
        <v>832.01</v>
      </c>
      <c r="P588">
        <v>829.08673673154499</v>
      </c>
      <c r="Q588">
        <v>826.38169477374402</v>
      </c>
      <c r="R588">
        <v>62.659453912110401</v>
      </c>
      <c r="S588" s="1">
        <f>(Table2[[#This Row],[Close Price]]-Table2[[#This Row],[20D EMA]])/Table2[[#This Row],[20D EMA]]</f>
        <v>3.3821708873691403E-2</v>
      </c>
      <c r="T588" s="1">
        <f>(Table2[[#This Row],[Close Price]]-Table2[[#This Row],[50D EMA]])/Table2[[#This Row],[50D EMA]]</f>
        <v>3.7466843808060035E-2</v>
      </c>
      <c r="U588" s="1">
        <f>(Table2[[#This Row],[Close Price]]-Table2[[#This Row],[200D EMA]])/Table2[[#This Row],[200D EMA]]</f>
        <v>4.0862842727296157E-2</v>
      </c>
      <c r="V588">
        <v>1.3389908781230899</v>
      </c>
      <c r="W588">
        <v>840</v>
      </c>
      <c r="X588">
        <v>863</v>
      </c>
      <c r="Y588">
        <v>833.1</v>
      </c>
      <c r="Z588">
        <v>866.7</v>
      </c>
      <c r="AA588">
        <v>789</v>
      </c>
      <c r="AB588">
        <v>889.05</v>
      </c>
      <c r="AC588" s="1">
        <f>(Table2[[#This Row],[Close Price]]/Table2[[#This Row],[Day Low]])-1</f>
        <v>2.3988095238095308E-2</v>
      </c>
      <c r="AD588" s="1">
        <f>(Table2[[#This Row],[Day High]]/Table2[[#This Row],[Close Price]])-1</f>
        <v>3.313375574027777E-3</v>
      </c>
      <c r="AE588" s="1">
        <f>(Table2[[#This Row],[Close Price]]/Table2[[#This Row],[Current Week Low]])-1</f>
        <v>3.2469091345576739E-2</v>
      </c>
      <c r="AF588" s="1">
        <f>(Table2[[#This Row],[Current Week High]]/Table2[[#This Row],[Close Price]])-1</f>
        <v>7.6149508806604427E-3</v>
      </c>
      <c r="AG588" s="1">
        <f>(Table2[[#This Row],[Close Price]]/Table2[[#This Row],[Current Month Low]])-1</f>
        <v>9.0177439797211711E-2</v>
      </c>
      <c r="AH588" s="1">
        <f>(Table2[[#This Row],[Current Month High]]/Table2[[#This Row],[Close Price]])-1</f>
        <v>3.3598790908562437E-2</v>
      </c>
      <c r="AI588">
        <v>16.2587920711503</v>
      </c>
      <c r="AJ588">
        <v>21.3273150433739</v>
      </c>
      <c r="AK588" t="str">
        <f>IF(AND(Table2[[#This Row],[20D EMA]]&gt;Table2[[#This Row],[50D EMA]],Table2[[#This Row],[50D EMA]]&gt;Table2[[#This Row],[200D EMA]]),"Uptrend","Downtrend/NoTrend")</f>
        <v>Uptrend</v>
      </c>
      <c r="AL588">
        <v>-0.03</v>
      </c>
      <c r="AM588" t="s">
        <v>3216</v>
      </c>
      <c r="AN588">
        <v>4.97</v>
      </c>
      <c r="AO588" t="s">
        <v>3217</v>
      </c>
      <c r="AP588">
        <v>2.6787316667941E-2</v>
      </c>
      <c r="AQ588">
        <f>(Table2[[#This Row],[Sharpe Ratio]]-AVERAGE(Table2[Sharpe Ratio]))/_xlfn.STDEV.P(Table2[Sharpe Ratio])</f>
        <v>-0.43689576839021388</v>
      </c>
      <c r="AR5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-0.41464943598920478</v>
      </c>
      <c r="AS588">
        <f>_xlfn.RANK.AVG(Table2[[#This Row],[1Y Return vs Nifty Z-Score]],Table2[1Y Return vs Nifty Z-Score])</f>
        <v>688</v>
      </c>
      <c r="AT588">
        <f>_xlfn.RANK.AVG(Table2[[#This Row],[6M Return vs Nifty Z-Score]],Table2[6M Return vs Nifty Z-Score])</f>
        <v>455</v>
      </c>
      <c r="AU588">
        <f>_xlfn.RANK.AVG(Table2[[#This Row],[Sharpe Ratio Z-Score]],Table2[Sharpe Ratio Z-Score])</f>
        <v>457</v>
      </c>
      <c r="AV588">
        <f>(Table2[[#This Row],[Rank 1Y]]+Table2[[#This Row],[Rank 6M]]+Table2[[#This Row],[Rank Sharpe]])/3</f>
        <v>533.33333333333337</v>
      </c>
    </row>
    <row r="589" spans="1:48" x14ac:dyDescent="0.3">
      <c r="A589" t="s">
        <v>1063</v>
      </c>
      <c r="B589" t="s">
        <v>1064</v>
      </c>
      <c r="C589" t="s">
        <v>631</v>
      </c>
      <c r="D589" t="s">
        <v>631</v>
      </c>
      <c r="E589">
        <v>12750.737349768</v>
      </c>
      <c r="F589">
        <v>25.42</v>
      </c>
      <c r="G589">
        <v>5.1318828226921802</v>
      </c>
      <c r="H589">
        <f>(Table2[[#This Row],[1Y Return vs Nifty]]-AVERAGE(Table2[1Y Return vs Nifty]))/_xlfn.STDEV.P(Table2[1Y Return vs Nifty])</f>
        <v>-0.34709776707509277</v>
      </c>
      <c r="I589">
        <v>-2.2093382049658601</v>
      </c>
      <c r="J589">
        <f>(Table2[[#This Row],[1M Return vs Nifty]]-AVERAGE(Table2[1M Return vs Nifty]))/_xlfn.STDEV.P(Table2[1M Return vs Nifty])</f>
        <v>-0.26643310231788964</v>
      </c>
      <c r="K589">
        <v>-22.864998068878901</v>
      </c>
      <c r="L589">
        <f>(Table2[[#This Row],[6M Return vs Nifty]]-AVERAGE(Table2[6M Return vs Nifty]))/_xlfn.STDEV.P(Table2[6M Return vs Nifty])</f>
        <v>-1.1307486548862831</v>
      </c>
      <c r="M589">
        <v>-3.0171049326804402</v>
      </c>
      <c r="N589">
        <f>(Table2[[#This Row],[1W Return vs Nifty]]-AVERAGE(Table2[1W Return vs Nifty]))/_xlfn.STDEV.P(Table2[1W Return vs Nifty])</f>
        <v>-0.74019236086521567</v>
      </c>
      <c r="O589">
        <v>26.45</v>
      </c>
      <c r="P589">
        <v>26.681722802025298</v>
      </c>
      <c r="Q589">
        <v>25.797316774019599</v>
      </c>
      <c r="R589">
        <v>34.054207308476698</v>
      </c>
      <c r="S589" s="1">
        <f>(Table2[[#This Row],[Close Price]]-Table2[[#This Row],[20D EMA]])/Table2[[#This Row],[20D EMA]]</f>
        <v>-3.8941398865784412E-2</v>
      </c>
      <c r="T589" s="1">
        <f>(Table2[[#This Row],[Close Price]]-Table2[[#This Row],[50D EMA]])/Table2[[#This Row],[50D EMA]]</f>
        <v>-4.7287906084142531E-2</v>
      </c>
      <c r="U589" s="1">
        <f>(Table2[[#This Row],[Close Price]]-Table2[[#This Row],[200D EMA]])/Table2[[#This Row],[200D EMA]]</f>
        <v>-1.4626202303318301E-2</v>
      </c>
      <c r="V589">
        <v>0.80655055412319998</v>
      </c>
      <c r="W589">
        <v>24.94</v>
      </c>
      <c r="X589">
        <v>25.95</v>
      </c>
      <c r="Y589">
        <v>24.94</v>
      </c>
      <c r="Z589">
        <v>26.62</v>
      </c>
      <c r="AA589">
        <v>24.94</v>
      </c>
      <c r="AB589">
        <v>28.3</v>
      </c>
      <c r="AC589" s="1">
        <f>(Table2[[#This Row],[Close Price]]/Table2[[#This Row],[Day Low]])-1</f>
        <v>1.9246190858059453E-2</v>
      </c>
      <c r="AD589" s="1">
        <f>(Table2[[#This Row],[Day High]]/Table2[[#This Row],[Close Price]])-1</f>
        <v>2.0849724626278432E-2</v>
      </c>
      <c r="AE589" s="1">
        <f>(Table2[[#This Row],[Close Price]]/Table2[[#This Row],[Current Week Low]])-1</f>
        <v>1.9246190858059453E-2</v>
      </c>
      <c r="AF589" s="1">
        <f>(Table2[[#This Row],[Current Week High]]/Table2[[#This Row],[Close Price]])-1</f>
        <v>4.7206923682139967E-2</v>
      </c>
      <c r="AG589" s="1">
        <f>(Table2[[#This Row],[Close Price]]/Table2[[#This Row],[Current Month Low]])-1</f>
        <v>1.9246190858059453E-2</v>
      </c>
      <c r="AH589" s="1">
        <f>(Table2[[#This Row],[Current Month High]]/Table2[[#This Row],[Close Price]])-1</f>
        <v>0.1132966168371361</v>
      </c>
      <c r="AI589">
        <v>53.619197482297302</v>
      </c>
      <c r="AJ589">
        <v>57.888198757763902</v>
      </c>
      <c r="AK589" t="str">
        <f>IF(AND(Table2[[#This Row],[20D EMA]]&gt;Table2[[#This Row],[50D EMA]],Table2[[#This Row],[50D EMA]]&gt;Table2[[#This Row],[200D EMA]]),"Uptrend","Downtrend/NoTrend")</f>
        <v>Downtrend/NoTrend</v>
      </c>
      <c r="AL589">
        <v>-0.22</v>
      </c>
      <c r="AM589" t="s">
        <v>3216</v>
      </c>
      <c r="AN589">
        <v>-5.33</v>
      </c>
      <c r="AO589" t="s">
        <v>3216</v>
      </c>
      <c r="AP589">
        <v>1.1675528107178999E-2</v>
      </c>
      <c r="AQ589">
        <f>(Table2[[#This Row],[Sharpe Ratio]]-AVERAGE(Table2[Sharpe Ratio]))/_xlfn.STDEV.P(Table2[Sharpe Ratio])</f>
        <v>-0.61240525266136447</v>
      </c>
      <c r="AR5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9">
        <f>_xlfn.RANK.AVG(Table2[[#This Row],[1Y Return vs Nifty Z-Score]],Table2[1Y Return vs Nifty Z-Score])</f>
        <v>414</v>
      </c>
      <c r="AT589">
        <f>_xlfn.RANK.AVG(Table2[[#This Row],[6M Return vs Nifty Z-Score]],Table2[6M Return vs Nifty Z-Score])</f>
        <v>688</v>
      </c>
      <c r="AU589">
        <f>_xlfn.RANK.AVG(Table2[[#This Row],[Sharpe Ratio Z-Score]],Table2[Sharpe Ratio Z-Score])</f>
        <v>499</v>
      </c>
      <c r="AV589">
        <f>(Table2[[#This Row],[Rank 1Y]]+Table2[[#This Row],[Rank 6M]]+Table2[[#This Row],[Rank Sharpe]])/3</f>
        <v>533.66666666666663</v>
      </c>
    </row>
    <row r="590" spans="1:48" x14ac:dyDescent="0.3">
      <c r="A590" t="s">
        <v>350</v>
      </c>
      <c r="B590" t="s">
        <v>351</v>
      </c>
      <c r="C590" t="s">
        <v>3178</v>
      </c>
      <c r="D590" t="s">
        <v>119</v>
      </c>
      <c r="E590">
        <v>72444</v>
      </c>
      <c r="F590">
        <v>883.65</v>
      </c>
      <c r="G590">
        <v>3.9885914487962202</v>
      </c>
      <c r="H590">
        <f>(Table2[[#This Row],[1Y Return vs Nifty]]-AVERAGE(Table2[1Y Return vs Nifty]))/_xlfn.STDEV.P(Table2[1Y Return vs Nifty])</f>
        <v>-0.36645761506949387</v>
      </c>
      <c r="I590">
        <v>-5.74516971097467</v>
      </c>
      <c r="J590">
        <f>(Table2[[#This Row],[1M Return vs Nifty]]-AVERAGE(Table2[1M Return vs Nifty]))/_xlfn.STDEV.P(Table2[1M Return vs Nifty])</f>
        <v>-0.58765570677858414</v>
      </c>
      <c r="K590">
        <v>-19.002920093393801</v>
      </c>
      <c r="L590">
        <f>(Table2[[#This Row],[6M Return vs Nifty]]-AVERAGE(Table2[6M Return vs Nifty]))/_xlfn.STDEV.P(Table2[6M Return vs Nifty])</f>
        <v>-1.0154262383161015</v>
      </c>
      <c r="M590">
        <v>-2.2826829359816898</v>
      </c>
      <c r="N590">
        <f>(Table2[[#This Row],[1W Return vs Nifty]]-AVERAGE(Table2[1W Return vs Nifty]))/_xlfn.STDEV.P(Table2[1W Return vs Nifty])</f>
        <v>-0.5806845318615631</v>
      </c>
      <c r="O590">
        <v>927.83</v>
      </c>
      <c r="P590">
        <v>947.77474576483405</v>
      </c>
      <c r="Q590">
        <v>925.73443975395196</v>
      </c>
      <c r="R590">
        <v>27.869859420507101</v>
      </c>
      <c r="S590" s="1">
        <f>(Table2[[#This Row],[Close Price]]-Table2[[#This Row],[20D EMA]])/Table2[[#This Row],[20D EMA]]</f>
        <v>-4.7616481467510276E-2</v>
      </c>
      <c r="T590" s="1">
        <f>(Table2[[#This Row],[Close Price]]-Table2[[#This Row],[50D EMA]])/Table2[[#This Row],[50D EMA]]</f>
        <v>-6.7658213147562582E-2</v>
      </c>
      <c r="U590" s="1">
        <f>(Table2[[#This Row],[Close Price]]-Table2[[#This Row],[200D EMA]])/Table2[[#This Row],[200D EMA]]</f>
        <v>-4.5460596415898141E-2</v>
      </c>
      <c r="V590">
        <v>0.84411025353291602</v>
      </c>
      <c r="W590">
        <v>866.05</v>
      </c>
      <c r="X590">
        <v>914.25</v>
      </c>
      <c r="Y590">
        <v>866.05</v>
      </c>
      <c r="Z590">
        <v>941.95</v>
      </c>
      <c r="AA590">
        <v>866.05</v>
      </c>
      <c r="AB590">
        <v>957.1</v>
      </c>
      <c r="AC590" s="1">
        <f>(Table2[[#This Row],[Close Price]]/Table2[[#This Row],[Day Low]])-1</f>
        <v>2.0322152300675578E-2</v>
      </c>
      <c r="AD590" s="1">
        <f>(Table2[[#This Row],[Day High]]/Table2[[#This Row],[Close Price]])-1</f>
        <v>3.4629095230011897E-2</v>
      </c>
      <c r="AE590" s="1">
        <f>(Table2[[#This Row],[Close Price]]/Table2[[#This Row],[Current Week Low]])-1</f>
        <v>2.0322152300675578E-2</v>
      </c>
      <c r="AF590" s="1">
        <f>(Table2[[#This Row],[Current Week High]]/Table2[[#This Row],[Close Price]])-1</f>
        <v>6.5976348101624005E-2</v>
      </c>
      <c r="AG590" s="1">
        <f>(Table2[[#This Row],[Close Price]]/Table2[[#This Row],[Current Month Low]])-1</f>
        <v>2.0322152300675578E-2</v>
      </c>
      <c r="AH590" s="1">
        <f>(Table2[[#This Row],[Current Month High]]/Table2[[#This Row],[Close Price]])-1</f>
        <v>8.3121145249816175E-2</v>
      </c>
      <c r="AI590">
        <v>28.885871102812199</v>
      </c>
      <c r="AJ590">
        <v>39.037054519707297</v>
      </c>
      <c r="AK590" t="str">
        <f>IF(AND(Table2[[#This Row],[20D EMA]]&gt;Table2[[#This Row],[50D EMA]],Table2[[#This Row],[50D EMA]]&gt;Table2[[#This Row],[200D EMA]]),"Uptrend","Downtrend/NoTrend")</f>
        <v>Downtrend/NoTrend</v>
      </c>
      <c r="AL590">
        <v>-0.18</v>
      </c>
      <c r="AM590" t="s">
        <v>3216</v>
      </c>
      <c r="AN590">
        <v>-6.41</v>
      </c>
      <c r="AO590" t="s">
        <v>3216</v>
      </c>
      <c r="AP590">
        <v>2.91098925214E-3</v>
      </c>
      <c r="AQ590">
        <f>(Table2[[#This Row],[Sharpe Ratio]]-AVERAGE(Table2[Sharpe Ratio]))/_xlfn.STDEV.P(Table2[Sharpe Ratio])</f>
        <v>-0.71419728661798509</v>
      </c>
      <c r="AR5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0">
        <f>_xlfn.RANK.AVG(Table2[[#This Row],[1Y Return vs Nifty Z-Score]],Table2[1Y Return vs Nifty Z-Score])</f>
        <v>421</v>
      </c>
      <c r="AT590">
        <f>_xlfn.RANK.AVG(Table2[[#This Row],[6M Return vs Nifty Z-Score]],Table2[6M Return vs Nifty Z-Score])</f>
        <v>663</v>
      </c>
      <c r="AU590">
        <f>_xlfn.RANK.AVG(Table2[[#This Row],[Sharpe Ratio Z-Score]],Table2[Sharpe Ratio Z-Score])</f>
        <v>523</v>
      </c>
      <c r="AV590">
        <f>(Table2[[#This Row],[Rank 1Y]]+Table2[[#This Row],[Rank 6M]]+Table2[[#This Row],[Rank Sharpe]])/3</f>
        <v>535.66666666666663</v>
      </c>
    </row>
    <row r="591" spans="1:48" x14ac:dyDescent="0.3">
      <c r="A591" t="s">
        <v>701</v>
      </c>
      <c r="B591" t="s">
        <v>702</v>
      </c>
      <c r="C591" t="s">
        <v>3175</v>
      </c>
      <c r="D591" t="s">
        <v>54</v>
      </c>
      <c r="E591">
        <v>26170.793101560001</v>
      </c>
      <c r="F591">
        <v>470.4</v>
      </c>
      <c r="G591">
        <v>-7.17916001014967</v>
      </c>
      <c r="H591">
        <f>(Table2[[#This Row],[1Y Return vs Nifty]]-AVERAGE(Table2[1Y Return vs Nifty]))/_xlfn.STDEV.P(Table2[1Y Return vs Nifty])</f>
        <v>-0.55556598728408069</v>
      </c>
      <c r="I591">
        <v>9.1383194304894992</v>
      </c>
      <c r="J591">
        <f>(Table2[[#This Row],[1M Return vs Nifty]]-AVERAGE(Table2[1M Return vs Nifty]))/_xlfn.STDEV.P(Table2[1M Return vs Nifty])</f>
        <v>0.76447692096651032</v>
      </c>
      <c r="K591">
        <v>4.9789266636461296</v>
      </c>
      <c r="L591">
        <f>(Table2[[#This Row],[6M Return vs Nifty]]-AVERAGE(Table2[6M Return vs Nifty]))/_xlfn.STDEV.P(Table2[6M Return vs Nifty])</f>
        <v>-0.29932352382074512</v>
      </c>
      <c r="M591">
        <v>-4.5829763142273903</v>
      </c>
      <c r="N591">
        <f>(Table2[[#This Row],[1W Return vs Nifty]]-AVERAGE(Table2[1W Return vs Nifty]))/_xlfn.STDEV.P(Table2[1W Return vs Nifty])</f>
        <v>-1.0802812276097065</v>
      </c>
      <c r="O591">
        <v>480.58</v>
      </c>
      <c r="P591">
        <v>463.61076352926102</v>
      </c>
      <c r="Q591">
        <v>432.58909627565203</v>
      </c>
      <c r="R591">
        <v>46.318523433356802</v>
      </c>
      <c r="S591" s="1">
        <f>(Table2[[#This Row],[Close Price]]-Table2[[#This Row],[20D EMA]])/Table2[[#This Row],[20D EMA]]</f>
        <v>-2.1182737525490047E-2</v>
      </c>
      <c r="T591" s="1">
        <f>(Table2[[#This Row],[Close Price]]-Table2[[#This Row],[50D EMA]])/Table2[[#This Row],[50D EMA]]</f>
        <v>1.4644259807635916E-2</v>
      </c>
      <c r="U591" s="1">
        <f>(Table2[[#This Row],[Close Price]]-Table2[[#This Row],[200D EMA]])/Table2[[#This Row],[200D EMA]]</f>
        <v>8.7406048950097195E-2</v>
      </c>
      <c r="V591">
        <v>1.3298935015452999</v>
      </c>
      <c r="W591">
        <v>461</v>
      </c>
      <c r="X591">
        <v>490.9</v>
      </c>
      <c r="Y591">
        <v>461</v>
      </c>
      <c r="Z591">
        <v>515.70000000000005</v>
      </c>
      <c r="AA591">
        <v>458.65</v>
      </c>
      <c r="AB591">
        <v>518</v>
      </c>
      <c r="AC591" s="1">
        <f>(Table2[[#This Row],[Close Price]]/Table2[[#This Row],[Day Low]])-1</f>
        <v>2.0390455531453355E-2</v>
      </c>
      <c r="AD591" s="1">
        <f>(Table2[[#This Row],[Day High]]/Table2[[#This Row],[Close Price]])-1</f>
        <v>4.3579931972789199E-2</v>
      </c>
      <c r="AE591" s="1">
        <f>(Table2[[#This Row],[Close Price]]/Table2[[#This Row],[Current Week Low]])-1</f>
        <v>2.0390455531453355E-2</v>
      </c>
      <c r="AF591" s="1">
        <f>(Table2[[#This Row],[Current Week High]]/Table2[[#This Row],[Close Price]])-1</f>
        <v>9.6301020408163351E-2</v>
      </c>
      <c r="AG591" s="1">
        <f>(Table2[[#This Row],[Close Price]]/Table2[[#This Row],[Current Month Low]])-1</f>
        <v>2.561866346887598E-2</v>
      </c>
      <c r="AH591" s="1">
        <f>(Table2[[#This Row],[Current Month High]]/Table2[[#This Row],[Close Price]])-1</f>
        <v>0.10119047619047628</v>
      </c>
      <c r="AI591">
        <v>10.119047619047601</v>
      </c>
      <c r="AJ591">
        <v>34.630795649685098</v>
      </c>
      <c r="AK591" t="str">
        <f>IF(AND(Table2[[#This Row],[20D EMA]]&gt;Table2[[#This Row],[50D EMA]],Table2[[#This Row],[50D EMA]]&gt;Table2[[#This Row],[200D EMA]]),"Uptrend","Downtrend/NoTrend")</f>
        <v>Uptrend</v>
      </c>
      <c r="AL591">
        <v>-7.0000000000000007E-2</v>
      </c>
      <c r="AM591" t="s">
        <v>3216</v>
      </c>
      <c r="AN591">
        <v>0.06</v>
      </c>
      <c r="AO591" t="s">
        <v>3217</v>
      </c>
      <c r="AP591">
        <v>-6.4182271244015002E-2</v>
      </c>
      <c r="AQ591">
        <f>(Table2[[#This Row],[Sharpe Ratio]]-AVERAGE(Table2[Sharpe Ratio]))/_xlfn.STDEV.P(Table2[Sharpe Ratio])</f>
        <v>-1.493423617134904</v>
      </c>
      <c r="AR5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-2.6641174348829262</v>
      </c>
      <c r="AS591">
        <f>_xlfn.RANK.AVG(Table2[[#This Row],[1Y Return vs Nifty Z-Score]],Table2[1Y Return vs Nifty Z-Score])</f>
        <v>513</v>
      </c>
      <c r="AT591">
        <f>_xlfn.RANK.AVG(Table2[[#This Row],[6M Return vs Nifty Z-Score]],Table2[6M Return vs Nifty Z-Score])</f>
        <v>406</v>
      </c>
      <c r="AU591">
        <f>_xlfn.RANK.AVG(Table2[[#This Row],[Sharpe Ratio Z-Score]],Table2[Sharpe Ratio Z-Score])</f>
        <v>688</v>
      </c>
      <c r="AV591">
        <f>(Table2[[#This Row],[Rank 1Y]]+Table2[[#This Row],[Rank 6M]]+Table2[[#This Row],[Rank Sharpe]])/3</f>
        <v>535.66666666666663</v>
      </c>
    </row>
    <row r="592" spans="1:48" x14ac:dyDescent="0.3">
      <c r="A592" t="s">
        <v>922</v>
      </c>
      <c r="B592" t="s">
        <v>923</v>
      </c>
      <c r="C592" t="s">
        <v>3171</v>
      </c>
      <c r="D592" t="s">
        <v>565</v>
      </c>
      <c r="E592">
        <v>16917.15982425</v>
      </c>
      <c r="F592">
        <v>347.25</v>
      </c>
      <c r="G592">
        <v>5.8063904241898001E-2</v>
      </c>
      <c r="H592">
        <f>(Table2[[#This Row],[1Y Return vs Nifty]]-AVERAGE(Table2[1Y Return vs Nifty]))/_xlfn.STDEV.P(Table2[1Y Return vs Nifty])</f>
        <v>-0.43301494029541032</v>
      </c>
      <c r="I592">
        <v>7.7090250637756998</v>
      </c>
      <c r="J592">
        <f>(Table2[[#This Row],[1M Return vs Nifty]]-AVERAGE(Table2[1M Return vs Nifty]))/_xlfn.STDEV.P(Table2[1M Return vs Nifty])</f>
        <v>0.63462863542559234</v>
      </c>
      <c r="K592">
        <v>-4.8370421493417997</v>
      </c>
      <c r="L592">
        <f>(Table2[[#This Row],[6M Return vs Nifty]]-AVERAGE(Table2[6M Return vs Nifty]))/_xlfn.STDEV.P(Table2[6M Return vs Nifty])</f>
        <v>-0.59243030511226369</v>
      </c>
      <c r="M592">
        <v>5.0803835901388803</v>
      </c>
      <c r="N592">
        <f>(Table2[[#This Row],[1W Return vs Nifty]]-AVERAGE(Table2[1W Return vs Nifty]))/_xlfn.STDEV.P(Table2[1W Return vs Nifty])</f>
        <v>1.0184870093915888</v>
      </c>
      <c r="O592">
        <v>326.77999999999997</v>
      </c>
      <c r="P592">
        <v>322.61564522560599</v>
      </c>
      <c r="Q592">
        <v>319.05147239084999</v>
      </c>
      <c r="R592">
        <v>70.1055890190338</v>
      </c>
      <c r="S592" s="1">
        <f>(Table2[[#This Row],[Close Price]]-Table2[[#This Row],[20D EMA]])/Table2[[#This Row],[20D EMA]]</f>
        <v>6.2641532529530655E-2</v>
      </c>
      <c r="T592" s="1">
        <f>(Table2[[#This Row],[Close Price]]-Table2[[#This Row],[50D EMA]])/Table2[[#This Row],[50D EMA]]</f>
        <v>7.6358214919078529E-2</v>
      </c>
      <c r="U592" s="1">
        <f>(Table2[[#This Row],[Close Price]]-Table2[[#This Row],[200D EMA]])/Table2[[#This Row],[200D EMA]]</f>
        <v>8.8382377294299874E-2</v>
      </c>
      <c r="V592">
        <v>1.5165780122563399</v>
      </c>
      <c r="W592">
        <v>337.05</v>
      </c>
      <c r="X592">
        <v>348</v>
      </c>
      <c r="Y592">
        <v>326.35000000000002</v>
      </c>
      <c r="Z592">
        <v>348</v>
      </c>
      <c r="AA592">
        <v>312.05</v>
      </c>
      <c r="AB592">
        <v>348</v>
      </c>
      <c r="AC592" s="1">
        <f>(Table2[[#This Row],[Close Price]]/Table2[[#This Row],[Day Low]])-1</f>
        <v>3.0262572318647152E-2</v>
      </c>
      <c r="AD592" s="1">
        <f>(Table2[[#This Row],[Day High]]/Table2[[#This Row],[Close Price]])-1</f>
        <v>2.1598272138227959E-3</v>
      </c>
      <c r="AE592" s="1">
        <f>(Table2[[#This Row],[Close Price]]/Table2[[#This Row],[Current Week Low]])-1</f>
        <v>6.4041673050405867E-2</v>
      </c>
      <c r="AF592" s="1">
        <f>(Table2[[#This Row],[Current Week High]]/Table2[[#This Row],[Close Price]])-1</f>
        <v>2.1598272138227959E-3</v>
      </c>
      <c r="AG592" s="1">
        <f>(Table2[[#This Row],[Close Price]]/Table2[[#This Row],[Current Month Low]])-1</f>
        <v>0.11280243550713021</v>
      </c>
      <c r="AH592" s="1">
        <f>(Table2[[#This Row],[Current Month High]]/Table2[[#This Row],[Close Price]])-1</f>
        <v>2.1598272138227959E-3</v>
      </c>
      <c r="AI592">
        <v>12.886969042476499</v>
      </c>
      <c r="AJ592">
        <v>27.524788835842799</v>
      </c>
      <c r="AK592" t="str">
        <f>IF(AND(Table2[[#This Row],[20D EMA]]&gt;Table2[[#This Row],[50D EMA]],Table2[[#This Row],[50D EMA]]&gt;Table2[[#This Row],[200D EMA]]),"Uptrend","Downtrend/NoTrend")</f>
        <v>Uptrend</v>
      </c>
      <c r="AL592">
        <v>0</v>
      </c>
      <c r="AM592" t="s">
        <v>3218</v>
      </c>
      <c r="AN592">
        <v>8.06</v>
      </c>
      <c r="AO592" t="s">
        <v>3217</v>
      </c>
      <c r="AP592">
        <v>-2.7237529219674001E-2</v>
      </c>
      <c r="AQ592">
        <f>(Table2[[#This Row],[Sharpe Ratio]]-AVERAGE(Table2[Sharpe Ratio]))/_xlfn.STDEV.P(Table2[Sharpe Ratio])</f>
        <v>-1.0643445181817199</v>
      </c>
      <c r="AR5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-0.43667411877221296</v>
      </c>
      <c r="AS592">
        <f>_xlfn.RANK.AVG(Table2[[#This Row],[1Y Return vs Nifty Z-Score]],Table2[1Y Return vs Nifty Z-Score])</f>
        <v>453</v>
      </c>
      <c r="AT592">
        <f>_xlfn.RANK.AVG(Table2[[#This Row],[6M Return vs Nifty Z-Score]],Table2[6M Return vs Nifty Z-Score])</f>
        <v>523</v>
      </c>
      <c r="AU592">
        <f>_xlfn.RANK.AVG(Table2[[#This Row],[Sharpe Ratio Z-Score]],Table2[Sharpe Ratio Z-Score])</f>
        <v>640</v>
      </c>
      <c r="AV592">
        <f>(Table2[[#This Row],[Rank 1Y]]+Table2[[#This Row],[Rank 6M]]+Table2[[#This Row],[Rank Sharpe]])/3</f>
        <v>538.66666666666663</v>
      </c>
    </row>
    <row r="593" spans="1:48" x14ac:dyDescent="0.3">
      <c r="A593" t="s">
        <v>1892</v>
      </c>
      <c r="B593" t="s">
        <v>1893</v>
      </c>
      <c r="C593" t="s">
        <v>3183</v>
      </c>
      <c r="D593" t="s">
        <v>141</v>
      </c>
      <c r="E593">
        <v>3865.9777926449901</v>
      </c>
      <c r="F593">
        <v>588.5</v>
      </c>
      <c r="G593">
        <v>-23.845281723627799</v>
      </c>
      <c r="H593">
        <f>(Table2[[#This Row],[1Y Return vs Nifty]]-AVERAGE(Table2[1Y Return vs Nifty]))/_xlfn.STDEV.P(Table2[1Y Return vs Nifty])</f>
        <v>-0.83778064436631428</v>
      </c>
      <c r="I593">
        <v>16.628044786851301</v>
      </c>
      <c r="J593">
        <f>(Table2[[#This Row],[1M Return vs Nifty]]-AVERAGE(Table2[1M Return vs Nifty]))/_xlfn.STDEV.P(Table2[1M Return vs Nifty])</f>
        <v>1.4449021848902281</v>
      </c>
      <c r="K593">
        <v>2.0009184891871401</v>
      </c>
      <c r="L593">
        <f>(Table2[[#This Row],[6M Return vs Nifty]]-AVERAGE(Table2[6M Return vs Nifty]))/_xlfn.STDEV.P(Table2[6M Return vs Nifty])</f>
        <v>-0.38824744027823921</v>
      </c>
      <c r="M593">
        <v>11.002005419830599</v>
      </c>
      <c r="N593">
        <f>(Table2[[#This Row],[1W Return vs Nifty]]-AVERAGE(Table2[1W Return vs Nifty]))/_xlfn.STDEV.P(Table2[1W Return vs Nifty])</f>
        <v>2.3045936980263546</v>
      </c>
      <c r="O593">
        <v>536.62</v>
      </c>
      <c r="P593">
        <v>523.11000192843505</v>
      </c>
      <c r="Q593">
        <v>514.83532728065995</v>
      </c>
      <c r="R593">
        <v>74.5681404190954</v>
      </c>
      <c r="S593" s="1">
        <f>(Table2[[#This Row],[Close Price]]-Table2[[#This Row],[20D EMA]])/Table2[[#This Row],[20D EMA]]</f>
        <v>9.667921434161976E-2</v>
      </c>
      <c r="T593" s="1">
        <f>(Table2[[#This Row],[Close Price]]-Table2[[#This Row],[50D EMA]])/Table2[[#This Row],[50D EMA]]</f>
        <v>0.12500238540747829</v>
      </c>
      <c r="U593" s="1">
        <f>(Table2[[#This Row],[Close Price]]-Table2[[#This Row],[200D EMA]])/Table2[[#This Row],[200D EMA]]</f>
        <v>0.14308395095657861</v>
      </c>
      <c r="V593">
        <v>2.3235352296714802</v>
      </c>
      <c r="W593">
        <v>577.15</v>
      </c>
      <c r="X593">
        <v>608.4</v>
      </c>
      <c r="Y593">
        <v>523.04999999999995</v>
      </c>
      <c r="Z593">
        <v>608.4</v>
      </c>
      <c r="AA593">
        <v>489.85</v>
      </c>
      <c r="AB593">
        <v>608.4</v>
      </c>
      <c r="AC593" s="1">
        <f>(Table2[[#This Row],[Close Price]]/Table2[[#This Row],[Day Low]])-1</f>
        <v>1.9665598198042034E-2</v>
      </c>
      <c r="AD593" s="1">
        <f>(Table2[[#This Row],[Day High]]/Table2[[#This Row],[Close Price]])-1</f>
        <v>3.3814783347493549E-2</v>
      </c>
      <c r="AE593" s="1">
        <f>(Table2[[#This Row],[Close Price]]/Table2[[#This Row],[Current Week Low]])-1</f>
        <v>0.12513144058885395</v>
      </c>
      <c r="AF593" s="1">
        <f>(Table2[[#This Row],[Current Week High]]/Table2[[#This Row],[Close Price]])-1</f>
        <v>3.3814783347493549E-2</v>
      </c>
      <c r="AG593" s="1">
        <f>(Table2[[#This Row],[Close Price]]/Table2[[#This Row],[Current Month Low]])-1</f>
        <v>0.20138818005511894</v>
      </c>
      <c r="AH593" s="1">
        <f>(Table2[[#This Row],[Current Month High]]/Table2[[#This Row],[Close Price]])-1</f>
        <v>3.3814783347493549E-2</v>
      </c>
      <c r="AI593">
        <v>3.38147833474935</v>
      </c>
      <c r="AJ593">
        <v>38.470588235294102</v>
      </c>
      <c r="AK593" t="str">
        <f>IF(AND(Table2[[#This Row],[20D EMA]]&gt;Table2[[#This Row],[50D EMA]],Table2[[#This Row],[50D EMA]]&gt;Table2[[#This Row],[200D EMA]]),"Uptrend","Downtrend/NoTrend")</f>
        <v>Uptrend</v>
      </c>
      <c r="AL593">
        <v>-0.04</v>
      </c>
      <c r="AM593" t="s">
        <v>3216</v>
      </c>
      <c r="AN593">
        <v>12.96</v>
      </c>
      <c r="AO593" t="s">
        <v>3217</v>
      </c>
      <c r="AQ593">
        <f>(Table2[[#This Row],[Sharpe Ratio]]-AVERAGE(Table2[Sharpe Ratio]))/_xlfn.STDEV.P(Table2[Sharpe Ratio])</f>
        <v>-0.74800574154095356</v>
      </c>
      <c r="AR5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1.7754620567310757</v>
      </c>
      <c r="AS593">
        <f>_xlfn.RANK.AVG(Table2[[#This Row],[1Y Return vs Nifty Z-Score]],Table2[1Y Return vs Nifty Z-Score])</f>
        <v>619</v>
      </c>
      <c r="AT593">
        <f>_xlfn.RANK.AVG(Table2[[#This Row],[6M Return vs Nifty Z-Score]],Table2[6M Return vs Nifty Z-Score])</f>
        <v>446</v>
      </c>
      <c r="AU593">
        <f>_xlfn.RANK.AVG(Table2[[#This Row],[Sharpe Ratio Z-Score]],Table2[Sharpe Ratio Z-Score])</f>
        <v>557</v>
      </c>
      <c r="AV593">
        <f>(Table2[[#This Row],[Rank 1Y]]+Table2[[#This Row],[Rank 6M]]+Table2[[#This Row],[Rank Sharpe]])/3</f>
        <v>540.66666666666663</v>
      </c>
    </row>
    <row r="594" spans="1:48" x14ac:dyDescent="0.3">
      <c r="A594" t="s">
        <v>1701</v>
      </c>
      <c r="B594" t="s">
        <v>1702</v>
      </c>
      <c r="C594" t="s">
        <v>3185</v>
      </c>
      <c r="D594" t="s">
        <v>468</v>
      </c>
      <c r="E594">
        <v>5024.6884940800001</v>
      </c>
      <c r="F594">
        <v>914.8</v>
      </c>
      <c r="G594">
        <v>-16.687299893470598</v>
      </c>
      <c r="H594">
        <f>(Table2[[#This Row],[1Y Return vs Nifty]]-AVERAGE(Table2[1Y Return vs Nifty]))/_xlfn.STDEV.P(Table2[1Y Return vs Nifty])</f>
        <v>-0.71657143790978162</v>
      </c>
      <c r="I594">
        <v>-4.9590466803279902</v>
      </c>
      <c r="J594">
        <f>(Table2[[#This Row],[1M Return vs Nifty]]-AVERAGE(Table2[1M Return vs Nifty]))/_xlfn.STDEV.P(Table2[1M Return vs Nifty])</f>
        <v>-0.51623813868979762</v>
      </c>
      <c r="K594">
        <v>15.6367124824088</v>
      </c>
      <c r="L594">
        <f>(Table2[[#This Row],[6M Return vs Nifty]]-AVERAGE(Table2[6M Return vs Nifty]))/_xlfn.STDEV.P(Table2[6M Return vs Nifty])</f>
        <v>1.8920080712573489E-2</v>
      </c>
      <c r="M594">
        <v>1.05729191101839</v>
      </c>
      <c r="N594">
        <f>(Table2[[#This Row],[1W Return vs Nifty]]-AVERAGE(Table2[1W Return vs Nifty]))/_xlfn.STDEV.P(Table2[1W Return vs Nifty])</f>
        <v>0.14471876374576709</v>
      </c>
      <c r="O594">
        <v>900.44</v>
      </c>
      <c r="P594">
        <v>874.52908798113697</v>
      </c>
      <c r="Q594">
        <v>806.94322044468197</v>
      </c>
      <c r="R594">
        <v>55.3889318367127</v>
      </c>
      <c r="S594" s="1">
        <f>(Table2[[#This Row],[Close Price]]-Table2[[#This Row],[20D EMA]])/Table2[[#This Row],[20D EMA]]</f>
        <v>1.5947758873439539E-2</v>
      </c>
      <c r="T594" s="1">
        <f>(Table2[[#This Row],[Close Price]]-Table2[[#This Row],[50D EMA]])/Table2[[#This Row],[50D EMA]]</f>
        <v>4.604868216771265E-2</v>
      </c>
      <c r="U594" s="1">
        <f>(Table2[[#This Row],[Close Price]]-Table2[[#This Row],[200D EMA]])/Table2[[#This Row],[200D EMA]]</f>
        <v>0.13366092783564298</v>
      </c>
      <c r="V594">
        <v>0.42791545198143599</v>
      </c>
      <c r="W594">
        <v>888.05</v>
      </c>
      <c r="X594">
        <v>925</v>
      </c>
      <c r="Y594">
        <v>888.05</v>
      </c>
      <c r="Z594">
        <v>933</v>
      </c>
      <c r="AA594">
        <v>858.9</v>
      </c>
      <c r="AB594">
        <v>934.75</v>
      </c>
      <c r="AC594" s="1">
        <f>(Table2[[#This Row],[Close Price]]/Table2[[#This Row],[Day Low]])-1</f>
        <v>3.0122177805303796E-2</v>
      </c>
      <c r="AD594" s="1">
        <f>(Table2[[#This Row],[Day High]]/Table2[[#This Row],[Close Price]])-1</f>
        <v>1.11499781372979E-2</v>
      </c>
      <c r="AE594" s="1">
        <f>(Table2[[#This Row],[Close Price]]/Table2[[#This Row],[Current Week Low]])-1</f>
        <v>3.0122177805303796E-2</v>
      </c>
      <c r="AF594" s="1">
        <f>(Table2[[#This Row],[Current Week High]]/Table2[[#This Row],[Close Price]])-1</f>
        <v>1.9895059029296114E-2</v>
      </c>
      <c r="AG594" s="1">
        <f>(Table2[[#This Row],[Close Price]]/Table2[[#This Row],[Current Month Low]])-1</f>
        <v>6.5083246012341389E-2</v>
      </c>
      <c r="AH594" s="1">
        <f>(Table2[[#This Row],[Current Month High]]/Table2[[#This Row],[Close Price]])-1</f>
        <v>2.1808045474420723E-2</v>
      </c>
      <c r="AI594">
        <v>5.5968517708788896</v>
      </c>
      <c r="AJ594">
        <v>39.249562371565503</v>
      </c>
      <c r="AK594" t="str">
        <f>IF(AND(Table2[[#This Row],[20D EMA]]&gt;Table2[[#This Row],[50D EMA]],Table2[[#This Row],[50D EMA]]&gt;Table2[[#This Row],[200D EMA]]),"Uptrend","Downtrend/NoTrend")</f>
        <v>Uptrend</v>
      </c>
      <c r="AL594">
        <v>0.09</v>
      </c>
      <c r="AM594" t="s">
        <v>3217</v>
      </c>
      <c r="AN594">
        <v>2.4900000000000002</v>
      </c>
      <c r="AO594" t="s">
        <v>3217</v>
      </c>
      <c r="AP594">
        <v>-0.13090699062276201</v>
      </c>
      <c r="AQ594">
        <f>(Table2[[#This Row],[Sharpe Ratio]]-AVERAGE(Table2[Sharpe Ratio]))/_xlfn.STDEV.P(Table2[Sharpe Ratio])</f>
        <v>-2.2683696825337059</v>
      </c>
      <c r="AR5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-3.3375404146749443</v>
      </c>
      <c r="AS594">
        <f>_xlfn.RANK.AVG(Table2[[#This Row],[1Y Return vs Nifty Z-Score]],Table2[1Y Return vs Nifty Z-Score])</f>
        <v>572</v>
      </c>
      <c r="AT594">
        <f>_xlfn.RANK.AVG(Table2[[#This Row],[6M Return vs Nifty Z-Score]],Table2[6M Return vs Nifty Z-Score])</f>
        <v>313</v>
      </c>
      <c r="AU594">
        <f>_xlfn.RANK.AVG(Table2[[#This Row],[Sharpe Ratio Z-Score]],Table2[Sharpe Ratio Z-Score])</f>
        <v>738</v>
      </c>
      <c r="AV594">
        <f>(Table2[[#This Row],[Rank 1Y]]+Table2[[#This Row],[Rank 6M]]+Table2[[#This Row],[Rank Sharpe]])/3</f>
        <v>541</v>
      </c>
    </row>
    <row r="595" spans="1:48" x14ac:dyDescent="0.3">
      <c r="A595" t="s">
        <v>843</v>
      </c>
      <c r="B595" t="s">
        <v>844</v>
      </c>
      <c r="C595" t="s">
        <v>3181</v>
      </c>
      <c r="D595" t="s">
        <v>37</v>
      </c>
      <c r="E595">
        <v>19426.838740300002</v>
      </c>
      <c r="F595">
        <v>888.45</v>
      </c>
      <c r="G595">
        <v>-14.017088138628401</v>
      </c>
      <c r="H595">
        <f>(Table2[[#This Row],[1Y Return vs Nifty]]-AVERAGE(Table2[1Y Return vs Nifty]))/_xlfn.STDEV.P(Table2[1Y Return vs Nifty])</f>
        <v>-0.67135558579463017</v>
      </c>
      <c r="I595">
        <v>-3.7373069025646801</v>
      </c>
      <c r="J595">
        <f>(Table2[[#This Row],[1M Return vs Nifty]]-AVERAGE(Table2[1M Return vs Nifty]))/_xlfn.STDEV.P(Table2[1M Return vs Nifty])</f>
        <v>-0.40524573627485555</v>
      </c>
      <c r="K595">
        <v>-3.8955634164196402</v>
      </c>
      <c r="L595">
        <f>(Table2[[#This Row],[6M Return vs Nifty]]-AVERAGE(Table2[6M Return vs Nifty]))/_xlfn.STDEV.P(Table2[6M Return vs Nifty])</f>
        <v>-0.56431756287370805</v>
      </c>
      <c r="M595">
        <v>-3.9594637020819401</v>
      </c>
      <c r="N595">
        <f>(Table2[[#This Row],[1W Return vs Nifty]]-AVERAGE(Table2[1W Return vs Nifty]))/_xlfn.STDEV.P(Table2[1W Return vs Nifty])</f>
        <v>-0.94486161386342526</v>
      </c>
      <c r="O595">
        <v>901.34</v>
      </c>
      <c r="P595">
        <v>907.70109533769698</v>
      </c>
      <c r="Q595">
        <v>865.11305305276198</v>
      </c>
      <c r="R595">
        <v>34.6527594291369</v>
      </c>
      <c r="S595" s="1">
        <f>(Table2[[#This Row],[Close Price]]-Table2[[#This Row],[20D EMA]])/Table2[[#This Row],[20D EMA]]</f>
        <v>-1.4300929726851118E-2</v>
      </c>
      <c r="T595" s="1">
        <f>(Table2[[#This Row],[Close Price]]-Table2[[#This Row],[50D EMA]])/Table2[[#This Row],[50D EMA]]</f>
        <v>-2.120862851943001E-2</v>
      </c>
      <c r="U595" s="1">
        <f>(Table2[[#This Row],[Close Price]]-Table2[[#This Row],[200D EMA]])/Table2[[#This Row],[200D EMA]]</f>
        <v>2.6975603783676555E-2</v>
      </c>
      <c r="V595">
        <v>0.38994480676711701</v>
      </c>
      <c r="W595">
        <v>865</v>
      </c>
      <c r="X595">
        <v>904.8</v>
      </c>
      <c r="Y595">
        <v>865</v>
      </c>
      <c r="Z595">
        <v>924.95</v>
      </c>
      <c r="AA595">
        <v>865</v>
      </c>
      <c r="AB595">
        <v>927</v>
      </c>
      <c r="AC595" s="1">
        <f>(Table2[[#This Row],[Close Price]]/Table2[[#This Row],[Day Low]])-1</f>
        <v>2.7109826589595487E-2</v>
      </c>
      <c r="AD595" s="1">
        <f>(Table2[[#This Row],[Day High]]/Table2[[#This Row],[Close Price]])-1</f>
        <v>1.8402836400472689E-2</v>
      </c>
      <c r="AE595" s="1">
        <f>(Table2[[#This Row],[Close Price]]/Table2[[#This Row],[Current Week Low]])-1</f>
        <v>2.7109826589595487E-2</v>
      </c>
      <c r="AF595" s="1">
        <f>(Table2[[#This Row],[Current Week High]]/Table2[[#This Row],[Close Price]])-1</f>
        <v>4.1082784624908442E-2</v>
      </c>
      <c r="AG595" s="1">
        <f>(Table2[[#This Row],[Close Price]]/Table2[[#This Row],[Current Month Low]])-1</f>
        <v>2.7109826589595487E-2</v>
      </c>
      <c r="AH595" s="1">
        <f>(Table2[[#This Row],[Current Month High]]/Table2[[#This Row],[Close Price]])-1</f>
        <v>4.3390173898362194E-2</v>
      </c>
      <c r="AI595">
        <v>15.369463672688299</v>
      </c>
      <c r="AJ595">
        <v>24.922665916760401</v>
      </c>
      <c r="AK595" t="str">
        <f>IF(AND(Table2[[#This Row],[20D EMA]]&gt;Table2[[#This Row],[50D EMA]],Table2[[#This Row],[50D EMA]]&gt;Table2[[#This Row],[200D EMA]]),"Uptrend","Downtrend/NoTrend")</f>
        <v>Downtrend/NoTrend</v>
      </c>
      <c r="AL595">
        <v>-0.14000000000000001</v>
      </c>
      <c r="AM595" t="s">
        <v>3216</v>
      </c>
      <c r="AN595">
        <v>-2.0299999999999998</v>
      </c>
      <c r="AO595" t="s">
        <v>3216</v>
      </c>
      <c r="AQ595">
        <f>(Table2[[#This Row],[Sharpe Ratio]]-AVERAGE(Table2[Sharpe Ratio]))/_xlfn.STDEV.P(Table2[Sharpe Ratio])</f>
        <v>-0.74800574154095356</v>
      </c>
      <c r="AR5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5">
        <f>_xlfn.RANK.AVG(Table2[[#This Row],[1Y Return vs Nifty Z-Score]],Table2[1Y Return vs Nifty Z-Score])</f>
        <v>559</v>
      </c>
      <c r="AT595">
        <f>_xlfn.RANK.AVG(Table2[[#This Row],[6M Return vs Nifty Z-Score]],Table2[6M Return vs Nifty Z-Score])</f>
        <v>510</v>
      </c>
      <c r="AU595">
        <f>_xlfn.RANK.AVG(Table2[[#This Row],[Sharpe Ratio Z-Score]],Table2[Sharpe Ratio Z-Score])</f>
        <v>557</v>
      </c>
      <c r="AV595">
        <f>(Table2[[#This Row],[Rank 1Y]]+Table2[[#This Row],[Rank 6M]]+Table2[[#This Row],[Rank Sharpe]])/3</f>
        <v>542</v>
      </c>
    </row>
    <row r="596" spans="1:48" x14ac:dyDescent="0.3">
      <c r="A596" t="s">
        <v>252</v>
      </c>
      <c r="B596" t="s">
        <v>253</v>
      </c>
      <c r="C596" t="s">
        <v>3175</v>
      </c>
      <c r="D596" t="s">
        <v>54</v>
      </c>
      <c r="E596">
        <v>109403.24475006</v>
      </c>
      <c r="F596">
        <v>6502.55</v>
      </c>
      <c r="G596">
        <v>-10.4318898520134</v>
      </c>
      <c r="H596">
        <f>(Table2[[#This Row],[1Y Return vs Nifty]]-AVERAGE(Table2[1Y Return vs Nifty]))/_xlfn.STDEV.P(Table2[1Y Return vs Nifty])</f>
        <v>-0.61064587045572138</v>
      </c>
      <c r="I596">
        <v>-7.1807134534368897</v>
      </c>
      <c r="J596">
        <f>(Table2[[#This Row],[1M Return vs Nifty]]-AVERAGE(Table2[1M Return vs Nifty]))/_xlfn.STDEV.P(Table2[1M Return vs Nifty])</f>
        <v>-0.71807173451840201</v>
      </c>
      <c r="K596">
        <v>-10.5002279841777</v>
      </c>
      <c r="L596">
        <f>(Table2[[#This Row],[6M Return vs Nifty]]-AVERAGE(Table2[6M Return vs Nifty]))/_xlfn.STDEV.P(Table2[6M Return vs Nifty])</f>
        <v>-0.76153416062861012</v>
      </c>
      <c r="M596">
        <v>-1.54435268998438</v>
      </c>
      <c r="N596">
        <f>(Table2[[#This Row],[1W Return vs Nifty]]-AVERAGE(Table2[1W Return vs Nifty]))/_xlfn.STDEV.P(Table2[1W Return vs Nifty])</f>
        <v>-0.42032787702804647</v>
      </c>
      <c r="O596">
        <v>6711.62</v>
      </c>
      <c r="P596">
        <v>6692.6475533571102</v>
      </c>
      <c r="Q596">
        <v>6240.3184127041304</v>
      </c>
      <c r="R596">
        <v>26.091722063796102</v>
      </c>
      <c r="S596" s="1">
        <f>(Table2[[#This Row],[Close Price]]-Table2[[#This Row],[20D EMA]])/Table2[[#This Row],[20D EMA]]</f>
        <v>-3.1150452498800545E-2</v>
      </c>
      <c r="T596" s="1">
        <f>(Table2[[#This Row],[Close Price]]-Table2[[#This Row],[50D EMA]])/Table2[[#This Row],[50D EMA]]</f>
        <v>-2.8403939075165377E-2</v>
      </c>
      <c r="U596" s="1">
        <f>(Table2[[#This Row],[Close Price]]-Table2[[#This Row],[200D EMA]])/Table2[[#This Row],[200D EMA]]</f>
        <v>4.2022148543256206E-2</v>
      </c>
      <c r="V596">
        <v>0.90291908818662103</v>
      </c>
      <c r="W596">
        <v>6482.5</v>
      </c>
      <c r="X596">
        <v>6612.5</v>
      </c>
      <c r="Y596">
        <v>6482.5</v>
      </c>
      <c r="Z596">
        <v>6689.9</v>
      </c>
      <c r="AA596">
        <v>6482.5</v>
      </c>
      <c r="AB596">
        <v>7074.95</v>
      </c>
      <c r="AC596" s="1">
        <f>(Table2[[#This Row],[Close Price]]/Table2[[#This Row],[Day Low]])-1</f>
        <v>3.0929425376011732E-3</v>
      </c>
      <c r="AD596" s="1">
        <f>(Table2[[#This Row],[Day High]]/Table2[[#This Row],[Close Price]])-1</f>
        <v>1.6908751182228565E-2</v>
      </c>
      <c r="AE596" s="1">
        <f>(Table2[[#This Row],[Close Price]]/Table2[[#This Row],[Current Week Low]])-1</f>
        <v>3.0929425376011732E-3</v>
      </c>
      <c r="AF596" s="1">
        <f>(Table2[[#This Row],[Current Week High]]/Table2[[#This Row],[Close Price]])-1</f>
        <v>2.8811773842569277E-2</v>
      </c>
      <c r="AG596" s="1">
        <f>(Table2[[#This Row],[Close Price]]/Table2[[#This Row],[Current Month Low]])-1</f>
        <v>3.0929425376011732E-3</v>
      </c>
      <c r="AH596" s="1">
        <f>(Table2[[#This Row],[Current Month High]]/Table2[[#This Row],[Close Price]])-1</f>
        <v>8.8027004790428354E-2</v>
      </c>
      <c r="AI596">
        <v>9.3025044021191707</v>
      </c>
      <c r="AJ596">
        <v>24.915714958073501</v>
      </c>
      <c r="AK596" t="str">
        <f>IF(AND(Table2[[#This Row],[20D EMA]]&gt;Table2[[#This Row],[50D EMA]],Table2[[#This Row],[50D EMA]]&gt;Table2[[#This Row],[200D EMA]]),"Uptrend","Downtrend/NoTrend")</f>
        <v>Uptrend</v>
      </c>
      <c r="AL596">
        <v>-0.12</v>
      </c>
      <c r="AM596" t="s">
        <v>3216</v>
      </c>
      <c r="AN596">
        <v>-5.13</v>
      </c>
      <c r="AO596" t="s">
        <v>3216</v>
      </c>
      <c r="AP596">
        <v>7.7940098619860001E-3</v>
      </c>
      <c r="AQ596">
        <f>(Table2[[#This Row],[Sharpe Ratio]]-AVERAGE(Table2[Sharpe Ratio]))/_xlfn.STDEV.P(Table2[Sharpe Ratio])</f>
        <v>-0.65748550657464011</v>
      </c>
      <c r="AR5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-3.1680651492054204</v>
      </c>
      <c r="AS596">
        <f>_xlfn.RANK.AVG(Table2[[#This Row],[1Y Return vs Nifty Z-Score]],Table2[1Y Return vs Nifty Z-Score])</f>
        <v>540</v>
      </c>
      <c r="AT596">
        <f>_xlfn.RANK.AVG(Table2[[#This Row],[6M Return vs Nifty Z-Score]],Table2[6M Return vs Nifty Z-Score])</f>
        <v>576</v>
      </c>
      <c r="AU596">
        <f>_xlfn.RANK.AVG(Table2[[#This Row],[Sharpe Ratio Z-Score]],Table2[Sharpe Ratio Z-Score])</f>
        <v>511</v>
      </c>
      <c r="AV596">
        <f>(Table2[[#This Row],[Rank 1Y]]+Table2[[#This Row],[Rank 6M]]+Table2[[#This Row],[Rank Sharpe]])/3</f>
        <v>542.33333333333337</v>
      </c>
    </row>
    <row r="597" spans="1:48" x14ac:dyDescent="0.3">
      <c r="A597" t="s">
        <v>926</v>
      </c>
      <c r="B597" t="s">
        <v>927</v>
      </c>
      <c r="C597" t="s">
        <v>3187</v>
      </c>
      <c r="D597" t="s">
        <v>166</v>
      </c>
      <c r="E597">
        <v>16846.665783414999</v>
      </c>
      <c r="F597">
        <v>1088.75</v>
      </c>
      <c r="G597">
        <v>-22.502692201893801</v>
      </c>
      <c r="H597">
        <f>(Table2[[#This Row],[1Y Return vs Nifty]]-AVERAGE(Table2[1Y Return vs Nifty]))/_xlfn.STDEV.P(Table2[1Y Return vs Nifty])</f>
        <v>-0.81504599451841708</v>
      </c>
      <c r="I597">
        <v>-3.0813620436001399</v>
      </c>
      <c r="J597">
        <f>(Table2[[#This Row],[1M Return vs Nifty]]-AVERAGE(Table2[1M Return vs Nifty]))/_xlfn.STDEV.P(Table2[1M Return vs Nifty])</f>
        <v>-0.34565457204060945</v>
      </c>
      <c r="K597">
        <v>6.0105254720057797</v>
      </c>
      <c r="L597">
        <f>(Table2[[#This Row],[6M Return vs Nifty]]-AVERAGE(Table2[6M Return vs Nifty]))/_xlfn.STDEV.P(Table2[6M Return vs Nifty])</f>
        <v>-0.26851977820346212</v>
      </c>
      <c r="M597">
        <v>-0.97009880953997196</v>
      </c>
      <c r="N597">
        <f>(Table2[[#This Row],[1W Return vs Nifty]]-AVERAGE(Table2[1W Return vs Nifty]))/_xlfn.STDEV.P(Table2[1W Return vs Nifty])</f>
        <v>-0.29560668106939281</v>
      </c>
      <c r="O597">
        <v>1107.1500000000001</v>
      </c>
      <c r="P597">
        <v>1088.14939840635</v>
      </c>
      <c r="Q597">
        <v>1016.22060170433</v>
      </c>
      <c r="R597">
        <v>36.740138250708902</v>
      </c>
      <c r="S597" s="1">
        <f>(Table2[[#This Row],[Close Price]]-Table2[[#This Row],[20D EMA]])/Table2[[#This Row],[20D EMA]]</f>
        <v>-1.6619247617757387E-2</v>
      </c>
      <c r="T597" s="1">
        <f>(Table2[[#This Row],[Close Price]]-Table2[[#This Row],[50D EMA]])/Table2[[#This Row],[50D EMA]]</f>
        <v>5.5194773303154671E-4</v>
      </c>
      <c r="U597" s="1">
        <f>(Table2[[#This Row],[Close Price]]-Table2[[#This Row],[200D EMA]])/Table2[[#This Row],[200D EMA]]</f>
        <v>7.1371706275221242E-2</v>
      </c>
      <c r="V597">
        <v>0.53801357654540205</v>
      </c>
      <c r="W597">
        <v>1077.45</v>
      </c>
      <c r="X597">
        <v>1098.95</v>
      </c>
      <c r="Y597">
        <v>1070.0999999999999</v>
      </c>
      <c r="Z597">
        <v>1102.75</v>
      </c>
      <c r="AA597">
        <v>1070.0999999999999</v>
      </c>
      <c r="AB597">
        <v>1210</v>
      </c>
      <c r="AC597" s="1">
        <f>(Table2[[#This Row],[Close Price]]/Table2[[#This Row],[Day Low]])-1</f>
        <v>1.0487725648521851E-2</v>
      </c>
      <c r="AD597" s="1">
        <f>(Table2[[#This Row],[Day High]]/Table2[[#This Row],[Close Price]])-1</f>
        <v>9.3685419058553432E-3</v>
      </c>
      <c r="AE597" s="1">
        <f>(Table2[[#This Row],[Close Price]]/Table2[[#This Row],[Current Week Low]])-1</f>
        <v>1.7428277731053265E-2</v>
      </c>
      <c r="AF597" s="1">
        <f>(Table2[[#This Row],[Current Week High]]/Table2[[#This Row],[Close Price]])-1</f>
        <v>1.2858783008036667E-2</v>
      </c>
      <c r="AG597" s="1">
        <f>(Table2[[#This Row],[Close Price]]/Table2[[#This Row],[Current Month Low]])-1</f>
        <v>1.7428277731053265E-2</v>
      </c>
      <c r="AH597" s="1">
        <f>(Table2[[#This Row],[Current Month High]]/Table2[[#This Row],[Close Price]])-1</f>
        <v>0.11136624569460385</v>
      </c>
      <c r="AI597">
        <v>11.136624569460301</v>
      </c>
      <c r="AJ597">
        <v>30.796492071119602</v>
      </c>
      <c r="AK597" t="str">
        <f>IF(AND(Table2[[#This Row],[20D EMA]]&gt;Table2[[#This Row],[50D EMA]],Table2[[#This Row],[50D EMA]]&gt;Table2[[#This Row],[200D EMA]]),"Uptrend","Downtrend/NoTrend")</f>
        <v>Uptrend</v>
      </c>
      <c r="AL597">
        <v>0</v>
      </c>
      <c r="AM597">
        <v>0</v>
      </c>
      <c r="AN597">
        <v>-4.51</v>
      </c>
      <c r="AO597" t="s">
        <v>3216</v>
      </c>
      <c r="AP597">
        <v>-1.5084907275925E-2</v>
      </c>
      <c r="AQ597">
        <f>(Table2[[#This Row],[Sharpe Ratio]]-AVERAGE(Table2[Sharpe Ratio]))/_xlfn.STDEV.P(Table2[Sharpe Ratio])</f>
        <v>-0.92320302448535074</v>
      </c>
      <c r="AR5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-2.648030050317232</v>
      </c>
      <c r="AS597">
        <f>_xlfn.RANK.AVG(Table2[[#This Row],[1Y Return vs Nifty Z-Score]],Table2[1Y Return vs Nifty Z-Score])</f>
        <v>608</v>
      </c>
      <c r="AT597">
        <f>_xlfn.RANK.AVG(Table2[[#This Row],[6M Return vs Nifty Z-Score]],Table2[6M Return vs Nifty Z-Score])</f>
        <v>404</v>
      </c>
      <c r="AU597">
        <f>_xlfn.RANK.AVG(Table2[[#This Row],[Sharpe Ratio Z-Score]],Table2[Sharpe Ratio Z-Score])</f>
        <v>616</v>
      </c>
      <c r="AV597">
        <f>(Table2[[#This Row],[Rank 1Y]]+Table2[[#This Row],[Rank 6M]]+Table2[[#This Row],[Rank Sharpe]])/3</f>
        <v>542.66666666666663</v>
      </c>
    </row>
    <row r="598" spans="1:48" x14ac:dyDescent="0.3">
      <c r="A598" t="s">
        <v>769</v>
      </c>
      <c r="B598" t="s">
        <v>770</v>
      </c>
      <c r="C598" t="s">
        <v>3185</v>
      </c>
      <c r="D598" t="s">
        <v>166</v>
      </c>
      <c r="E598">
        <v>22622.161289349999</v>
      </c>
      <c r="F598">
        <v>7680.3</v>
      </c>
      <c r="G598">
        <v>-18.805066194937801</v>
      </c>
      <c r="H598">
        <f>(Table2[[#This Row],[1Y Return vs Nifty]]-AVERAGE(Table2[1Y Return vs Nifty]))/_xlfn.STDEV.P(Table2[1Y Return vs Nifty])</f>
        <v>-0.75243249189845707</v>
      </c>
      <c r="I598">
        <v>-6.3277898894624496</v>
      </c>
      <c r="J598">
        <f>(Table2[[#This Row],[1M Return vs Nifty]]-AVERAGE(Table2[1M Return vs Nifty]))/_xlfn.STDEV.P(Table2[1M Return vs Nifty])</f>
        <v>-0.64058548321933206</v>
      </c>
      <c r="K598">
        <v>13.262628864932701</v>
      </c>
      <c r="L598">
        <f>(Table2[[#This Row],[6M Return vs Nifty]]-AVERAGE(Table2[6M Return vs Nifty]))/_xlfn.STDEV.P(Table2[6M Return vs Nifty])</f>
        <v>-5.1970528344234254E-2</v>
      </c>
      <c r="M598">
        <v>-3.45624520796899</v>
      </c>
      <c r="N598">
        <f>(Table2[[#This Row],[1W Return vs Nifty]]-AVERAGE(Table2[1W Return vs Nifty]))/_xlfn.STDEV.P(Table2[1W Return vs Nifty])</f>
        <v>-0.83556846922553618</v>
      </c>
      <c r="O598">
        <v>7848.47</v>
      </c>
      <c r="P598">
        <v>7596.0084168438298</v>
      </c>
      <c r="Q598">
        <v>6925.0018038947701</v>
      </c>
      <c r="R598">
        <v>32.583958168505099</v>
      </c>
      <c r="S598" s="1">
        <f>(Table2[[#This Row],[Close Price]]-Table2[[#This Row],[20D EMA]])/Table2[[#This Row],[20D EMA]]</f>
        <v>-2.1427106174834086E-2</v>
      </c>
      <c r="T598" s="1">
        <f>(Table2[[#This Row],[Close Price]]-Table2[[#This Row],[50D EMA]])/Table2[[#This Row],[50D EMA]]</f>
        <v>1.1096825928899363E-2</v>
      </c>
      <c r="U598" s="1">
        <f>(Table2[[#This Row],[Close Price]]-Table2[[#This Row],[200D EMA]])/Table2[[#This Row],[200D EMA]]</f>
        <v>0.10906830315631602</v>
      </c>
      <c r="V598">
        <v>0.94086442889173705</v>
      </c>
      <c r="W598">
        <v>7570</v>
      </c>
      <c r="X598">
        <v>7874.95</v>
      </c>
      <c r="Y598">
        <v>7541.65</v>
      </c>
      <c r="Z598">
        <v>7980</v>
      </c>
      <c r="AA598">
        <v>7541.65</v>
      </c>
      <c r="AB598">
        <v>8109.95</v>
      </c>
      <c r="AC598" s="1">
        <f>(Table2[[#This Row],[Close Price]]/Table2[[#This Row],[Day Low]])-1</f>
        <v>1.4570673712021254E-2</v>
      </c>
      <c r="AD598" s="1">
        <f>(Table2[[#This Row],[Day High]]/Table2[[#This Row],[Close Price]])-1</f>
        <v>2.5344062080908225E-2</v>
      </c>
      <c r="AE598" s="1">
        <f>(Table2[[#This Row],[Close Price]]/Table2[[#This Row],[Current Week Low]])-1</f>
        <v>1.8384571015626516E-2</v>
      </c>
      <c r="AF598" s="1">
        <f>(Table2[[#This Row],[Current Week High]]/Table2[[#This Row],[Close Price]])-1</f>
        <v>3.9021913206515269E-2</v>
      </c>
      <c r="AG598" s="1">
        <f>(Table2[[#This Row],[Close Price]]/Table2[[#This Row],[Current Month Low]])-1</f>
        <v>1.8384571015626516E-2</v>
      </c>
      <c r="AH598" s="1">
        <f>(Table2[[#This Row],[Current Month High]]/Table2[[#This Row],[Close Price]])-1</f>
        <v>5.5941825189120165E-2</v>
      </c>
      <c r="AI598">
        <v>5.9255497832115802</v>
      </c>
      <c r="AJ598">
        <v>48.415896112930803</v>
      </c>
      <c r="AK598" t="str">
        <f>IF(AND(Table2[[#This Row],[20D EMA]]&gt;Table2[[#This Row],[50D EMA]],Table2[[#This Row],[50D EMA]]&gt;Table2[[#This Row],[200D EMA]]),"Uptrend","Downtrend/NoTrend")</f>
        <v>Uptrend</v>
      </c>
      <c r="AL598">
        <v>0.17</v>
      </c>
      <c r="AM598" t="s">
        <v>3217</v>
      </c>
      <c r="AN598">
        <v>-3.11</v>
      </c>
      <c r="AO598" t="s">
        <v>3216</v>
      </c>
      <c r="AP598">
        <v>-9.0905923019085996E-2</v>
      </c>
      <c r="AQ598">
        <f>(Table2[[#This Row],[Sharpe Ratio]]-AVERAGE(Table2[Sharpe Ratio]))/_xlfn.STDEV.P(Table2[Sharpe Ratio])</f>
        <v>-1.8037941812826086</v>
      </c>
      <c r="AR5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-4.0843511539701689</v>
      </c>
      <c r="AS598">
        <f>_xlfn.RANK.AVG(Table2[[#This Row],[1Y Return vs Nifty Z-Score]],Table2[1Y Return vs Nifty Z-Score])</f>
        <v>589</v>
      </c>
      <c r="AT598">
        <f>_xlfn.RANK.AVG(Table2[[#This Row],[6M Return vs Nifty Z-Score]],Table2[6M Return vs Nifty Z-Score])</f>
        <v>332</v>
      </c>
      <c r="AU598">
        <f>_xlfn.RANK.AVG(Table2[[#This Row],[Sharpe Ratio Z-Score]],Table2[Sharpe Ratio Z-Score])</f>
        <v>719</v>
      </c>
      <c r="AV598">
        <f>(Table2[[#This Row],[Rank 1Y]]+Table2[[#This Row],[Rank 6M]]+Table2[[#This Row],[Rank Sharpe]])/3</f>
        <v>546.66666666666663</v>
      </c>
    </row>
    <row r="599" spans="1:48" x14ac:dyDescent="0.3">
      <c r="A599" t="s">
        <v>454</v>
      </c>
      <c r="B599" t="s">
        <v>455</v>
      </c>
      <c r="C599" t="s">
        <v>3171</v>
      </c>
      <c r="D599" t="s">
        <v>34</v>
      </c>
      <c r="E599">
        <v>50425.3492838159</v>
      </c>
      <c r="F599">
        <v>110</v>
      </c>
      <c r="G599">
        <v>-22.561848652903699</v>
      </c>
      <c r="H599">
        <f>(Table2[[#This Row],[1Y Return vs Nifty]]-AVERAGE(Table2[1Y Return vs Nifty]))/_xlfn.STDEV.P(Table2[1Y Return vs Nifty])</f>
        <v>-0.81604771632406425</v>
      </c>
      <c r="I599">
        <v>-8.8292723022932904</v>
      </c>
      <c r="J599">
        <f>(Table2[[#This Row],[1M Return vs Nifty]]-AVERAGE(Table2[1M Return vs Nifty]))/_xlfn.STDEV.P(Table2[1M Return vs Nifty])</f>
        <v>-0.86783972152130351</v>
      </c>
      <c r="K599">
        <v>-34.342131852508402</v>
      </c>
      <c r="L599">
        <f>(Table2[[#This Row],[6M Return vs Nifty]]-AVERAGE(Table2[6M Return vs Nifty]))/_xlfn.STDEV.P(Table2[6M Return vs Nifty])</f>
        <v>-1.4734581526304797</v>
      </c>
      <c r="M599">
        <v>-1.2572235672692</v>
      </c>
      <c r="N599">
        <f>(Table2[[#This Row],[1W Return vs Nifty]]-AVERAGE(Table2[1W Return vs Nifty]))/_xlfn.STDEV.P(Table2[1W Return vs Nifty])</f>
        <v>-0.35796680503688721</v>
      </c>
      <c r="O599">
        <v>114.36</v>
      </c>
      <c r="P599">
        <v>117.882431426862</v>
      </c>
      <c r="Q599">
        <v>119.880578663555</v>
      </c>
      <c r="R599">
        <v>28.607162949558798</v>
      </c>
      <c r="S599" s="1">
        <f>(Table2[[#This Row],[Close Price]]-Table2[[#This Row],[20D EMA]])/Table2[[#This Row],[20D EMA]]</f>
        <v>-3.8125218607904854E-2</v>
      </c>
      <c r="T599" s="1">
        <f>(Table2[[#This Row],[Close Price]]-Table2[[#This Row],[50D EMA]])/Table2[[#This Row],[50D EMA]]</f>
        <v>-6.686688874204727E-2</v>
      </c>
      <c r="U599" s="1">
        <f>(Table2[[#This Row],[Close Price]]-Table2[[#This Row],[200D EMA]])/Table2[[#This Row],[200D EMA]]</f>
        <v>-8.2420178261608634E-2</v>
      </c>
      <c r="V599">
        <v>0.643705668665839</v>
      </c>
      <c r="W599">
        <v>109.51</v>
      </c>
      <c r="X599">
        <v>111.84</v>
      </c>
      <c r="Y599">
        <v>109.51</v>
      </c>
      <c r="Z599">
        <v>115.25</v>
      </c>
      <c r="AA599">
        <v>109.51</v>
      </c>
      <c r="AB599">
        <v>119.39</v>
      </c>
      <c r="AC599" s="1">
        <f>(Table2[[#This Row],[Close Price]]/Table2[[#This Row],[Day Low]])-1</f>
        <v>4.474477216692474E-3</v>
      </c>
      <c r="AD599" s="1">
        <f>(Table2[[#This Row],[Day High]]/Table2[[#This Row],[Close Price]])-1</f>
        <v>1.6727272727272702E-2</v>
      </c>
      <c r="AE599" s="1">
        <f>(Table2[[#This Row],[Close Price]]/Table2[[#This Row],[Current Week Low]])-1</f>
        <v>4.474477216692474E-3</v>
      </c>
      <c r="AF599" s="1">
        <f>(Table2[[#This Row],[Current Week High]]/Table2[[#This Row],[Close Price]])-1</f>
        <v>4.7727272727272618E-2</v>
      </c>
      <c r="AG599" s="1">
        <f>(Table2[[#This Row],[Close Price]]/Table2[[#This Row],[Current Month Low]])-1</f>
        <v>4.474477216692474E-3</v>
      </c>
      <c r="AH599" s="1">
        <f>(Table2[[#This Row],[Current Month High]]/Table2[[#This Row],[Close Price]])-1</f>
        <v>8.5363636363636308E-2</v>
      </c>
      <c r="AI599">
        <v>43.590909090909001</v>
      </c>
      <c r="AJ599">
        <v>27.314814814814799</v>
      </c>
      <c r="AK599" t="str">
        <f>IF(AND(Table2[[#This Row],[20D EMA]]&gt;Table2[[#This Row],[50D EMA]],Table2[[#This Row],[50D EMA]]&gt;Table2[[#This Row],[200D EMA]]),"Uptrend","Downtrend/NoTrend")</f>
        <v>Downtrend/NoTrend</v>
      </c>
      <c r="AL599">
        <v>-0.08</v>
      </c>
      <c r="AM599" t="s">
        <v>3216</v>
      </c>
      <c r="AN599">
        <v>-7.49</v>
      </c>
      <c r="AO599" t="s">
        <v>3216</v>
      </c>
      <c r="AP599">
        <v>7.7299053381569005E-2</v>
      </c>
      <c r="AQ599">
        <f>(Table2[[#This Row],[Sharpe Ratio]]-AVERAGE(Table2[Sharpe Ratio]))/_xlfn.STDEV.P(Table2[Sharpe Ratio])</f>
        <v>0.14975145901130357</v>
      </c>
      <c r="AR5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9">
        <f>_xlfn.RANK.AVG(Table2[[#This Row],[1Y Return vs Nifty Z-Score]],Table2[1Y Return vs Nifty Z-Score])</f>
        <v>609</v>
      </c>
      <c r="AT599">
        <f>_xlfn.RANK.AVG(Table2[[#This Row],[6M Return vs Nifty Z-Score]],Table2[6M Return vs Nifty Z-Score])</f>
        <v>730</v>
      </c>
      <c r="AU599">
        <f>_xlfn.RANK.AVG(Table2[[#This Row],[Sharpe Ratio Z-Score]],Table2[Sharpe Ratio Z-Score])</f>
        <v>308</v>
      </c>
      <c r="AV599">
        <f>(Table2[[#This Row],[Rank 1Y]]+Table2[[#This Row],[Rank 6M]]+Table2[[#This Row],[Rank Sharpe]])/3</f>
        <v>549</v>
      </c>
    </row>
    <row r="600" spans="1:48" x14ac:dyDescent="0.3">
      <c r="A600" t="s">
        <v>1390</v>
      </c>
      <c r="B600" t="s">
        <v>1391</v>
      </c>
      <c r="C600" t="s">
        <v>3184</v>
      </c>
      <c r="D600" t="s">
        <v>132</v>
      </c>
      <c r="E600">
        <v>8226.2841239999998</v>
      </c>
      <c r="F600">
        <v>535.29999999999995</v>
      </c>
      <c r="G600">
        <v>-30.886717778057701</v>
      </c>
      <c r="H600">
        <f>(Table2[[#This Row],[1Y Return vs Nifty]]-AVERAGE(Table2[1Y Return vs Nifty]))/_xlfn.STDEV.P(Table2[1Y Return vs Nifty])</f>
        <v>-0.95701633072640702</v>
      </c>
      <c r="I600">
        <v>-13.7451551986609</v>
      </c>
      <c r="J600">
        <f>(Table2[[#This Row],[1M Return vs Nifty]]-AVERAGE(Table2[1M Return vs Nifty]))/_xlfn.STDEV.P(Table2[1M Return vs Nifty])</f>
        <v>-1.3144369941886995</v>
      </c>
      <c r="K600">
        <v>-16.427564027006198</v>
      </c>
      <c r="L600">
        <f>(Table2[[#This Row],[6M Return vs Nifty]]-AVERAGE(Table2[6M Return vs Nifty]))/_xlfn.STDEV.P(Table2[6M Return vs Nifty])</f>
        <v>-0.93852559389884593</v>
      </c>
      <c r="M600">
        <v>-3.91720408219035</v>
      </c>
      <c r="N600">
        <f>(Table2[[#This Row],[1W Return vs Nifty]]-AVERAGE(Table2[1W Return vs Nifty]))/_xlfn.STDEV.P(Table2[1W Return vs Nifty])</f>
        <v>-0.93568332092867257</v>
      </c>
      <c r="O600">
        <v>554.92999999999995</v>
      </c>
      <c r="P600">
        <v>572.811416452304</v>
      </c>
      <c r="Q600">
        <v>571.70230996094801</v>
      </c>
      <c r="R600">
        <v>27.1046939115719</v>
      </c>
      <c r="S600" s="1">
        <f>(Table2[[#This Row],[Close Price]]-Table2[[#This Row],[20D EMA]])/Table2[[#This Row],[20D EMA]]</f>
        <v>-3.5373830933631265E-2</v>
      </c>
      <c r="T600" s="1">
        <f>(Table2[[#This Row],[Close Price]]-Table2[[#This Row],[50D EMA]])/Table2[[#This Row],[50D EMA]]</f>
        <v>-6.5486502843519159E-2</v>
      </c>
      <c r="U600" s="1">
        <f>(Table2[[#This Row],[Close Price]]-Table2[[#This Row],[200D EMA]])/Table2[[#This Row],[200D EMA]]</f>
        <v>-6.3673540104175266E-2</v>
      </c>
      <c r="V600">
        <v>0.737642881740185</v>
      </c>
      <c r="W600">
        <v>530.1</v>
      </c>
      <c r="X600">
        <v>546.25</v>
      </c>
      <c r="Y600">
        <v>528</v>
      </c>
      <c r="Z600">
        <v>552.45000000000005</v>
      </c>
      <c r="AA600">
        <v>528</v>
      </c>
      <c r="AB600">
        <v>573.95000000000005</v>
      </c>
      <c r="AC600" s="1">
        <f>(Table2[[#This Row],[Close Price]]/Table2[[#This Row],[Day Low]])-1</f>
        <v>9.809469911337354E-3</v>
      </c>
      <c r="AD600" s="1">
        <f>(Table2[[#This Row],[Day High]]/Table2[[#This Row],[Close Price]])-1</f>
        <v>2.0455819166822486E-2</v>
      </c>
      <c r="AE600" s="1">
        <f>(Table2[[#This Row],[Close Price]]/Table2[[#This Row],[Current Week Low]])-1</f>
        <v>1.3825757575757436E-2</v>
      </c>
      <c r="AF600" s="1">
        <f>(Table2[[#This Row],[Current Week High]]/Table2[[#This Row],[Close Price]])-1</f>
        <v>3.2038109471324683E-2</v>
      </c>
      <c r="AG600" s="1">
        <f>(Table2[[#This Row],[Close Price]]/Table2[[#This Row],[Current Month Low]])-1</f>
        <v>1.3825757575757436E-2</v>
      </c>
      <c r="AH600" s="1">
        <f>(Table2[[#This Row],[Current Month High]]/Table2[[#This Row],[Close Price]])-1</f>
        <v>7.2202503269195084E-2</v>
      </c>
      <c r="AI600">
        <v>26.807397720904099</v>
      </c>
      <c r="AJ600">
        <v>12.6947368421052</v>
      </c>
      <c r="AK600" t="str">
        <f>IF(AND(Table2[[#This Row],[20D EMA]]&gt;Table2[[#This Row],[50D EMA]],Table2[[#This Row],[50D EMA]]&gt;Table2[[#This Row],[200D EMA]]),"Uptrend","Downtrend/NoTrend")</f>
        <v>Downtrend/NoTrend</v>
      </c>
      <c r="AL600">
        <v>-0.08</v>
      </c>
      <c r="AM600" t="s">
        <v>3216</v>
      </c>
      <c r="AN600">
        <v>-5.52</v>
      </c>
      <c r="AO600" t="s">
        <v>3216</v>
      </c>
      <c r="AP600">
        <v>6.6244476444873995E-2</v>
      </c>
      <c r="AQ600">
        <f>(Table2[[#This Row],[Sharpe Ratio]]-AVERAGE(Table2[Sharpe Ratio]))/_xlfn.STDEV.P(Table2[Sharpe Ratio])</f>
        <v>2.1362745180777031E-2</v>
      </c>
      <c r="AR6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0">
        <f>_xlfn.RANK.AVG(Table2[[#This Row],[1Y Return vs Nifty Z-Score]],Table2[1Y Return vs Nifty Z-Score])</f>
        <v>661</v>
      </c>
      <c r="AT600">
        <f>_xlfn.RANK.AVG(Table2[[#This Row],[6M Return vs Nifty Z-Score]],Table2[6M Return vs Nifty Z-Score])</f>
        <v>642</v>
      </c>
      <c r="AU600">
        <f>_xlfn.RANK.AVG(Table2[[#This Row],[Sharpe Ratio Z-Score]],Table2[Sharpe Ratio Z-Score])</f>
        <v>344</v>
      </c>
      <c r="AV600">
        <f>(Table2[[#This Row],[Rank 1Y]]+Table2[[#This Row],[Rank 6M]]+Table2[[#This Row],[Rank Sharpe]])/3</f>
        <v>549</v>
      </c>
    </row>
    <row r="601" spans="1:48" x14ac:dyDescent="0.3">
      <c r="A601" t="s">
        <v>1368</v>
      </c>
      <c r="B601" t="s">
        <v>1369</v>
      </c>
      <c r="C601" t="s">
        <v>3185</v>
      </c>
      <c r="D601" t="s">
        <v>451</v>
      </c>
      <c r="E601">
        <v>8363.2059167299994</v>
      </c>
      <c r="F601">
        <v>517.75</v>
      </c>
      <c r="G601">
        <v>-22.240438313231</v>
      </c>
      <c r="H601">
        <f>(Table2[[#This Row],[1Y Return vs Nifty]]-AVERAGE(Table2[1Y Return vs Nifty]))/_xlfn.STDEV.P(Table2[1Y Return vs Nifty])</f>
        <v>-0.81060513583936411</v>
      </c>
      <c r="I601">
        <v>3.5461958382070198</v>
      </c>
      <c r="J601">
        <f>(Table2[[#This Row],[1M Return vs Nifty]]-AVERAGE(Table2[1M Return vs Nifty]))/_xlfn.STDEV.P(Table2[1M Return vs Nifty])</f>
        <v>0.25644465140660505</v>
      </c>
      <c r="K601">
        <v>3.9700153469287902</v>
      </c>
      <c r="L601">
        <f>(Table2[[#This Row],[6M Return vs Nifty]]-AVERAGE(Table2[6M Return vs Nifty]))/_xlfn.STDEV.P(Table2[6M Return vs Nifty])</f>
        <v>-0.32944981642472415</v>
      </c>
      <c r="M601">
        <v>6.6448049977138997</v>
      </c>
      <c r="N601">
        <f>(Table2[[#This Row],[1W Return vs Nifty]]-AVERAGE(Table2[1W Return vs Nifty]))/_xlfn.STDEV.P(Table2[1W Return vs Nifty])</f>
        <v>1.3582609588250318</v>
      </c>
      <c r="O601">
        <v>507.05</v>
      </c>
      <c r="P601">
        <v>511.22022462092798</v>
      </c>
      <c r="Q601">
        <v>496.88104167161902</v>
      </c>
      <c r="R601">
        <v>75.711657806524499</v>
      </c>
      <c r="S601" s="1">
        <f>(Table2[[#This Row],[Close Price]]-Table2[[#This Row],[20D EMA]])/Table2[[#This Row],[20D EMA]]</f>
        <v>2.1102455379153905E-2</v>
      </c>
      <c r="T601" s="1">
        <f>(Table2[[#This Row],[Close Price]]-Table2[[#This Row],[50D EMA]])/Table2[[#This Row],[50D EMA]]</f>
        <v>1.2772920679955254E-2</v>
      </c>
      <c r="U601" s="1">
        <f>(Table2[[#This Row],[Close Price]]-Table2[[#This Row],[200D EMA]])/Table2[[#This Row],[200D EMA]]</f>
        <v>4.1999908586113764E-2</v>
      </c>
      <c r="V601">
        <v>0.74450248950755804</v>
      </c>
      <c r="W601">
        <v>510</v>
      </c>
      <c r="X601">
        <v>530</v>
      </c>
      <c r="Y601">
        <v>490.3</v>
      </c>
      <c r="Z601">
        <v>535</v>
      </c>
      <c r="AA601">
        <v>487.45</v>
      </c>
      <c r="AB601">
        <v>535</v>
      </c>
      <c r="AC601" s="1">
        <f>(Table2[[#This Row],[Close Price]]/Table2[[#This Row],[Day Low]])-1</f>
        <v>1.5196078431372495E-2</v>
      </c>
      <c r="AD601" s="1">
        <f>(Table2[[#This Row],[Day High]]/Table2[[#This Row],[Close Price]])-1</f>
        <v>2.3660067600193235E-2</v>
      </c>
      <c r="AE601" s="1">
        <f>(Table2[[#This Row],[Close Price]]/Table2[[#This Row],[Current Week Low]])-1</f>
        <v>5.5986130940240741E-2</v>
      </c>
      <c r="AF601" s="1">
        <f>(Table2[[#This Row],[Current Week High]]/Table2[[#This Row],[Close Price]])-1</f>
        <v>3.3317238049251463E-2</v>
      </c>
      <c r="AG601" s="1">
        <f>(Table2[[#This Row],[Close Price]]/Table2[[#This Row],[Current Month Low]])-1</f>
        <v>6.2160221561185836E-2</v>
      </c>
      <c r="AH601" s="1">
        <f>(Table2[[#This Row],[Current Month High]]/Table2[[#This Row],[Close Price]])-1</f>
        <v>3.3317238049251463E-2</v>
      </c>
      <c r="AI601">
        <v>22.433606953162698</v>
      </c>
      <c r="AJ601">
        <v>28.537735849056499</v>
      </c>
      <c r="AK601" t="str">
        <f>IF(AND(Table2[[#This Row],[20D EMA]]&gt;Table2[[#This Row],[50D EMA]],Table2[[#This Row],[50D EMA]]&gt;Table2[[#This Row],[200D EMA]]),"Uptrend","Downtrend/NoTrend")</f>
        <v>Downtrend/NoTrend</v>
      </c>
      <c r="AL601">
        <v>-0.05</v>
      </c>
      <c r="AM601" t="s">
        <v>3216</v>
      </c>
      <c r="AN601">
        <v>3.63</v>
      </c>
      <c r="AO601" t="s">
        <v>3217</v>
      </c>
      <c r="AP601">
        <v>-2.1728792187702E-2</v>
      </c>
      <c r="AQ601">
        <f>(Table2[[#This Row],[Sharpe Ratio]]-AVERAGE(Table2[Sharpe Ratio]))/_xlfn.STDEV.P(Table2[Sharpe Ratio])</f>
        <v>-1.0003656190871946</v>
      </c>
      <c r="AR6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1">
        <f>_xlfn.RANK.AVG(Table2[[#This Row],[1Y Return vs Nifty Z-Score]],Table2[1Y Return vs Nifty Z-Score])</f>
        <v>606</v>
      </c>
      <c r="AT601">
        <f>_xlfn.RANK.AVG(Table2[[#This Row],[6M Return vs Nifty Z-Score]],Table2[6M Return vs Nifty Z-Score])</f>
        <v>419</v>
      </c>
      <c r="AU601">
        <f>_xlfn.RANK.AVG(Table2[[#This Row],[Sharpe Ratio Z-Score]],Table2[Sharpe Ratio Z-Score])</f>
        <v>626</v>
      </c>
      <c r="AV601">
        <f>(Table2[[#This Row],[Rank 1Y]]+Table2[[#This Row],[Rank 6M]]+Table2[[#This Row],[Rank Sharpe]])/3</f>
        <v>550.33333333333337</v>
      </c>
    </row>
    <row r="602" spans="1:48" x14ac:dyDescent="0.3">
      <c r="A602" t="s">
        <v>997</v>
      </c>
      <c r="B602" t="s">
        <v>998</v>
      </c>
      <c r="C602" t="s">
        <v>3182</v>
      </c>
      <c r="D602" t="s">
        <v>999</v>
      </c>
      <c r="E602">
        <v>14913.910820187</v>
      </c>
      <c r="F602">
        <v>191.29</v>
      </c>
      <c r="G602">
        <v>-4.6678772539650399</v>
      </c>
      <c r="H602">
        <f>(Table2[[#This Row],[1Y Return vs Nifty]]-AVERAGE(Table2[1Y Return vs Nifty]))/_xlfn.STDEV.P(Table2[1Y Return vs Nifty])</f>
        <v>-0.51304134873544815</v>
      </c>
      <c r="I602">
        <v>-9.7098094908050001</v>
      </c>
      <c r="J602">
        <f>(Table2[[#This Row],[1M Return vs Nifty]]-AVERAGE(Table2[1M Return vs Nifty]))/_xlfn.STDEV.P(Table2[1M Return vs Nifty])</f>
        <v>-0.9478346105700477</v>
      </c>
      <c r="K602">
        <v>-21.7949709004162</v>
      </c>
      <c r="L602">
        <f>(Table2[[#This Row],[6M Return vs Nifty]]-AVERAGE(Table2[6M Return vs Nifty]))/_xlfn.STDEV.P(Table2[6M Return vs Nifty])</f>
        <v>-1.098797430792376</v>
      </c>
      <c r="M602">
        <v>-1.6846548007415101</v>
      </c>
      <c r="N602">
        <f>(Table2[[#This Row],[1W Return vs Nifty]]-AVERAGE(Table2[1W Return vs Nifty]))/_xlfn.STDEV.P(Table2[1W Return vs Nifty])</f>
        <v>-0.45079984708353971</v>
      </c>
      <c r="O602">
        <v>195.8</v>
      </c>
      <c r="P602">
        <v>200.523088081895</v>
      </c>
      <c r="Q602">
        <v>197.821414644887</v>
      </c>
      <c r="R602">
        <v>34.9626297507589</v>
      </c>
      <c r="S602" s="1">
        <f>(Table2[[#This Row],[Close Price]]-Table2[[#This Row],[20D EMA]])/Table2[[#This Row],[20D EMA]]</f>
        <v>-2.3033707865168635E-2</v>
      </c>
      <c r="T602" s="1">
        <f>(Table2[[#This Row],[Close Price]]-Table2[[#This Row],[50D EMA]])/Table2[[#This Row],[50D EMA]]</f>
        <v>-4.6045012423328271E-2</v>
      </c>
      <c r="U602" s="1">
        <f>(Table2[[#This Row],[Close Price]]-Table2[[#This Row],[200D EMA]])/Table2[[#This Row],[200D EMA]]</f>
        <v>-3.3016721959104753E-2</v>
      </c>
      <c r="V602">
        <v>0.80196433104758802</v>
      </c>
      <c r="W602">
        <v>188.34</v>
      </c>
      <c r="X602">
        <v>193.67</v>
      </c>
      <c r="Y602">
        <v>186</v>
      </c>
      <c r="Z602">
        <v>194.89</v>
      </c>
      <c r="AA602">
        <v>186</v>
      </c>
      <c r="AB602">
        <v>203.65</v>
      </c>
      <c r="AC602" s="1">
        <f>(Table2[[#This Row],[Close Price]]/Table2[[#This Row],[Day Low]])-1</f>
        <v>1.5663162365933792E-2</v>
      </c>
      <c r="AD602" s="1">
        <f>(Table2[[#This Row],[Day High]]/Table2[[#This Row],[Close Price]])-1</f>
        <v>1.2441842229076183E-2</v>
      </c>
      <c r="AE602" s="1">
        <f>(Table2[[#This Row],[Close Price]]/Table2[[#This Row],[Current Week Low]])-1</f>
        <v>2.8440860215053654E-2</v>
      </c>
      <c r="AF602" s="1">
        <f>(Table2[[#This Row],[Current Week High]]/Table2[[#This Row],[Close Price]])-1</f>
        <v>1.881959328767846E-2</v>
      </c>
      <c r="AG602" s="1">
        <f>(Table2[[#This Row],[Close Price]]/Table2[[#This Row],[Current Month Low]])-1</f>
        <v>2.8440860215053654E-2</v>
      </c>
      <c r="AH602" s="1">
        <f>(Table2[[#This Row],[Current Month High]]/Table2[[#This Row],[Close Price]])-1</f>
        <v>6.4613936954362572E-2</v>
      </c>
      <c r="AI602">
        <v>24.183177374666698</v>
      </c>
      <c r="AJ602">
        <v>40.447870778267202</v>
      </c>
      <c r="AK602" t="str">
        <f>IF(AND(Table2[[#This Row],[20D EMA]]&gt;Table2[[#This Row],[50D EMA]],Table2[[#This Row],[50D EMA]]&gt;Table2[[#This Row],[200D EMA]]),"Uptrend","Downtrend/NoTrend")</f>
        <v>Downtrend/NoTrend</v>
      </c>
      <c r="AL602">
        <v>-0.18</v>
      </c>
      <c r="AM602" t="s">
        <v>3216</v>
      </c>
      <c r="AN602">
        <v>-4.9000000000000004</v>
      </c>
      <c r="AO602" t="s">
        <v>3216</v>
      </c>
      <c r="AP602">
        <v>1.3988409936746E-2</v>
      </c>
      <c r="AQ602">
        <f>(Table2[[#This Row],[Sharpe Ratio]]-AVERAGE(Table2[Sharpe Ratio]))/_xlfn.STDEV.P(Table2[Sharpe Ratio])</f>
        <v>-0.58554326372767662</v>
      </c>
      <c r="AR6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2">
        <f>_xlfn.RANK.AVG(Table2[[#This Row],[1Y Return vs Nifty Z-Score]],Table2[1Y Return vs Nifty Z-Score])</f>
        <v>484</v>
      </c>
      <c r="AT602">
        <f>_xlfn.RANK.AVG(Table2[[#This Row],[6M Return vs Nifty Z-Score]],Table2[6M Return vs Nifty Z-Score])</f>
        <v>682</v>
      </c>
      <c r="AU602">
        <f>_xlfn.RANK.AVG(Table2[[#This Row],[Sharpe Ratio Z-Score]],Table2[Sharpe Ratio Z-Score])</f>
        <v>490</v>
      </c>
      <c r="AV602">
        <f>(Table2[[#This Row],[Rank 1Y]]+Table2[[#This Row],[Rank 6M]]+Table2[[#This Row],[Rank Sharpe]])/3</f>
        <v>552</v>
      </c>
    </row>
    <row r="603" spans="1:48" x14ac:dyDescent="0.3">
      <c r="A603" t="s">
        <v>1052</v>
      </c>
      <c r="B603" t="s">
        <v>1053</v>
      </c>
      <c r="C603" t="s">
        <v>3185</v>
      </c>
      <c r="D603" t="s">
        <v>468</v>
      </c>
      <c r="E603">
        <v>12913.75574164</v>
      </c>
      <c r="F603">
        <v>971.6</v>
      </c>
      <c r="G603">
        <v>-27.018836331013301</v>
      </c>
      <c r="H603">
        <f>(Table2[[#This Row],[1Y Return vs Nifty]]-AVERAGE(Table2[1Y Return vs Nifty]))/_xlfn.STDEV.P(Table2[1Y Return vs Nifty])</f>
        <v>-0.89151981900169064</v>
      </c>
      <c r="I603">
        <v>4.4774745471621999</v>
      </c>
      <c r="J603">
        <f>(Table2[[#This Row],[1M Return vs Nifty]]-AVERAGE(Table2[1M Return vs Nifty]))/_xlfn.STDEV.P(Table2[1M Return vs Nifty])</f>
        <v>0.34104929726176048</v>
      </c>
      <c r="K603">
        <v>4.7826755273982</v>
      </c>
      <c r="L603">
        <f>(Table2[[#This Row],[6M Return vs Nifty]]-AVERAGE(Table2[6M Return vs Nifty]))/_xlfn.STDEV.P(Table2[6M Return vs Nifty])</f>
        <v>-0.3051836217862483</v>
      </c>
      <c r="M603">
        <v>-2.7978561236312598</v>
      </c>
      <c r="N603">
        <f>(Table2[[#This Row],[1W Return vs Nifty]]-AVERAGE(Table2[1W Return vs Nifty]))/_xlfn.STDEV.P(Table2[1W Return vs Nifty])</f>
        <v>-0.69257409548063986</v>
      </c>
      <c r="O603">
        <v>955.85</v>
      </c>
      <c r="P603">
        <v>922.473287807524</v>
      </c>
      <c r="Q603">
        <v>888.748079208268</v>
      </c>
      <c r="R603">
        <v>53.014495578433298</v>
      </c>
      <c r="S603" s="1">
        <f>(Table2[[#This Row],[Close Price]]-Table2[[#This Row],[20D EMA]])/Table2[[#This Row],[20D EMA]]</f>
        <v>1.6477480776272427E-2</v>
      </c>
      <c r="T603" s="1">
        <f>(Table2[[#This Row],[Close Price]]-Table2[[#This Row],[50D EMA]])/Table2[[#This Row],[50D EMA]]</f>
        <v>5.3255430636086246E-2</v>
      </c>
      <c r="U603" s="1">
        <f>(Table2[[#This Row],[Close Price]]-Table2[[#This Row],[200D EMA]])/Table2[[#This Row],[200D EMA]]</f>
        <v>9.3223178457431721E-2</v>
      </c>
      <c r="V603">
        <v>2.3238796277518601</v>
      </c>
      <c r="W603">
        <v>960.55</v>
      </c>
      <c r="X603">
        <v>992.45</v>
      </c>
      <c r="Y603">
        <v>960.55</v>
      </c>
      <c r="Z603">
        <v>1019</v>
      </c>
      <c r="AA603">
        <v>875</v>
      </c>
      <c r="AB603">
        <v>1071</v>
      </c>
      <c r="AC603" s="1">
        <f>(Table2[[#This Row],[Close Price]]/Table2[[#This Row],[Day Low]])-1</f>
        <v>1.150382593305932E-2</v>
      </c>
      <c r="AD603" s="1">
        <f>(Table2[[#This Row],[Day High]]/Table2[[#This Row],[Close Price]])-1</f>
        <v>2.1459448332647124E-2</v>
      </c>
      <c r="AE603" s="1">
        <f>(Table2[[#This Row],[Close Price]]/Table2[[#This Row],[Current Week Low]])-1</f>
        <v>1.150382593305932E-2</v>
      </c>
      <c r="AF603" s="1">
        <f>(Table2[[#This Row],[Current Week High]]/Table2[[#This Row],[Close Price]])-1</f>
        <v>4.8785508439687097E-2</v>
      </c>
      <c r="AG603" s="1">
        <f>(Table2[[#This Row],[Close Price]]/Table2[[#This Row],[Current Month Low]])-1</f>
        <v>0.11040000000000005</v>
      </c>
      <c r="AH603" s="1">
        <f>(Table2[[#This Row],[Current Month High]]/Table2[[#This Row],[Close Price]])-1</f>
        <v>0.10230547550432267</v>
      </c>
      <c r="AI603">
        <v>10.230547550432201</v>
      </c>
      <c r="AJ603">
        <v>27.581905324666799</v>
      </c>
      <c r="AK603" t="str">
        <f>IF(AND(Table2[[#This Row],[20D EMA]]&gt;Table2[[#This Row],[50D EMA]],Table2[[#This Row],[50D EMA]]&gt;Table2[[#This Row],[200D EMA]]),"Uptrend","Downtrend/NoTrend")</f>
        <v>Uptrend</v>
      </c>
      <c r="AL603">
        <v>0.06</v>
      </c>
      <c r="AM603" t="s">
        <v>3217</v>
      </c>
      <c r="AN603">
        <v>9.11</v>
      </c>
      <c r="AO603" t="s">
        <v>3217</v>
      </c>
      <c r="AP603">
        <v>-1.3928135632682E-2</v>
      </c>
      <c r="AQ603">
        <f>(Table2[[#This Row],[Sharpe Ratio]]-AVERAGE(Table2[Sharpe Ratio]))/_xlfn.STDEV.P(Table2[Sharpe Ratio])</f>
        <v>-0.90976818891252997</v>
      </c>
      <c r="AR6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-2.4579964279193485</v>
      </c>
      <c r="AS603">
        <f>_xlfn.RANK.AVG(Table2[[#This Row],[1Y Return vs Nifty Z-Score]],Table2[1Y Return vs Nifty Z-Score])</f>
        <v>636</v>
      </c>
      <c r="AT603">
        <f>_xlfn.RANK.AVG(Table2[[#This Row],[6M Return vs Nifty Z-Score]],Table2[6M Return vs Nifty Z-Score])</f>
        <v>408</v>
      </c>
      <c r="AU603">
        <f>_xlfn.RANK.AVG(Table2[[#This Row],[Sharpe Ratio Z-Score]],Table2[Sharpe Ratio Z-Score])</f>
        <v>613</v>
      </c>
      <c r="AV603">
        <f>(Table2[[#This Row],[Rank 1Y]]+Table2[[#This Row],[Rank 6M]]+Table2[[#This Row],[Rank Sharpe]])/3</f>
        <v>552.33333333333337</v>
      </c>
    </row>
    <row r="604" spans="1:48" x14ac:dyDescent="0.3">
      <c r="A604" t="s">
        <v>1504</v>
      </c>
      <c r="B604" t="s">
        <v>1505</v>
      </c>
      <c r="C604" t="s">
        <v>3178</v>
      </c>
      <c r="D604" t="s">
        <v>463</v>
      </c>
      <c r="E604">
        <v>7033.3199414000001</v>
      </c>
      <c r="F604">
        <v>1302.4000000000001</v>
      </c>
      <c r="G604">
        <v>-28.992796832748901</v>
      </c>
      <c r="H604">
        <f>(Table2[[#This Row],[1Y Return vs Nifty]]-AVERAGE(Table2[1Y Return vs Nifty]))/_xlfn.STDEV.P(Table2[1Y Return vs Nifty])</f>
        <v>-0.92494574710112776</v>
      </c>
      <c r="I604">
        <v>12.2317712820777</v>
      </c>
      <c r="J604">
        <f>(Table2[[#This Row],[1M Return vs Nifty]]-AVERAGE(Table2[1M Return vs Nifty]))/_xlfn.STDEV.P(Table2[1M Return vs Nifty])</f>
        <v>1.0455102956768842</v>
      </c>
      <c r="K604">
        <v>9.8064662409704795</v>
      </c>
      <c r="L604">
        <f>(Table2[[#This Row],[6M Return vs Nifty]]-AVERAGE(Table2[6M Return vs Nifty]))/_xlfn.STDEV.P(Table2[6M Return vs Nifty])</f>
        <v>-0.15517223177561024</v>
      </c>
      <c r="M604">
        <v>5.2540805488717197</v>
      </c>
      <c r="N604">
        <f>(Table2[[#This Row],[1W Return vs Nifty]]-AVERAGE(Table2[1W Return vs Nifty]))/_xlfn.STDEV.P(Table2[1W Return vs Nifty])</f>
        <v>1.0562119480733707</v>
      </c>
      <c r="O604">
        <v>1211.8900000000001</v>
      </c>
      <c r="P604">
        <v>1158.6407140706899</v>
      </c>
      <c r="Q604">
        <v>1131.3234758997801</v>
      </c>
      <c r="R604">
        <v>81.484772454136007</v>
      </c>
      <c r="S604" s="1">
        <f>(Table2[[#This Row],[Close Price]]-Table2[[#This Row],[20D EMA]])/Table2[[#This Row],[20D EMA]]</f>
        <v>7.4684996163018089E-2</v>
      </c>
      <c r="T604" s="1">
        <f>(Table2[[#This Row],[Close Price]]-Table2[[#This Row],[50D EMA]])/Table2[[#This Row],[50D EMA]]</f>
        <v>0.12407581071809226</v>
      </c>
      <c r="U604" s="1">
        <f>(Table2[[#This Row],[Close Price]]-Table2[[#This Row],[200D EMA]])/Table2[[#This Row],[200D EMA]]</f>
        <v>0.15121804483386772</v>
      </c>
      <c r="V604">
        <v>1.31453583179196</v>
      </c>
      <c r="W604">
        <v>1267.5</v>
      </c>
      <c r="X604">
        <v>1344.95</v>
      </c>
      <c r="Y604">
        <v>1227.1500000000001</v>
      </c>
      <c r="Z604">
        <v>1344.95</v>
      </c>
      <c r="AA604">
        <v>1112</v>
      </c>
      <c r="AB604">
        <v>1344.95</v>
      </c>
      <c r="AC604" s="1">
        <f>(Table2[[#This Row],[Close Price]]/Table2[[#This Row],[Day Low]])-1</f>
        <v>2.7534516765286066E-2</v>
      </c>
      <c r="AD604" s="1">
        <f>(Table2[[#This Row],[Day High]]/Table2[[#This Row],[Close Price]])-1</f>
        <v>3.2670454545454586E-2</v>
      </c>
      <c r="AE604" s="1">
        <f>(Table2[[#This Row],[Close Price]]/Table2[[#This Row],[Current Week Low]])-1</f>
        <v>6.1320946909505736E-2</v>
      </c>
      <c r="AF604" s="1">
        <f>(Table2[[#This Row],[Current Week High]]/Table2[[#This Row],[Close Price]])-1</f>
        <v>3.2670454545454586E-2</v>
      </c>
      <c r="AG604" s="1">
        <f>(Table2[[#This Row],[Close Price]]/Table2[[#This Row],[Current Month Low]])-1</f>
        <v>0.17122302158273395</v>
      </c>
      <c r="AH604" s="1">
        <f>(Table2[[#This Row],[Current Month High]]/Table2[[#This Row],[Close Price]])-1</f>
        <v>3.2670454545454586E-2</v>
      </c>
      <c r="AI604">
        <v>4.9831081081080901</v>
      </c>
      <c r="AJ604">
        <v>39.547840994321199</v>
      </c>
      <c r="AK604" t="str">
        <f>IF(AND(Table2[[#This Row],[20D EMA]]&gt;Table2[[#This Row],[50D EMA]],Table2[[#This Row],[50D EMA]]&gt;Table2[[#This Row],[200D EMA]]),"Uptrend","Downtrend/NoTrend")</f>
        <v>Uptrend</v>
      </c>
      <c r="AL604">
        <v>0.12</v>
      </c>
      <c r="AM604" t="s">
        <v>3217</v>
      </c>
      <c r="AN604">
        <v>13.05</v>
      </c>
      <c r="AO604" t="s">
        <v>3217</v>
      </c>
      <c r="AP604">
        <v>-3.4321743045336001E-2</v>
      </c>
      <c r="AQ604">
        <f>(Table2[[#This Row],[Sharpe Ratio]]-AVERAGE(Table2[Sharpe Ratio]))/_xlfn.STDEV.P(Table2[Sharpe Ratio])</f>
        <v>-1.1466211269371429</v>
      </c>
      <c r="AR6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-0.12501686206362628</v>
      </c>
      <c r="AS604">
        <f>_xlfn.RANK.AVG(Table2[[#This Row],[1Y Return vs Nifty Z-Score]],Table2[1Y Return vs Nifty Z-Score])</f>
        <v>651</v>
      </c>
      <c r="AT604">
        <f>_xlfn.RANK.AVG(Table2[[#This Row],[6M Return vs Nifty Z-Score]],Table2[6M Return vs Nifty Z-Score])</f>
        <v>364</v>
      </c>
      <c r="AU604">
        <f>_xlfn.RANK.AVG(Table2[[#This Row],[Sharpe Ratio Z-Score]],Table2[Sharpe Ratio Z-Score])</f>
        <v>649</v>
      </c>
      <c r="AV604">
        <f>(Table2[[#This Row],[Rank 1Y]]+Table2[[#This Row],[Rank 6M]]+Table2[[#This Row],[Rank Sharpe]])/3</f>
        <v>554.66666666666663</v>
      </c>
    </row>
    <row r="605" spans="1:48" x14ac:dyDescent="0.3">
      <c r="A605" t="s">
        <v>2096</v>
      </c>
      <c r="B605" t="s">
        <v>2097</v>
      </c>
      <c r="C605" t="s">
        <v>3171</v>
      </c>
      <c r="D605" t="s">
        <v>440</v>
      </c>
      <c r="E605">
        <v>3049.7266902649999</v>
      </c>
      <c r="F605">
        <v>992.05</v>
      </c>
      <c r="G605">
        <v>-8.2558220944589902</v>
      </c>
      <c r="H605">
        <f>(Table2[[#This Row],[1Y Return vs Nifty]]-AVERAGE(Table2[1Y Return vs Nifty]))/_xlfn.STDEV.P(Table2[1Y Return vs Nifty])</f>
        <v>-0.57379757266072351</v>
      </c>
      <c r="I605">
        <v>1.23267636725647</v>
      </c>
      <c r="J605">
        <f>(Table2[[#This Row],[1M Return vs Nifty]]-AVERAGE(Table2[1M Return vs Nifty]))/_xlfn.STDEV.P(Table2[1M Return vs Nifty])</f>
        <v>4.6266437691855747E-2</v>
      </c>
      <c r="K605">
        <v>-26.1999170699217</v>
      </c>
      <c r="L605">
        <f>(Table2[[#This Row],[6M Return vs Nifty]]-AVERAGE(Table2[6M Return vs Nifty]))/_xlfn.STDEV.P(Table2[6M Return vs Nifty])</f>
        <v>-1.2303299996202053</v>
      </c>
      <c r="M605">
        <v>1.3059298667502399</v>
      </c>
      <c r="N605">
        <f>(Table2[[#This Row],[1W Return vs Nifty]]-AVERAGE(Table2[1W Return vs Nifty]))/_xlfn.STDEV.P(Table2[1W Return vs Nifty])</f>
        <v>0.19872000649852398</v>
      </c>
      <c r="O605">
        <v>994.46</v>
      </c>
      <c r="P605">
        <v>1005.43768673566</v>
      </c>
      <c r="Q605">
        <v>1005.74095337762</v>
      </c>
      <c r="R605">
        <v>63.6740840700948</v>
      </c>
      <c r="S605" s="1">
        <f>(Table2[[#This Row],[Close Price]]-Table2[[#This Row],[20D EMA]])/Table2[[#This Row],[20D EMA]]</f>
        <v>-2.4234257788147153E-3</v>
      </c>
      <c r="T605" s="1">
        <f>(Table2[[#This Row],[Close Price]]-Table2[[#This Row],[50D EMA]])/Table2[[#This Row],[50D EMA]]</f>
        <v>-1.3315282401165668E-2</v>
      </c>
      <c r="U605" s="1">
        <f>(Table2[[#This Row],[Close Price]]-Table2[[#This Row],[200D EMA]])/Table2[[#This Row],[200D EMA]]</f>
        <v>-1.3612802910770612E-2</v>
      </c>
      <c r="V605">
        <v>0.83329299547078095</v>
      </c>
      <c r="W605">
        <v>985.1</v>
      </c>
      <c r="X605">
        <v>1026</v>
      </c>
      <c r="Y605">
        <v>985.1</v>
      </c>
      <c r="Z605">
        <v>1037.5</v>
      </c>
      <c r="AA605">
        <v>960</v>
      </c>
      <c r="AB605">
        <v>1037.5</v>
      </c>
      <c r="AC605" s="1">
        <f>(Table2[[#This Row],[Close Price]]/Table2[[#This Row],[Day Low]])-1</f>
        <v>7.0551213074814267E-3</v>
      </c>
      <c r="AD605" s="1">
        <f>(Table2[[#This Row],[Day High]]/Table2[[#This Row],[Close Price]])-1</f>
        <v>3.4222065420089764E-2</v>
      </c>
      <c r="AE605" s="1">
        <f>(Table2[[#This Row],[Close Price]]/Table2[[#This Row],[Current Week Low]])-1</f>
        <v>7.0551213074814267E-3</v>
      </c>
      <c r="AF605" s="1">
        <f>(Table2[[#This Row],[Current Week High]]/Table2[[#This Row],[Close Price]])-1</f>
        <v>4.5814223073433746E-2</v>
      </c>
      <c r="AG605" s="1">
        <f>(Table2[[#This Row],[Close Price]]/Table2[[#This Row],[Current Month Low]])-1</f>
        <v>3.3385416666666723E-2</v>
      </c>
      <c r="AH605" s="1">
        <f>(Table2[[#This Row],[Current Month High]]/Table2[[#This Row],[Close Price]])-1</f>
        <v>4.5814223073433746E-2</v>
      </c>
      <c r="AI605">
        <v>27.4078927473413</v>
      </c>
      <c r="AJ605">
        <v>19.351539942252099</v>
      </c>
      <c r="AK605" t="str">
        <f>IF(AND(Table2[[#This Row],[20D EMA]]&gt;Table2[[#This Row],[50D EMA]],Table2[[#This Row],[50D EMA]]&gt;Table2[[#This Row],[200D EMA]]),"Uptrend","Downtrend/NoTrend")</f>
        <v>Downtrend/NoTrend</v>
      </c>
      <c r="AL605">
        <v>-0.13</v>
      </c>
      <c r="AM605" t="s">
        <v>3216</v>
      </c>
      <c r="AN605">
        <v>1.98</v>
      </c>
      <c r="AO605" t="s">
        <v>3217</v>
      </c>
      <c r="AP605">
        <v>3.1410193806945999E-2</v>
      </c>
      <c r="AQ605">
        <f>(Table2[[#This Row],[Sharpe Ratio]]-AVERAGE(Table2[Sharpe Ratio]))/_xlfn.STDEV.P(Table2[Sharpe Ratio])</f>
        <v>-0.38320531479146741</v>
      </c>
      <c r="AR6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5">
        <f>_xlfn.RANK.AVG(Table2[[#This Row],[1Y Return vs Nifty Z-Score]],Table2[1Y Return vs Nifty Z-Score])</f>
        <v>518</v>
      </c>
      <c r="AT605">
        <f>_xlfn.RANK.AVG(Table2[[#This Row],[6M Return vs Nifty Z-Score]],Table2[6M Return vs Nifty Z-Score])</f>
        <v>709</v>
      </c>
      <c r="AU605">
        <f>_xlfn.RANK.AVG(Table2[[#This Row],[Sharpe Ratio Z-Score]],Table2[Sharpe Ratio Z-Score])</f>
        <v>438</v>
      </c>
      <c r="AV605">
        <f>(Table2[[#This Row],[Rank 1Y]]+Table2[[#This Row],[Rank 6M]]+Table2[[#This Row],[Rank Sharpe]])/3</f>
        <v>555</v>
      </c>
    </row>
    <row r="606" spans="1:48" x14ac:dyDescent="0.3">
      <c r="A606" t="s">
        <v>1687</v>
      </c>
      <c r="B606" t="s">
        <v>1688</v>
      </c>
      <c r="C606" t="s">
        <v>3180</v>
      </c>
      <c r="D606" t="s">
        <v>80</v>
      </c>
      <c r="E606">
        <v>5151.3693529120001</v>
      </c>
      <c r="F606">
        <v>227.37</v>
      </c>
      <c r="G606">
        <v>-0.75749377090432901</v>
      </c>
      <c r="H606">
        <f>(Table2[[#This Row],[1Y Return vs Nifty]]-AVERAGE(Table2[1Y Return vs Nifty]))/_xlfn.STDEV.P(Table2[1Y Return vs Nifty])</f>
        <v>-0.44682513162720894</v>
      </c>
      <c r="I606">
        <v>-0.60874616384534397</v>
      </c>
      <c r="J606">
        <f>(Table2[[#This Row],[1M Return vs Nifty]]-AVERAGE(Table2[1M Return vs Nifty]))/_xlfn.STDEV.P(Table2[1M Return vs Nifty])</f>
        <v>-0.12102279550489578</v>
      </c>
      <c r="K606">
        <v>-2.55162262422057</v>
      </c>
      <c r="L606">
        <f>(Table2[[#This Row],[6M Return vs Nifty]]-AVERAGE(Table2[6M Return vs Nifty]))/_xlfn.STDEV.P(Table2[6M Return vs Nifty])</f>
        <v>-0.52418722348972047</v>
      </c>
      <c r="M606">
        <v>-1.6990254066614101</v>
      </c>
      <c r="N606">
        <f>(Table2[[#This Row],[1W Return vs Nifty]]-AVERAGE(Table2[1W Return vs Nifty]))/_xlfn.STDEV.P(Table2[1W Return vs Nifty])</f>
        <v>-0.4539209738499681</v>
      </c>
      <c r="O606">
        <v>229.87</v>
      </c>
      <c r="P606">
        <v>226.915960735608</v>
      </c>
      <c r="Q606">
        <v>214.236695604376</v>
      </c>
      <c r="R606">
        <v>41.979900801629697</v>
      </c>
      <c r="S606" s="1">
        <f>(Table2[[#This Row],[Close Price]]-Table2[[#This Row],[20D EMA]])/Table2[[#This Row],[20D EMA]]</f>
        <v>-1.0875712359159524E-2</v>
      </c>
      <c r="T606" s="1">
        <f>(Table2[[#This Row],[Close Price]]-Table2[[#This Row],[50D EMA]])/Table2[[#This Row],[50D EMA]]</f>
        <v>2.0009137432207081E-3</v>
      </c>
      <c r="U606" s="1">
        <f>(Table2[[#This Row],[Close Price]]-Table2[[#This Row],[200D EMA]])/Table2[[#This Row],[200D EMA]]</f>
        <v>6.1302777092290761E-2</v>
      </c>
      <c r="V606">
        <v>1.2393751754406701</v>
      </c>
      <c r="W606">
        <v>221.98</v>
      </c>
      <c r="X606">
        <v>228.47</v>
      </c>
      <c r="Y606">
        <v>221.98</v>
      </c>
      <c r="Z606">
        <v>238.95</v>
      </c>
      <c r="AA606">
        <v>221.98</v>
      </c>
      <c r="AB606">
        <v>239.89</v>
      </c>
      <c r="AC606" s="1">
        <f>(Table2[[#This Row],[Close Price]]/Table2[[#This Row],[Day Low]])-1</f>
        <v>2.4281466798810714E-2</v>
      </c>
      <c r="AD606" s="1">
        <f>(Table2[[#This Row],[Day High]]/Table2[[#This Row],[Close Price]])-1</f>
        <v>4.8379293662312861E-3</v>
      </c>
      <c r="AE606" s="1">
        <f>(Table2[[#This Row],[Close Price]]/Table2[[#This Row],[Current Week Low]])-1</f>
        <v>2.4281466798810714E-2</v>
      </c>
      <c r="AF606" s="1">
        <f>(Table2[[#This Row],[Current Week High]]/Table2[[#This Row],[Close Price]])-1</f>
        <v>5.093020187359798E-2</v>
      </c>
      <c r="AG606" s="1">
        <f>(Table2[[#This Row],[Close Price]]/Table2[[#This Row],[Current Month Low]])-1</f>
        <v>2.4281466798810714E-2</v>
      </c>
      <c r="AH606" s="1">
        <f>(Table2[[#This Row],[Current Month High]]/Table2[[#This Row],[Close Price]])-1</f>
        <v>5.5064432422922804E-2</v>
      </c>
      <c r="AI606">
        <v>8.6335048599199595</v>
      </c>
      <c r="AJ606">
        <v>29.077490774907702</v>
      </c>
      <c r="AK606" t="str">
        <f>IF(AND(Table2[[#This Row],[20D EMA]]&gt;Table2[[#This Row],[50D EMA]],Table2[[#This Row],[50D EMA]]&gt;Table2[[#This Row],[200D EMA]]),"Uptrend","Downtrend/NoTrend")</f>
        <v>Uptrend</v>
      </c>
      <c r="AL606">
        <v>-0.02</v>
      </c>
      <c r="AM606" t="s">
        <v>3216</v>
      </c>
      <c r="AN606">
        <v>-1.1599999999999999</v>
      </c>
      <c r="AO606" t="s">
        <v>3216</v>
      </c>
      <c r="AP606">
        <v>-7.8849680712282003E-2</v>
      </c>
      <c r="AQ606">
        <f>(Table2[[#This Row],[Sharpe Ratio]]-AVERAGE(Table2[Sharpe Ratio]))/_xlfn.STDEV.P(Table2[Sharpe Ratio])</f>
        <v>-1.6637720481640055</v>
      </c>
      <c r="AR6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-3.2097281726357982</v>
      </c>
      <c r="AS606">
        <f>_xlfn.RANK.AVG(Table2[[#This Row],[1Y Return vs Nifty Z-Score]],Table2[1Y Return vs Nifty Z-Score])</f>
        <v>457</v>
      </c>
      <c r="AT606">
        <f>_xlfn.RANK.AVG(Table2[[#This Row],[6M Return vs Nifty Z-Score]],Table2[6M Return vs Nifty Z-Score])</f>
        <v>500</v>
      </c>
      <c r="AU606">
        <f>_xlfn.RANK.AVG(Table2[[#This Row],[Sharpe Ratio Z-Score]],Table2[Sharpe Ratio Z-Score])</f>
        <v>710</v>
      </c>
      <c r="AV606">
        <f>(Table2[[#This Row],[Rank 1Y]]+Table2[[#This Row],[Rank 6M]]+Table2[[#This Row],[Rank Sharpe]])/3</f>
        <v>555.66666666666663</v>
      </c>
    </row>
    <row r="607" spans="1:48" x14ac:dyDescent="0.3">
      <c r="A607" t="s">
        <v>2084</v>
      </c>
      <c r="B607" t="s">
        <v>2085</v>
      </c>
      <c r="C607" t="s">
        <v>3169</v>
      </c>
      <c r="D607" t="s">
        <v>458</v>
      </c>
      <c r="E607">
        <v>3163.9314524890001</v>
      </c>
      <c r="F607">
        <v>91.13</v>
      </c>
      <c r="G607">
        <v>-21.067401177957901</v>
      </c>
      <c r="H607">
        <f>(Table2[[#This Row],[1Y Return vs Nifty]]-AVERAGE(Table2[1Y Return vs Nifty]))/_xlfn.STDEV.P(Table2[1Y Return vs Nifty])</f>
        <v>-0.7907415899846556</v>
      </c>
      <c r="I607">
        <v>12.958381932501901</v>
      </c>
      <c r="J607">
        <f>(Table2[[#This Row],[1M Return vs Nifty]]-AVERAGE(Table2[1M Return vs Nifty]))/_xlfn.STDEV.P(Table2[1M Return vs Nifty])</f>
        <v>1.1115212934185734</v>
      </c>
      <c r="K607">
        <v>-9.9081953807590395</v>
      </c>
      <c r="L607">
        <f>(Table2[[#This Row],[6M Return vs Nifty]]-AVERAGE(Table2[6M Return vs Nifty]))/_xlfn.STDEV.P(Table2[6M Return vs Nifty])</f>
        <v>-0.7438559493268303</v>
      </c>
      <c r="M607">
        <v>8.7407735264510507</v>
      </c>
      <c r="N607">
        <f>(Table2[[#This Row],[1W Return vs Nifty]]-AVERAGE(Table2[1W Return vs Nifty]))/_xlfn.STDEV.P(Table2[1W Return vs Nifty])</f>
        <v>1.8134806978601326</v>
      </c>
      <c r="O607">
        <v>89.23</v>
      </c>
      <c r="P607">
        <v>87.191028829510699</v>
      </c>
      <c r="Q607">
        <v>86.368083777652899</v>
      </c>
      <c r="R607">
        <v>81.799083115596801</v>
      </c>
      <c r="S607" s="1">
        <f>(Table2[[#This Row],[Close Price]]-Table2[[#This Row],[20D EMA]])/Table2[[#This Row],[20D EMA]]</f>
        <v>2.1293287011094827E-2</v>
      </c>
      <c r="T607" s="1">
        <f>(Table2[[#This Row],[Close Price]]-Table2[[#This Row],[50D EMA]])/Table2[[#This Row],[50D EMA]]</f>
        <v>4.5176335494232757E-2</v>
      </c>
      <c r="U607" s="1">
        <f>(Table2[[#This Row],[Close Price]]-Table2[[#This Row],[200D EMA]])/Table2[[#This Row],[200D EMA]]</f>
        <v>5.5135138051762671E-2</v>
      </c>
      <c r="V607">
        <v>1.59050949662906</v>
      </c>
      <c r="W607">
        <v>89.6</v>
      </c>
      <c r="X607">
        <v>96.69</v>
      </c>
      <c r="Y607">
        <v>87.71</v>
      </c>
      <c r="Z607">
        <v>98.54</v>
      </c>
      <c r="AA607">
        <v>84.81</v>
      </c>
      <c r="AB607">
        <v>98.54</v>
      </c>
      <c r="AC607" s="1">
        <f>(Table2[[#This Row],[Close Price]]/Table2[[#This Row],[Day Low]])-1</f>
        <v>1.7075892857142838E-2</v>
      </c>
      <c r="AD607" s="1">
        <f>(Table2[[#This Row],[Day High]]/Table2[[#This Row],[Close Price]])-1</f>
        <v>6.1011741468232294E-2</v>
      </c>
      <c r="AE607" s="1">
        <f>(Table2[[#This Row],[Close Price]]/Table2[[#This Row],[Current Week Low]])-1</f>
        <v>3.8992133166115606E-2</v>
      </c>
      <c r="AF607" s="1">
        <f>(Table2[[#This Row],[Current Week High]]/Table2[[#This Row],[Close Price]])-1</f>
        <v>8.131241084165497E-2</v>
      </c>
      <c r="AG607" s="1">
        <f>(Table2[[#This Row],[Close Price]]/Table2[[#This Row],[Current Month Low]])-1</f>
        <v>7.4519514208229998E-2</v>
      </c>
      <c r="AH607" s="1">
        <f>(Table2[[#This Row],[Current Month High]]/Table2[[#This Row],[Close Price]])-1</f>
        <v>8.131241084165497E-2</v>
      </c>
      <c r="AI607">
        <v>31.680017557335599</v>
      </c>
      <c r="AJ607">
        <v>45.691446842525899</v>
      </c>
      <c r="AK607" t="str">
        <f>IF(AND(Table2[[#This Row],[20D EMA]]&gt;Table2[[#This Row],[50D EMA]],Table2[[#This Row],[50D EMA]]&gt;Table2[[#This Row],[200D EMA]]),"Uptrend","Downtrend/NoTrend")</f>
        <v>Uptrend</v>
      </c>
      <c r="AL607">
        <v>0.11</v>
      </c>
      <c r="AM607" t="s">
        <v>3217</v>
      </c>
      <c r="AN607">
        <v>2.3199999999999998</v>
      </c>
      <c r="AO607" t="s">
        <v>3217</v>
      </c>
      <c r="AP607">
        <v>9.9296346082639996E-3</v>
      </c>
      <c r="AQ607">
        <f>(Table2[[#This Row],[Sharpe Ratio]]-AVERAGE(Table2[Sharpe Ratio]))/_xlfn.STDEV.P(Table2[Sharpe Ratio])</f>
        <v>-0.63268219515264257</v>
      </c>
      <c r="AR6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0.75772225681457739</v>
      </c>
      <c r="AS607">
        <f>_xlfn.RANK.AVG(Table2[[#This Row],[1Y Return vs Nifty Z-Score]],Table2[1Y Return vs Nifty Z-Score])</f>
        <v>597</v>
      </c>
      <c r="AT607">
        <f>_xlfn.RANK.AVG(Table2[[#This Row],[6M Return vs Nifty Z-Score]],Table2[6M Return vs Nifty Z-Score])</f>
        <v>568</v>
      </c>
      <c r="AU607">
        <f>_xlfn.RANK.AVG(Table2[[#This Row],[Sharpe Ratio Z-Score]],Table2[Sharpe Ratio Z-Score])</f>
        <v>503</v>
      </c>
      <c r="AV607">
        <f>(Table2[[#This Row],[Rank 1Y]]+Table2[[#This Row],[Rank 6M]]+Table2[[#This Row],[Rank Sharpe]])/3</f>
        <v>556</v>
      </c>
    </row>
    <row r="608" spans="1:48" x14ac:dyDescent="0.3">
      <c r="A608" t="s">
        <v>2190</v>
      </c>
      <c r="B608" t="s">
        <v>2191</v>
      </c>
      <c r="C608" t="s">
        <v>3174</v>
      </c>
      <c r="D608" t="s">
        <v>46</v>
      </c>
      <c r="E608">
        <v>2701.3898476949998</v>
      </c>
      <c r="F608">
        <v>672.3</v>
      </c>
      <c r="G608">
        <v>-41.936685782363902</v>
      </c>
      <c r="H608">
        <f>(Table2[[#This Row],[1Y Return vs Nifty]]-AVERAGE(Table2[1Y Return vs Nifty]))/_xlfn.STDEV.P(Table2[1Y Return vs Nifty])</f>
        <v>-1.1441302246914908</v>
      </c>
      <c r="I608">
        <v>-2.9372264237868202</v>
      </c>
      <c r="J608">
        <f>(Table2[[#This Row],[1M Return vs Nifty]]-AVERAGE(Table2[1M Return vs Nifty]))/_xlfn.STDEV.P(Table2[1M Return vs Nifty])</f>
        <v>-0.33256016437064295</v>
      </c>
      <c r="K608">
        <v>-6.2527676967393502</v>
      </c>
      <c r="L608">
        <f>(Table2[[#This Row],[6M Return vs Nifty]]-AVERAGE(Table2[6M Return vs Nifty]))/_xlfn.STDEV.P(Table2[6M Return vs Nifty])</f>
        <v>-0.63470415156548599</v>
      </c>
      <c r="M608">
        <v>2.5529816000910102</v>
      </c>
      <c r="N608">
        <f>(Table2[[#This Row],[1W Return vs Nifty]]-AVERAGE(Table2[1W Return vs Nifty]))/_xlfn.STDEV.P(Table2[1W Return vs Nifty])</f>
        <v>0.46956499144526437</v>
      </c>
      <c r="O608">
        <v>680.32</v>
      </c>
      <c r="P608">
        <v>680.02233503907701</v>
      </c>
      <c r="Q608">
        <v>692.75425925652598</v>
      </c>
      <c r="R608">
        <v>49.875999258083802</v>
      </c>
      <c r="S608" s="1">
        <f>(Table2[[#This Row],[Close Price]]-Table2[[#This Row],[20D EMA]])/Table2[[#This Row],[20D EMA]]</f>
        <v>-1.1788570084666179E-2</v>
      </c>
      <c r="T608" s="1">
        <f>(Table2[[#This Row],[Close Price]]-Table2[[#This Row],[50D EMA]])/Table2[[#This Row],[50D EMA]]</f>
        <v>-1.1356002062245931E-2</v>
      </c>
      <c r="U608" s="1">
        <f>(Table2[[#This Row],[Close Price]]-Table2[[#This Row],[200D EMA]])/Table2[[#This Row],[200D EMA]]</f>
        <v>-2.9525995666165719E-2</v>
      </c>
      <c r="V608">
        <v>0.54267172869186497</v>
      </c>
      <c r="W608">
        <v>669</v>
      </c>
      <c r="X608">
        <v>690.9</v>
      </c>
      <c r="Y608">
        <v>669</v>
      </c>
      <c r="Z608">
        <v>720</v>
      </c>
      <c r="AA608">
        <v>660.95</v>
      </c>
      <c r="AB608">
        <v>720</v>
      </c>
      <c r="AC608" s="1">
        <f>(Table2[[#This Row],[Close Price]]/Table2[[#This Row],[Day Low]])-1</f>
        <v>4.9327354260089162E-3</v>
      </c>
      <c r="AD608" s="1">
        <f>(Table2[[#This Row],[Day High]]/Table2[[#This Row],[Close Price]])-1</f>
        <v>2.7666220437304823E-2</v>
      </c>
      <c r="AE608" s="1">
        <f>(Table2[[#This Row],[Close Price]]/Table2[[#This Row],[Current Week Low]])-1</f>
        <v>4.9327354260089162E-3</v>
      </c>
      <c r="AF608" s="1">
        <f>(Table2[[#This Row],[Current Week High]]/Table2[[#This Row],[Close Price]])-1</f>
        <v>7.0950468540829981E-2</v>
      </c>
      <c r="AG608" s="1">
        <f>(Table2[[#This Row],[Close Price]]/Table2[[#This Row],[Current Month Low]])-1</f>
        <v>1.7172252061426585E-2</v>
      </c>
      <c r="AH608" s="1">
        <f>(Table2[[#This Row],[Current Month High]]/Table2[[#This Row],[Close Price]])-1</f>
        <v>7.0950468540829981E-2</v>
      </c>
      <c r="AI608">
        <v>20.920719916703799</v>
      </c>
      <c r="AJ608">
        <v>12.0686781130188</v>
      </c>
      <c r="AK608" t="str">
        <f>IF(AND(Table2[[#This Row],[20D EMA]]&gt;Table2[[#This Row],[50D EMA]],Table2[[#This Row],[50D EMA]]&gt;Table2[[#This Row],[200D EMA]]),"Uptrend","Downtrend/NoTrend")</f>
        <v>Downtrend/NoTrend</v>
      </c>
      <c r="AL608">
        <v>0.01</v>
      </c>
      <c r="AM608" t="s">
        <v>3217</v>
      </c>
      <c r="AN608">
        <v>-0.66</v>
      </c>
      <c r="AO608" t="s">
        <v>3216</v>
      </c>
      <c r="AP608">
        <v>3.2547939422310997E-2</v>
      </c>
      <c r="AQ608">
        <f>(Table2[[#This Row],[Sharpe Ratio]]-AVERAGE(Table2[Sharpe Ratio]))/_xlfn.STDEV.P(Table2[Sharpe Ratio])</f>
        <v>-0.3699914489818994</v>
      </c>
      <c r="AR6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8">
        <f>_xlfn.RANK.AVG(Table2[[#This Row],[1Y Return vs Nifty Z-Score]],Table2[1Y Return vs Nifty Z-Score])</f>
        <v>701</v>
      </c>
      <c r="AT608">
        <f>_xlfn.RANK.AVG(Table2[[#This Row],[6M Return vs Nifty Z-Score]],Table2[6M Return vs Nifty Z-Score])</f>
        <v>537</v>
      </c>
      <c r="AU608">
        <f>_xlfn.RANK.AVG(Table2[[#This Row],[Sharpe Ratio Z-Score]],Table2[Sharpe Ratio Z-Score])</f>
        <v>434</v>
      </c>
      <c r="AV608">
        <f>(Table2[[#This Row],[Rank 1Y]]+Table2[[#This Row],[Rank 6M]]+Table2[[#This Row],[Rank Sharpe]])/3</f>
        <v>557.33333333333337</v>
      </c>
    </row>
    <row r="609" spans="1:48" x14ac:dyDescent="0.3">
      <c r="A609" t="s">
        <v>417</v>
      </c>
      <c r="B609" t="s">
        <v>418</v>
      </c>
      <c r="C609" t="s">
        <v>3172</v>
      </c>
      <c r="D609" t="s">
        <v>27</v>
      </c>
      <c r="E609">
        <v>56860.35</v>
      </c>
      <c r="F609">
        <v>1975.25</v>
      </c>
      <c r="G609">
        <v>-20.436067118514998</v>
      </c>
      <c r="H609">
        <f>(Table2[[#This Row],[1Y Return vs Nifty]]-AVERAGE(Table2[1Y Return vs Nifty]))/_xlfn.STDEV.P(Table2[1Y Return vs Nifty])</f>
        <v>-0.78005093692492655</v>
      </c>
      <c r="I609">
        <v>2.9513845171114599</v>
      </c>
      <c r="J609">
        <f>(Table2[[#This Row],[1M Return vs Nifty]]-AVERAGE(Table2[1M Return vs Nifty]))/_xlfn.STDEV.P(Table2[1M Return vs Nifty])</f>
        <v>0.20240733616680301</v>
      </c>
      <c r="K609">
        <v>-13.0902947201951</v>
      </c>
      <c r="L609">
        <f>(Table2[[#This Row],[6M Return vs Nifty]]-AVERAGE(Table2[6M Return vs Nifty]))/_xlfn.STDEV.P(Table2[6M Return vs Nifty])</f>
        <v>-0.83887406856717295</v>
      </c>
      <c r="M609">
        <v>0.150329593447352</v>
      </c>
      <c r="N609">
        <f>(Table2[[#This Row],[1W Return vs Nifty]]-AVERAGE(Table2[1W Return vs Nifty]))/_xlfn.STDEV.P(Table2[1W Return vs Nifty])</f>
        <v>-5.2262795785623387E-2</v>
      </c>
      <c r="O609">
        <v>1974.41</v>
      </c>
      <c r="P609">
        <v>1928.1691460473301</v>
      </c>
      <c r="Q609">
        <v>1830.5008255279599</v>
      </c>
      <c r="R609">
        <v>51.462265042018998</v>
      </c>
      <c r="S609" s="1">
        <f>(Table2[[#This Row],[Close Price]]-Table2[[#This Row],[20D EMA]])/Table2[[#This Row],[20D EMA]]</f>
        <v>4.2544355022508908E-4</v>
      </c>
      <c r="T609" s="1">
        <f>(Table2[[#This Row],[Close Price]]-Table2[[#This Row],[50D EMA]])/Table2[[#This Row],[50D EMA]]</f>
        <v>2.4417387887978509E-2</v>
      </c>
      <c r="U609" s="1">
        <f>(Table2[[#This Row],[Close Price]]-Table2[[#This Row],[200D EMA]])/Table2[[#This Row],[200D EMA]]</f>
        <v>7.9076268337814573E-2</v>
      </c>
      <c r="V609">
        <v>1.1910628164216099</v>
      </c>
      <c r="W609">
        <v>1948</v>
      </c>
      <c r="X609">
        <v>2028.95</v>
      </c>
      <c r="Y609">
        <v>1948</v>
      </c>
      <c r="Z609">
        <v>2079</v>
      </c>
      <c r="AA609">
        <v>1909.4</v>
      </c>
      <c r="AB609">
        <v>2079</v>
      </c>
      <c r="AC609" s="1">
        <f>(Table2[[#This Row],[Close Price]]/Table2[[#This Row],[Day Low]])-1</f>
        <v>1.398870636550309E-2</v>
      </c>
      <c r="AD609" s="1">
        <f>(Table2[[#This Row],[Day High]]/Table2[[#This Row],[Close Price]])-1</f>
        <v>2.7186432097202839E-2</v>
      </c>
      <c r="AE609" s="1">
        <f>(Table2[[#This Row],[Close Price]]/Table2[[#This Row],[Current Week Low]])-1</f>
        <v>1.398870636550309E-2</v>
      </c>
      <c r="AF609" s="1">
        <f>(Table2[[#This Row],[Current Week High]]/Table2[[#This Row],[Close Price]])-1</f>
        <v>5.2524996835843663E-2</v>
      </c>
      <c r="AG609" s="1">
        <f>(Table2[[#This Row],[Close Price]]/Table2[[#This Row],[Current Month Low]])-1</f>
        <v>3.4487273489054004E-2</v>
      </c>
      <c r="AH609" s="1">
        <f>(Table2[[#This Row],[Current Month High]]/Table2[[#This Row],[Close Price]])-1</f>
        <v>5.2524996835843663E-2</v>
      </c>
      <c r="AI609">
        <v>5.5385394253891898</v>
      </c>
      <c r="AJ609">
        <v>27.980432810677701</v>
      </c>
      <c r="AK609" t="str">
        <f>IF(AND(Table2[[#This Row],[20D EMA]]&gt;Table2[[#This Row],[50D EMA]],Table2[[#This Row],[50D EMA]]&gt;Table2[[#This Row],[200D EMA]]),"Uptrend","Downtrend/NoTrend")</f>
        <v>Uptrend</v>
      </c>
      <c r="AL609">
        <v>-0.02</v>
      </c>
      <c r="AM609" t="s">
        <v>3216</v>
      </c>
      <c r="AN609">
        <v>-0.31</v>
      </c>
      <c r="AO609" t="s">
        <v>3216</v>
      </c>
      <c r="AP609">
        <v>2.0598367587846E-2</v>
      </c>
      <c r="AQ609">
        <f>(Table2[[#This Row],[Sharpe Ratio]]-AVERAGE(Table2[Sharpe Ratio]))/_xlfn.STDEV.P(Table2[Sharpe Ratio])</f>
        <v>-0.50877470296241079</v>
      </c>
      <c r="AR6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-1.9775551680733308</v>
      </c>
      <c r="AS609">
        <f>_xlfn.RANK.AVG(Table2[[#This Row],[1Y Return vs Nifty Z-Score]],Table2[1Y Return vs Nifty Z-Score])</f>
        <v>595</v>
      </c>
      <c r="AT609">
        <f>_xlfn.RANK.AVG(Table2[[#This Row],[6M Return vs Nifty Z-Score]],Table2[6M Return vs Nifty Z-Score])</f>
        <v>604</v>
      </c>
      <c r="AU609">
        <f>_xlfn.RANK.AVG(Table2[[#This Row],[Sharpe Ratio Z-Score]],Table2[Sharpe Ratio Z-Score])</f>
        <v>474</v>
      </c>
      <c r="AV609">
        <f>(Table2[[#This Row],[Rank 1Y]]+Table2[[#This Row],[Rank 6M]]+Table2[[#This Row],[Rank Sharpe]])/3</f>
        <v>557.66666666666663</v>
      </c>
    </row>
    <row r="610" spans="1:48" x14ac:dyDescent="0.3">
      <c r="A610" t="s">
        <v>401</v>
      </c>
      <c r="B610" t="s">
        <v>402</v>
      </c>
      <c r="C610" t="s">
        <v>3175</v>
      </c>
      <c r="D610" t="s">
        <v>54</v>
      </c>
      <c r="E610">
        <v>59037.041993109997</v>
      </c>
      <c r="F610">
        <v>27971.599999999999</v>
      </c>
      <c r="G610">
        <v>-5.6261953090478096</v>
      </c>
      <c r="H610">
        <f>(Table2[[#This Row],[1Y Return vs Nifty]]-AVERAGE(Table2[1Y Return vs Nifty]))/_xlfn.STDEV.P(Table2[1Y Return vs Nifty])</f>
        <v>-0.52926896341032359</v>
      </c>
      <c r="I610">
        <v>-4.0283926675712998</v>
      </c>
      <c r="J610">
        <f>(Table2[[#This Row],[1M Return vs Nifty]]-AVERAGE(Table2[1M Return vs Nifty]))/_xlfn.STDEV.P(Table2[1M Return vs Nifty])</f>
        <v>-0.43169024512601545</v>
      </c>
      <c r="K610">
        <v>-17.623719013019802</v>
      </c>
      <c r="L610">
        <f>(Table2[[#This Row],[6M Return vs Nifty]]-AVERAGE(Table2[6M Return vs Nifty]))/_xlfn.STDEV.P(Table2[6M Return vs Nifty])</f>
        <v>-0.9742430197134383</v>
      </c>
      <c r="M610">
        <v>-6.5726110738196404</v>
      </c>
      <c r="N610">
        <f>(Table2[[#This Row],[1W Return vs Nifty]]-AVERAGE(Table2[1W Return vs Nifty]))/_xlfn.STDEV.P(Table2[1W Return vs Nifty])</f>
        <v>-1.5124065212955129</v>
      </c>
      <c r="O610">
        <v>29041.71</v>
      </c>
      <c r="P610">
        <v>28619.877424546401</v>
      </c>
      <c r="Q610">
        <v>26869.078767352999</v>
      </c>
      <c r="R610">
        <v>18.031374686958898</v>
      </c>
      <c r="S610" s="1">
        <f>(Table2[[#This Row],[Close Price]]-Table2[[#This Row],[20D EMA]])/Table2[[#This Row],[20D EMA]]</f>
        <v>-3.6847348176123257E-2</v>
      </c>
      <c r="T610" s="1">
        <f>(Table2[[#This Row],[Close Price]]-Table2[[#This Row],[50D EMA]])/Table2[[#This Row],[50D EMA]]</f>
        <v>-2.2651299826686001E-2</v>
      </c>
      <c r="U610" s="1">
        <f>(Table2[[#This Row],[Close Price]]-Table2[[#This Row],[200D EMA]])/Table2[[#This Row],[200D EMA]]</f>
        <v>4.1033086478074798E-2</v>
      </c>
      <c r="V610">
        <v>0.80727188230155</v>
      </c>
      <c r="W610">
        <v>27582.55</v>
      </c>
      <c r="X610">
        <v>28174</v>
      </c>
      <c r="Y610">
        <v>27502.75</v>
      </c>
      <c r="Z610">
        <v>29770.1</v>
      </c>
      <c r="AA610">
        <v>27502.75</v>
      </c>
      <c r="AB610">
        <v>30380.9</v>
      </c>
      <c r="AC610" s="1">
        <f>(Table2[[#This Row],[Close Price]]/Table2[[#This Row],[Day Low]])-1</f>
        <v>1.4104932285085914E-2</v>
      </c>
      <c r="AD610" s="1">
        <f>(Table2[[#This Row],[Day High]]/Table2[[#This Row],[Close Price]])-1</f>
        <v>7.2359107094339681E-3</v>
      </c>
      <c r="AE610" s="1">
        <f>(Table2[[#This Row],[Close Price]]/Table2[[#This Row],[Current Week Low]])-1</f>
        <v>1.7047386170473855E-2</v>
      </c>
      <c r="AF610" s="1">
        <f>(Table2[[#This Row],[Current Week High]]/Table2[[#This Row],[Close Price]])-1</f>
        <v>6.4297358749588973E-2</v>
      </c>
      <c r="AG610" s="1">
        <f>(Table2[[#This Row],[Close Price]]/Table2[[#This Row],[Current Month Low]])-1</f>
        <v>1.7047386170473855E-2</v>
      </c>
      <c r="AH610" s="1">
        <f>(Table2[[#This Row],[Current Month High]]/Table2[[#This Row],[Close Price]])-1</f>
        <v>8.613379284703071E-2</v>
      </c>
      <c r="AI610">
        <v>9.1142444479400595</v>
      </c>
      <c r="AJ610">
        <v>27.143636363636301</v>
      </c>
      <c r="AK610" t="str">
        <f>IF(AND(Table2[[#This Row],[20D EMA]]&gt;Table2[[#This Row],[50D EMA]],Table2[[#This Row],[50D EMA]]&gt;Table2[[#This Row],[200D EMA]]),"Uptrend","Downtrend/NoTrend")</f>
        <v>Uptrend</v>
      </c>
      <c r="AL610">
        <v>-0.13</v>
      </c>
      <c r="AM610" t="s">
        <v>3216</v>
      </c>
      <c r="AN610">
        <v>-5.79</v>
      </c>
      <c r="AO610" t="s">
        <v>3216</v>
      </c>
      <c r="AP610">
        <v>1.731212495019E-3</v>
      </c>
      <c r="AQ610">
        <f>(Table2[[#This Row],[Sharpe Ratio]]-AVERAGE(Table2[Sharpe Ratio]))/_xlfn.STDEV.P(Table2[Sharpe Ratio])</f>
        <v>-0.72789930536744252</v>
      </c>
      <c r="AR6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-4.1755080549127328</v>
      </c>
      <c r="AS610">
        <f>_xlfn.RANK.AVG(Table2[[#This Row],[1Y Return vs Nifty Z-Score]],Table2[1Y Return vs Nifty Z-Score])</f>
        <v>496</v>
      </c>
      <c r="AT610">
        <f>_xlfn.RANK.AVG(Table2[[#This Row],[6M Return vs Nifty Z-Score]],Table2[6M Return vs Nifty Z-Score])</f>
        <v>650</v>
      </c>
      <c r="AU610">
        <f>_xlfn.RANK.AVG(Table2[[#This Row],[Sharpe Ratio Z-Score]],Table2[Sharpe Ratio Z-Score])</f>
        <v>529</v>
      </c>
      <c r="AV610">
        <f>(Table2[[#This Row],[Rank 1Y]]+Table2[[#This Row],[Rank 6M]]+Table2[[#This Row],[Rank Sharpe]])/3</f>
        <v>558.33333333333337</v>
      </c>
    </row>
    <row r="611" spans="1:48" x14ac:dyDescent="0.3">
      <c r="A611" t="s">
        <v>1435</v>
      </c>
      <c r="B611" t="s">
        <v>1436</v>
      </c>
      <c r="C611" t="s">
        <v>3181</v>
      </c>
      <c r="D611" t="s">
        <v>1437</v>
      </c>
      <c r="E611">
        <v>7759.6416731199997</v>
      </c>
      <c r="F611">
        <v>281.45</v>
      </c>
      <c r="G611">
        <v>-38.939239124461203</v>
      </c>
      <c r="H611">
        <f>(Table2[[#This Row],[1Y Return vs Nifty]]-AVERAGE(Table2[1Y Return vs Nifty]))/_xlfn.STDEV.P(Table2[1Y Return vs Nifty])</f>
        <v>-1.0933731622371714</v>
      </c>
      <c r="I611">
        <v>-4.4346552139137003</v>
      </c>
      <c r="J611">
        <f>(Table2[[#This Row],[1M Return vs Nifty]]-AVERAGE(Table2[1M Return vs Nifty]))/_xlfn.STDEV.P(Table2[1M Return vs Nifty])</f>
        <v>-0.4685983141358554</v>
      </c>
      <c r="K611">
        <v>-22.9413869131327</v>
      </c>
      <c r="L611">
        <f>(Table2[[#This Row],[6M Return vs Nifty]]-AVERAGE(Table2[6M Return vs Nifty]))/_xlfn.STDEV.P(Table2[6M Return vs Nifty])</f>
        <v>-1.1330296409705283</v>
      </c>
      <c r="M611">
        <v>2.39448840476049</v>
      </c>
      <c r="N611">
        <f>(Table2[[#This Row],[1W Return vs Nifty]]-AVERAGE(Table2[1W Return vs Nifty]))/_xlfn.STDEV.P(Table2[1W Return vs Nifty])</f>
        <v>0.43514213154637577</v>
      </c>
      <c r="O611">
        <v>279.72000000000003</v>
      </c>
      <c r="P611">
        <v>281.93995766865999</v>
      </c>
      <c r="Q611">
        <v>284.236114849324</v>
      </c>
      <c r="R611">
        <v>69.099701736742105</v>
      </c>
      <c r="S611" s="1">
        <f>(Table2[[#This Row],[Close Price]]-Table2[[#This Row],[20D EMA]])/Table2[[#This Row],[20D EMA]]</f>
        <v>6.184756184756046E-3</v>
      </c>
      <c r="T611" s="1">
        <f>(Table2[[#This Row],[Close Price]]-Table2[[#This Row],[50D EMA]])/Table2[[#This Row],[50D EMA]]</f>
        <v>-1.7378085487116468E-3</v>
      </c>
      <c r="U611" s="1">
        <f>(Table2[[#This Row],[Close Price]]-Table2[[#This Row],[200D EMA]])/Table2[[#This Row],[200D EMA]]</f>
        <v>-9.8021141711740305E-3</v>
      </c>
      <c r="V611">
        <v>0.76526589884553498</v>
      </c>
      <c r="W611">
        <v>278.5</v>
      </c>
      <c r="X611">
        <v>298</v>
      </c>
      <c r="Y611">
        <v>278.5</v>
      </c>
      <c r="Z611">
        <v>300</v>
      </c>
      <c r="AA611">
        <v>259.5</v>
      </c>
      <c r="AB611">
        <v>300</v>
      </c>
      <c r="AC611" s="1">
        <f>(Table2[[#This Row],[Close Price]]/Table2[[#This Row],[Day Low]])-1</f>
        <v>1.059245960502686E-2</v>
      </c>
      <c r="AD611" s="1">
        <f>(Table2[[#This Row],[Day High]]/Table2[[#This Row],[Close Price]])-1</f>
        <v>5.8802629241428317E-2</v>
      </c>
      <c r="AE611" s="1">
        <f>(Table2[[#This Row],[Close Price]]/Table2[[#This Row],[Current Week Low]])-1</f>
        <v>1.059245960502686E-2</v>
      </c>
      <c r="AF611" s="1">
        <f>(Table2[[#This Row],[Current Week High]]/Table2[[#This Row],[Close Price]])-1</f>
        <v>6.5908687155800338E-2</v>
      </c>
      <c r="AG611" s="1">
        <f>(Table2[[#This Row],[Close Price]]/Table2[[#This Row],[Current Month Low]])-1</f>
        <v>8.4585741811175286E-2</v>
      </c>
      <c r="AH611" s="1">
        <f>(Table2[[#This Row],[Current Month High]]/Table2[[#This Row],[Close Price]])-1</f>
        <v>6.5908687155800338E-2</v>
      </c>
      <c r="AI611">
        <v>29.667791792503099</v>
      </c>
      <c r="AJ611">
        <v>12.557488502299501</v>
      </c>
      <c r="AK611" t="str">
        <f>IF(AND(Table2[[#This Row],[20D EMA]]&gt;Table2[[#This Row],[50D EMA]],Table2[[#This Row],[50D EMA]]&gt;Table2[[#This Row],[200D EMA]]),"Uptrend","Downtrend/NoTrend")</f>
        <v>Downtrend/NoTrend</v>
      </c>
      <c r="AL611">
        <v>-0.21</v>
      </c>
      <c r="AM611" t="s">
        <v>3216</v>
      </c>
      <c r="AN611">
        <v>8.15</v>
      </c>
      <c r="AO611" t="s">
        <v>3217</v>
      </c>
      <c r="AP611">
        <v>8.1159584785068004E-2</v>
      </c>
      <c r="AQ611">
        <f>(Table2[[#This Row],[Sharpe Ratio]]-AVERAGE(Table2[Sharpe Ratio]))/_xlfn.STDEV.P(Table2[Sharpe Ratio])</f>
        <v>0.19458797011760542</v>
      </c>
      <c r="AR6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1">
        <f>_xlfn.RANK.AVG(Table2[[#This Row],[1Y Return vs Nifty Z-Score]],Table2[1Y Return vs Nifty Z-Score])</f>
        <v>689</v>
      </c>
      <c r="AT611">
        <f>_xlfn.RANK.AVG(Table2[[#This Row],[6M Return vs Nifty Z-Score]],Table2[6M Return vs Nifty Z-Score])</f>
        <v>689</v>
      </c>
      <c r="AU611">
        <f>_xlfn.RANK.AVG(Table2[[#This Row],[Sharpe Ratio Z-Score]],Table2[Sharpe Ratio Z-Score])</f>
        <v>297</v>
      </c>
      <c r="AV611">
        <f>(Table2[[#This Row],[Rank 1Y]]+Table2[[#This Row],[Rank 6M]]+Table2[[#This Row],[Rank Sharpe]])/3</f>
        <v>558.33333333333337</v>
      </c>
    </row>
    <row r="612" spans="1:48" x14ac:dyDescent="0.3">
      <c r="A612" t="s">
        <v>2028</v>
      </c>
      <c r="B612" t="s">
        <v>2029</v>
      </c>
      <c r="C612" t="s">
        <v>3182</v>
      </c>
      <c r="D612" t="s">
        <v>423</v>
      </c>
      <c r="E612">
        <v>3365.8316798149999</v>
      </c>
      <c r="F612">
        <v>485.8</v>
      </c>
      <c r="G612">
        <v>-5.55696543375565</v>
      </c>
      <c r="H612">
        <f>(Table2[[#This Row],[1Y Return vs Nifty]]-AVERAGE(Table2[1Y Return vs Nifty]))/_xlfn.STDEV.P(Table2[1Y Return vs Nifty])</f>
        <v>-0.52809666394849841</v>
      </c>
      <c r="I612">
        <v>-8.4724165731580801</v>
      </c>
      <c r="J612">
        <f>(Table2[[#This Row],[1M Return vs Nifty]]-AVERAGE(Table2[1M Return vs Nifty]))/_xlfn.STDEV.P(Table2[1M Return vs Nifty])</f>
        <v>-0.83542015443086681</v>
      </c>
      <c r="K612">
        <v>0.440454958934623</v>
      </c>
      <c r="L612">
        <f>(Table2[[#This Row],[6M Return vs Nifty]]-AVERAGE(Table2[6M Return vs Nifty]))/_xlfn.STDEV.P(Table2[6M Return vs Nifty])</f>
        <v>-0.43484319168995239</v>
      </c>
      <c r="M612">
        <v>-0.77573705704944595</v>
      </c>
      <c r="N612">
        <f>(Table2[[#This Row],[1W Return vs Nifty]]-AVERAGE(Table2[1W Return vs Nifty]))/_xlfn.STDEV.P(Table2[1W Return vs Nifty])</f>
        <v>-0.25339359197284472</v>
      </c>
      <c r="O612">
        <v>479.8</v>
      </c>
      <c r="P612">
        <v>486.30102629815099</v>
      </c>
      <c r="Q612">
        <v>457.52104228707799</v>
      </c>
      <c r="R612">
        <v>39.106558616997098</v>
      </c>
      <c r="S612" s="1">
        <f>(Table2[[#This Row],[Close Price]]-Table2[[#This Row],[20D EMA]])/Table2[[#This Row],[20D EMA]]</f>
        <v>1.2505210504376823E-2</v>
      </c>
      <c r="T612" s="1">
        <f>(Table2[[#This Row],[Close Price]]-Table2[[#This Row],[50D EMA]])/Table2[[#This Row],[50D EMA]]</f>
        <v>-1.0302801578785819E-3</v>
      </c>
      <c r="U612" s="1">
        <f>(Table2[[#This Row],[Close Price]]-Table2[[#This Row],[200D EMA]])/Table2[[#This Row],[200D EMA]]</f>
        <v>6.1809086575690203E-2</v>
      </c>
      <c r="V612">
        <v>0.46043250376827299</v>
      </c>
      <c r="W612">
        <v>457.65</v>
      </c>
      <c r="X612">
        <v>499</v>
      </c>
      <c r="Y612">
        <v>457.65</v>
      </c>
      <c r="Z612">
        <v>499</v>
      </c>
      <c r="AA612">
        <v>457.65</v>
      </c>
      <c r="AB612">
        <v>499</v>
      </c>
      <c r="AC612" s="1">
        <f>(Table2[[#This Row],[Close Price]]/Table2[[#This Row],[Day Low]])-1</f>
        <v>6.1509887468589541E-2</v>
      </c>
      <c r="AD612" s="1">
        <f>(Table2[[#This Row],[Day High]]/Table2[[#This Row],[Close Price]])-1</f>
        <v>2.7171675586661115E-2</v>
      </c>
      <c r="AE612" s="1">
        <f>(Table2[[#This Row],[Close Price]]/Table2[[#This Row],[Current Week Low]])-1</f>
        <v>6.1509887468589541E-2</v>
      </c>
      <c r="AF612" s="1">
        <f>(Table2[[#This Row],[Current Week High]]/Table2[[#This Row],[Close Price]])-1</f>
        <v>2.7171675586661115E-2</v>
      </c>
      <c r="AG612" s="1">
        <f>(Table2[[#This Row],[Close Price]]/Table2[[#This Row],[Current Month Low]])-1</f>
        <v>6.1509887468589541E-2</v>
      </c>
      <c r="AH612" s="1">
        <f>(Table2[[#This Row],[Current Month High]]/Table2[[#This Row],[Close Price]])-1</f>
        <v>2.7171675586661115E-2</v>
      </c>
      <c r="AI612">
        <v>14.1827912721284</v>
      </c>
      <c r="AJ612">
        <v>39.577646889814602</v>
      </c>
      <c r="AK612" t="str">
        <f>IF(AND(Table2[[#This Row],[20D EMA]]&gt;Table2[[#This Row],[50D EMA]],Table2[[#This Row],[50D EMA]]&gt;Table2[[#This Row],[200D EMA]]),"Uptrend","Downtrend/NoTrend")</f>
        <v>Downtrend/NoTrend</v>
      </c>
      <c r="AL612">
        <v>-0.13</v>
      </c>
      <c r="AM612" t="s">
        <v>3216</v>
      </c>
      <c r="AN612">
        <v>1.36</v>
      </c>
      <c r="AO612" t="s">
        <v>3217</v>
      </c>
      <c r="AP612">
        <v>-8.9643956227787994E-2</v>
      </c>
      <c r="AQ612">
        <f>(Table2[[#This Row],[Sharpe Ratio]]-AVERAGE(Table2[Sharpe Ratio]))/_xlfn.STDEV.P(Table2[Sharpe Ratio])</f>
        <v>-1.7891376011023425</v>
      </c>
      <c r="AR6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2">
        <f>_xlfn.RANK.AVG(Table2[[#This Row],[1Y Return vs Nifty Z-Score]],Table2[1Y Return vs Nifty Z-Score])</f>
        <v>495</v>
      </c>
      <c r="AT612">
        <f>_xlfn.RANK.AVG(Table2[[#This Row],[6M Return vs Nifty Z-Score]],Table2[6M Return vs Nifty Z-Score])</f>
        <v>464</v>
      </c>
      <c r="AU612">
        <f>_xlfn.RANK.AVG(Table2[[#This Row],[Sharpe Ratio Z-Score]],Table2[Sharpe Ratio Z-Score])</f>
        <v>717</v>
      </c>
      <c r="AV612">
        <f>(Table2[[#This Row],[Rank 1Y]]+Table2[[#This Row],[Rank 6M]]+Table2[[#This Row],[Rank Sharpe]])/3</f>
        <v>558.66666666666663</v>
      </c>
    </row>
    <row r="613" spans="1:48" x14ac:dyDescent="0.3">
      <c r="A613" t="s">
        <v>16</v>
      </c>
      <c r="B613" t="s">
        <v>17</v>
      </c>
      <c r="C613" t="s">
        <v>3169</v>
      </c>
      <c r="D613" t="s">
        <v>18</v>
      </c>
      <c r="E613">
        <v>1980407.57010766</v>
      </c>
      <c r="F613">
        <v>2939.35</v>
      </c>
      <c r="G613">
        <v>-2.8469917103944198</v>
      </c>
      <c r="H613">
        <f>(Table2[[#This Row],[1Y Return vs Nifty]]-AVERAGE(Table2[1Y Return vs Nifty]))/_xlfn.STDEV.P(Table2[1Y Return vs Nifty])</f>
        <v>-0.48220750519948047</v>
      </c>
      <c r="I613">
        <v>-4.7495276227558598</v>
      </c>
      <c r="J613">
        <f>(Table2[[#This Row],[1M Return vs Nifty]]-AVERAGE(Table2[1M Return vs Nifty]))/_xlfn.STDEV.P(Table2[1M Return vs Nifty])</f>
        <v>-0.4972037878608353</v>
      </c>
      <c r="K613">
        <v>-13.3759936843294</v>
      </c>
      <c r="L613">
        <f>(Table2[[#This Row],[6M Return vs Nifty]]-AVERAGE(Table2[6M Return vs Nifty]))/_xlfn.STDEV.P(Table2[6M Return vs Nifty])</f>
        <v>-0.84740509646580742</v>
      </c>
      <c r="M613">
        <v>0.63404956315892802</v>
      </c>
      <c r="N613">
        <f>(Table2[[#This Row],[1W Return vs Nifty]]-AVERAGE(Table2[1W Return vs Nifty]))/_xlfn.STDEV.P(Table2[1W Return vs Nifty])</f>
        <v>5.2795498439263268E-2</v>
      </c>
      <c r="O613">
        <v>2959.97</v>
      </c>
      <c r="P613">
        <v>2977.1146392604601</v>
      </c>
      <c r="Q613">
        <v>2857.2311486394201</v>
      </c>
      <c r="R613">
        <v>38.474385416250101</v>
      </c>
      <c r="S613" s="1">
        <f>(Table2[[#This Row],[Close Price]]-Table2[[#This Row],[20D EMA]])/Table2[[#This Row],[20D EMA]]</f>
        <v>-6.9662868204744951E-3</v>
      </c>
      <c r="T613" s="1">
        <f>(Table2[[#This Row],[Close Price]]-Table2[[#This Row],[50D EMA]])/Table2[[#This Row],[50D EMA]]</f>
        <v>-1.2684979866895962E-2</v>
      </c>
      <c r="U613" s="1">
        <f>(Table2[[#This Row],[Close Price]]-Table2[[#This Row],[200D EMA]])/Table2[[#This Row],[200D EMA]]</f>
        <v>2.8740709830103819E-2</v>
      </c>
      <c r="V613">
        <v>0.97406295411477195</v>
      </c>
      <c r="W613">
        <v>2911.1</v>
      </c>
      <c r="X613">
        <v>2953</v>
      </c>
      <c r="Y613">
        <v>2911.1</v>
      </c>
      <c r="Z613">
        <v>2964</v>
      </c>
      <c r="AA613">
        <v>2891.75</v>
      </c>
      <c r="AB613">
        <v>3053.6</v>
      </c>
      <c r="AC613" s="1">
        <f>(Table2[[#This Row],[Close Price]]/Table2[[#This Row],[Day Low]])-1</f>
        <v>9.7042355123493351E-3</v>
      </c>
      <c r="AD613" s="1">
        <f>(Table2[[#This Row],[Day High]]/Table2[[#This Row],[Close Price]])-1</f>
        <v>4.6438838518720882E-3</v>
      </c>
      <c r="AE613" s="1">
        <f>(Table2[[#This Row],[Close Price]]/Table2[[#This Row],[Current Week Low]])-1</f>
        <v>9.7042355123493351E-3</v>
      </c>
      <c r="AF613" s="1">
        <f>(Table2[[#This Row],[Current Week High]]/Table2[[#This Row],[Close Price]])-1</f>
        <v>8.3862078350656066E-3</v>
      </c>
      <c r="AG613" s="1">
        <f>(Table2[[#This Row],[Close Price]]/Table2[[#This Row],[Current Month Low]])-1</f>
        <v>1.6460620731391096E-2</v>
      </c>
      <c r="AH613" s="1">
        <f>(Table2[[#This Row],[Current Month High]]/Table2[[#This Row],[Close Price]])-1</f>
        <v>3.8869137734533155E-2</v>
      </c>
      <c r="AI613">
        <v>9.4663786211237095</v>
      </c>
      <c r="AJ613">
        <v>32.3852632527135</v>
      </c>
      <c r="AK613" t="str">
        <f>IF(AND(Table2[[#This Row],[20D EMA]]&gt;Table2[[#This Row],[50D EMA]],Table2[[#This Row],[50D EMA]]&gt;Table2[[#This Row],[200D EMA]]),"Uptrend","Downtrend/NoTrend")</f>
        <v>Downtrend/NoTrend</v>
      </c>
      <c r="AL613">
        <v>-7.0000000000000007E-2</v>
      </c>
      <c r="AM613" t="s">
        <v>3216</v>
      </c>
      <c r="AN613">
        <v>-2.61</v>
      </c>
      <c r="AO613" t="s">
        <v>3216</v>
      </c>
      <c r="AP613">
        <v>-6.4490722256060002E-3</v>
      </c>
      <c r="AQ613">
        <f>(Table2[[#This Row],[Sharpe Ratio]]-AVERAGE(Table2[Sharpe Ratio]))/_xlfn.STDEV.P(Table2[Sharpe Ratio])</f>
        <v>-0.82290576649779013</v>
      </c>
      <c r="AR6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3">
        <f>_xlfn.RANK.AVG(Table2[[#This Row],[1Y Return vs Nifty Z-Score]],Table2[1Y Return vs Nifty Z-Score])</f>
        <v>470</v>
      </c>
      <c r="AT613">
        <f>_xlfn.RANK.AVG(Table2[[#This Row],[6M Return vs Nifty Z-Score]],Table2[6M Return vs Nifty Z-Score])</f>
        <v>609</v>
      </c>
      <c r="AU613">
        <f>_xlfn.RANK.AVG(Table2[[#This Row],[Sharpe Ratio Z-Score]],Table2[Sharpe Ratio Z-Score])</f>
        <v>600</v>
      </c>
      <c r="AV613">
        <f>(Table2[[#This Row],[Rank 1Y]]+Table2[[#This Row],[Rank 6M]]+Table2[[#This Row],[Rank Sharpe]])/3</f>
        <v>559.66666666666663</v>
      </c>
    </row>
    <row r="614" spans="1:48" x14ac:dyDescent="0.3">
      <c r="A614" t="s">
        <v>1073</v>
      </c>
      <c r="B614" t="s">
        <v>1074</v>
      </c>
      <c r="C614" t="s">
        <v>3170</v>
      </c>
      <c r="D614" t="s">
        <v>282</v>
      </c>
      <c r="E614">
        <v>12615.017069455</v>
      </c>
      <c r="F614">
        <v>927.45</v>
      </c>
      <c r="G614">
        <v>-35.240732414207699</v>
      </c>
      <c r="H614">
        <f>(Table2[[#This Row],[1Y Return vs Nifty]]-AVERAGE(Table2[1Y Return vs Nifty]))/_xlfn.STDEV.P(Table2[1Y Return vs Nifty])</f>
        <v>-1.0307447462868415</v>
      </c>
      <c r="I614">
        <v>-0.68011668013552995</v>
      </c>
      <c r="J614">
        <f>(Table2[[#This Row],[1M Return vs Nifty]]-AVERAGE(Table2[1M Return vs Nifty]))/_xlfn.STDEV.P(Table2[1M Return vs Nifty])</f>
        <v>-0.12750665173092851</v>
      </c>
      <c r="K614">
        <v>-3.9315488673336598</v>
      </c>
      <c r="L614">
        <f>(Table2[[#This Row],[6M Return vs Nifty]]-AVERAGE(Table2[6M Return vs Nifty]))/_xlfn.STDEV.P(Table2[6M Return vs Nifty])</f>
        <v>-0.56539209559601822</v>
      </c>
      <c r="M614">
        <v>-0.24975241009398699</v>
      </c>
      <c r="N614">
        <f>(Table2[[#This Row],[1W Return vs Nifty]]-AVERAGE(Table2[1W Return vs Nifty]))/_xlfn.STDEV.P(Table2[1W Return vs Nifty])</f>
        <v>-0.13915590641570591</v>
      </c>
      <c r="O614">
        <v>937.08</v>
      </c>
      <c r="P614">
        <v>937.68514448069504</v>
      </c>
      <c r="Q614">
        <v>944.51708869575805</v>
      </c>
      <c r="R614">
        <v>48.704549528146799</v>
      </c>
      <c r="S614" s="1">
        <f>(Table2[[#This Row],[Close Price]]-Table2[[#This Row],[20D EMA]])/Table2[[#This Row],[20D EMA]]</f>
        <v>-1.0276603918555508E-2</v>
      </c>
      <c r="T614" s="1">
        <f>(Table2[[#This Row],[Close Price]]-Table2[[#This Row],[50D EMA]])/Table2[[#This Row],[50D EMA]]</f>
        <v>-1.0915331805073423E-2</v>
      </c>
      <c r="U614" s="1">
        <f>(Table2[[#This Row],[Close Price]]-Table2[[#This Row],[200D EMA]])/Table2[[#This Row],[200D EMA]]</f>
        <v>-1.8069645218727795E-2</v>
      </c>
      <c r="V614">
        <v>0.39700436434955</v>
      </c>
      <c r="W614">
        <v>916.6</v>
      </c>
      <c r="X614">
        <v>947.1</v>
      </c>
      <c r="Y614">
        <v>916.6</v>
      </c>
      <c r="Z614">
        <v>954.5</v>
      </c>
      <c r="AA614">
        <v>909</v>
      </c>
      <c r="AB614">
        <v>979.9</v>
      </c>
      <c r="AC614" s="1">
        <f>(Table2[[#This Row],[Close Price]]/Table2[[#This Row],[Day Low]])-1</f>
        <v>1.1837224525420131E-2</v>
      </c>
      <c r="AD614" s="1">
        <f>(Table2[[#This Row],[Day High]]/Table2[[#This Row],[Close Price]])-1</f>
        <v>2.1187125990619338E-2</v>
      </c>
      <c r="AE614" s="1">
        <f>(Table2[[#This Row],[Close Price]]/Table2[[#This Row],[Current Week Low]])-1</f>
        <v>1.1837224525420131E-2</v>
      </c>
      <c r="AF614" s="1">
        <f>(Table2[[#This Row],[Current Week High]]/Table2[[#This Row],[Close Price]])-1</f>
        <v>2.9165992775890937E-2</v>
      </c>
      <c r="AG614" s="1">
        <f>(Table2[[#This Row],[Close Price]]/Table2[[#This Row],[Current Month Low]])-1</f>
        <v>2.0297029702970315E-2</v>
      </c>
      <c r="AH614" s="1">
        <f>(Table2[[#This Row],[Current Month High]]/Table2[[#This Row],[Close Price]])-1</f>
        <v>5.6552913903714419E-2</v>
      </c>
      <c r="AI614">
        <v>34.5625101083616</v>
      </c>
      <c r="AJ614">
        <v>18.592161626494399</v>
      </c>
      <c r="AK614" t="str">
        <f>IF(AND(Table2[[#This Row],[20D EMA]]&gt;Table2[[#This Row],[50D EMA]],Table2[[#This Row],[50D EMA]]&gt;Table2[[#This Row],[200D EMA]]),"Uptrend","Downtrend/NoTrend")</f>
        <v>Downtrend/NoTrend</v>
      </c>
      <c r="AL614">
        <v>-0.14000000000000001</v>
      </c>
      <c r="AM614" t="s">
        <v>3216</v>
      </c>
      <c r="AN614">
        <v>0.09</v>
      </c>
      <c r="AO614" t="s">
        <v>3217</v>
      </c>
      <c r="AP614">
        <v>1.4276667322057001E-2</v>
      </c>
      <c r="AQ614">
        <f>(Table2[[#This Row],[Sharpe Ratio]]-AVERAGE(Table2[Sharpe Ratio]))/_xlfn.STDEV.P(Table2[Sharpe Ratio])</f>
        <v>-0.582195420100176</v>
      </c>
      <c r="AR6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4">
        <f>_xlfn.RANK.AVG(Table2[[#This Row],[1Y Return vs Nifty Z-Score]],Table2[1Y Return vs Nifty Z-Score])</f>
        <v>681</v>
      </c>
      <c r="AT614">
        <f>_xlfn.RANK.AVG(Table2[[#This Row],[6M Return vs Nifty Z-Score]],Table2[6M Return vs Nifty Z-Score])</f>
        <v>512</v>
      </c>
      <c r="AU614">
        <f>_xlfn.RANK.AVG(Table2[[#This Row],[Sharpe Ratio Z-Score]],Table2[Sharpe Ratio Z-Score])</f>
        <v>487</v>
      </c>
      <c r="AV614">
        <f>(Table2[[#This Row],[Rank 1Y]]+Table2[[#This Row],[Rank 6M]]+Table2[[#This Row],[Rank Sharpe]])/3</f>
        <v>560</v>
      </c>
    </row>
    <row r="615" spans="1:48" x14ac:dyDescent="0.3">
      <c r="A615" t="s">
        <v>1096</v>
      </c>
      <c r="B615" t="s">
        <v>1097</v>
      </c>
      <c r="C615" t="s">
        <v>3183</v>
      </c>
      <c r="D615" t="s">
        <v>80</v>
      </c>
      <c r="E615">
        <v>12172.22655557</v>
      </c>
      <c r="F615">
        <v>590.4</v>
      </c>
      <c r="G615">
        <v>-48.914595640395902</v>
      </c>
      <c r="H615">
        <f>(Table2[[#This Row],[1Y Return vs Nifty]]-AVERAGE(Table2[1Y Return vs Nifty]))/_xlfn.STDEV.P(Table2[1Y Return vs Nifty])</f>
        <v>-1.262290194454742</v>
      </c>
      <c r="I615">
        <v>-9.8306186806818996</v>
      </c>
      <c r="J615">
        <f>(Table2[[#This Row],[1M Return vs Nifty]]-AVERAGE(Table2[1M Return vs Nifty]))/_xlfn.STDEV.P(Table2[1M Return vs Nifty])</f>
        <v>-0.95880986279829894</v>
      </c>
      <c r="K615">
        <v>-9.4395002218887605</v>
      </c>
      <c r="L615">
        <f>(Table2[[#This Row],[6M Return vs Nifty]]-AVERAGE(Table2[6M Return vs Nifty]))/_xlfn.STDEV.P(Table2[6M Return vs Nifty])</f>
        <v>-0.72986061865283569</v>
      </c>
      <c r="M615">
        <v>-0.241487603507337</v>
      </c>
      <c r="N615">
        <f>(Table2[[#This Row],[1W Return vs Nifty]]-AVERAGE(Table2[1W Return vs Nifty]))/_xlfn.STDEV.P(Table2[1W Return vs Nifty])</f>
        <v>-0.13736088752779479</v>
      </c>
      <c r="O615">
        <v>596.04</v>
      </c>
      <c r="P615">
        <v>606.42433394810098</v>
      </c>
      <c r="Q615">
        <v>638.15146087236303</v>
      </c>
      <c r="R615">
        <v>45.163174379674899</v>
      </c>
      <c r="S615" s="1">
        <f>(Table2[[#This Row],[Close Price]]-Table2[[#This Row],[20D EMA]])/Table2[[#This Row],[20D EMA]]</f>
        <v>-9.4624521844171305E-3</v>
      </c>
      <c r="T615" s="1">
        <f>(Table2[[#This Row],[Close Price]]-Table2[[#This Row],[50D EMA]])/Table2[[#This Row],[50D EMA]]</f>
        <v>-2.6424292448449797E-2</v>
      </c>
      <c r="U615" s="1">
        <f>(Table2[[#This Row],[Close Price]]-Table2[[#This Row],[200D EMA]])/Table2[[#This Row],[200D EMA]]</f>
        <v>-7.4827785878741171E-2</v>
      </c>
      <c r="V615">
        <v>0.49851021524850803</v>
      </c>
      <c r="W615">
        <v>580.54999999999995</v>
      </c>
      <c r="X615">
        <v>592</v>
      </c>
      <c r="Y615">
        <v>572.04999999999995</v>
      </c>
      <c r="Z615">
        <v>597</v>
      </c>
      <c r="AA615">
        <v>572.04999999999995</v>
      </c>
      <c r="AB615">
        <v>619.5</v>
      </c>
      <c r="AC615" s="1">
        <f>(Table2[[#This Row],[Close Price]]/Table2[[#This Row],[Day Low]])-1</f>
        <v>1.6966669537507473E-2</v>
      </c>
      <c r="AD615" s="1">
        <f>(Table2[[#This Row],[Day High]]/Table2[[#This Row],[Close Price]])-1</f>
        <v>2.7100271002711285E-3</v>
      </c>
      <c r="AE615" s="1">
        <f>(Table2[[#This Row],[Close Price]]/Table2[[#This Row],[Current Week Low]])-1</f>
        <v>3.2077615593042674E-2</v>
      </c>
      <c r="AF615" s="1">
        <f>(Table2[[#This Row],[Current Week High]]/Table2[[#This Row],[Close Price]])-1</f>
        <v>1.1178861788617933E-2</v>
      </c>
      <c r="AG615" s="1">
        <f>(Table2[[#This Row],[Close Price]]/Table2[[#This Row],[Current Month Low]])-1</f>
        <v>3.2077615593042674E-2</v>
      </c>
      <c r="AH615" s="1">
        <f>(Table2[[#This Row],[Current Month High]]/Table2[[#This Row],[Close Price]])-1</f>
        <v>4.9288617886178887E-2</v>
      </c>
      <c r="AI615">
        <v>39.566395663956598</v>
      </c>
      <c r="AJ615">
        <v>17.0847793753098</v>
      </c>
      <c r="AK615" t="str">
        <f>IF(AND(Table2[[#This Row],[20D EMA]]&gt;Table2[[#This Row],[50D EMA]],Table2[[#This Row],[50D EMA]]&gt;Table2[[#This Row],[200D EMA]]),"Uptrend","Downtrend/NoTrend")</f>
        <v>Downtrend/NoTrend</v>
      </c>
      <c r="AL615">
        <v>-0.09</v>
      </c>
      <c r="AM615" t="s">
        <v>3216</v>
      </c>
      <c r="AN615">
        <v>-2.4300000000000002</v>
      </c>
      <c r="AO615" t="s">
        <v>3216</v>
      </c>
      <c r="AP615">
        <v>4.4088710038105001E-2</v>
      </c>
      <c r="AQ615">
        <f>(Table2[[#This Row],[Sharpe Ratio]]-AVERAGE(Table2[Sharpe Ratio]))/_xlfn.STDEV.P(Table2[Sharpe Ratio])</f>
        <v>-0.23595604405776383</v>
      </c>
      <c r="AR6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5">
        <f>_xlfn.RANK.AVG(Table2[[#This Row],[1Y Return vs Nifty Z-Score]],Table2[1Y Return vs Nifty Z-Score])</f>
        <v>717</v>
      </c>
      <c r="AT615">
        <f>_xlfn.RANK.AVG(Table2[[#This Row],[6M Return vs Nifty Z-Score]],Table2[6M Return vs Nifty Z-Score])</f>
        <v>563</v>
      </c>
      <c r="AU615">
        <f>_xlfn.RANK.AVG(Table2[[#This Row],[Sharpe Ratio Z-Score]],Table2[Sharpe Ratio Z-Score])</f>
        <v>401</v>
      </c>
      <c r="AV615">
        <f>(Table2[[#This Row],[Rank 1Y]]+Table2[[#This Row],[Rank 6M]]+Table2[[#This Row],[Rank Sharpe]])/3</f>
        <v>560.33333333333337</v>
      </c>
    </row>
    <row r="616" spans="1:48" x14ac:dyDescent="0.3">
      <c r="A616" t="s">
        <v>726</v>
      </c>
      <c r="B616" t="s">
        <v>727</v>
      </c>
      <c r="C616" t="s">
        <v>3171</v>
      </c>
      <c r="D616" t="s">
        <v>398</v>
      </c>
      <c r="E616">
        <v>24270.107443140001</v>
      </c>
      <c r="F616">
        <v>1050.55</v>
      </c>
      <c r="G616">
        <v>-27.866915981992001</v>
      </c>
      <c r="H616">
        <f>(Table2[[#This Row],[1Y Return vs Nifty]]-AVERAGE(Table2[1Y Return vs Nifty]))/_xlfn.STDEV.P(Table2[1Y Return vs Nifty])</f>
        <v>-0.90588071903554901</v>
      </c>
      <c r="I616">
        <v>10.270328109104801</v>
      </c>
      <c r="J616">
        <f>(Table2[[#This Row],[1M Return vs Nifty]]-AVERAGE(Table2[1M Return vs Nifty]))/_xlfn.STDEV.P(Table2[1M Return vs Nifty])</f>
        <v>0.8673174481236916</v>
      </c>
      <c r="K616">
        <v>12.2666612157307</v>
      </c>
      <c r="L616">
        <f>(Table2[[#This Row],[6M Return vs Nifty]]-AVERAGE(Table2[6M Return vs Nifty]))/_xlfn.STDEV.P(Table2[6M Return vs Nifty])</f>
        <v>-8.1710320461525876E-2</v>
      </c>
      <c r="M616">
        <v>2.8591616983821102</v>
      </c>
      <c r="N616">
        <f>(Table2[[#This Row],[1W Return vs Nifty]]-AVERAGE(Table2[1W Return vs Nifty]))/_xlfn.STDEV.P(Table2[1W Return vs Nifty])</f>
        <v>0.53606371150276155</v>
      </c>
      <c r="O616">
        <v>1060.71</v>
      </c>
      <c r="P616">
        <v>1015.58422593616</v>
      </c>
      <c r="Q616">
        <v>947.86824204127902</v>
      </c>
      <c r="R616">
        <v>53.542388061888502</v>
      </c>
      <c r="S616" s="1">
        <f>(Table2[[#This Row],[Close Price]]-Table2[[#This Row],[20D EMA]])/Table2[[#This Row],[20D EMA]]</f>
        <v>-9.5784898794204643E-3</v>
      </c>
      <c r="T616" s="1">
        <f>(Table2[[#This Row],[Close Price]]-Table2[[#This Row],[50D EMA]])/Table2[[#This Row],[50D EMA]]</f>
        <v>3.4429221300290171E-2</v>
      </c>
      <c r="U616" s="1">
        <f>(Table2[[#This Row],[Close Price]]-Table2[[#This Row],[200D EMA]])/Table2[[#This Row],[200D EMA]]</f>
        <v>0.1083291468206498</v>
      </c>
      <c r="V616">
        <v>0.69436055276305697</v>
      </c>
      <c r="W616">
        <v>1040</v>
      </c>
      <c r="X616">
        <v>1115.45</v>
      </c>
      <c r="Y616">
        <v>1040</v>
      </c>
      <c r="Z616">
        <v>1143.8</v>
      </c>
      <c r="AA616">
        <v>1031</v>
      </c>
      <c r="AB616">
        <v>1143.8</v>
      </c>
      <c r="AC616" s="1">
        <f>(Table2[[#This Row],[Close Price]]/Table2[[#This Row],[Day Low]])-1</f>
        <v>1.0144230769230766E-2</v>
      </c>
      <c r="AD616" s="1">
        <f>(Table2[[#This Row],[Day High]]/Table2[[#This Row],[Close Price]])-1</f>
        <v>6.1777164342487367E-2</v>
      </c>
      <c r="AE616" s="1">
        <f>(Table2[[#This Row],[Close Price]]/Table2[[#This Row],[Current Week Low]])-1</f>
        <v>1.0144230769230766E-2</v>
      </c>
      <c r="AF616" s="1">
        <f>(Table2[[#This Row],[Current Week High]]/Table2[[#This Row],[Close Price]])-1</f>
        <v>8.8763028889629281E-2</v>
      </c>
      <c r="AG616" s="1">
        <f>(Table2[[#This Row],[Close Price]]/Table2[[#This Row],[Current Month Low]])-1</f>
        <v>1.8962172647914555E-2</v>
      </c>
      <c r="AH616" s="1">
        <f>(Table2[[#This Row],[Current Month High]]/Table2[[#This Row],[Close Price]])-1</f>
        <v>8.8763028889629281E-2</v>
      </c>
      <c r="AI616">
        <v>8.8763028889629201</v>
      </c>
      <c r="AJ616">
        <v>42.6215042085256</v>
      </c>
      <c r="AK616" t="str">
        <f>IF(AND(Table2[[#This Row],[20D EMA]]&gt;Table2[[#This Row],[50D EMA]],Table2[[#This Row],[50D EMA]]&gt;Table2[[#This Row],[200D EMA]]),"Uptrend","Downtrend/NoTrend")</f>
        <v>Uptrend</v>
      </c>
      <c r="AL616">
        <v>0.12</v>
      </c>
      <c r="AM616" t="s">
        <v>3217</v>
      </c>
      <c r="AN616">
        <v>-1.28</v>
      </c>
      <c r="AO616" t="s">
        <v>3216</v>
      </c>
      <c r="AP616">
        <v>-7.3252614895275001E-2</v>
      </c>
      <c r="AQ616">
        <f>(Table2[[#This Row],[Sharpe Ratio]]-AVERAGE(Table2[Sharpe Ratio]))/_xlfn.STDEV.P(Table2[Sharpe Ratio])</f>
        <v>-1.5987672917101443</v>
      </c>
      <c r="AR6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-1.182977171580766</v>
      </c>
      <c r="AS616">
        <f>_xlfn.RANK.AVG(Table2[[#This Row],[1Y Return vs Nifty Z-Score]],Table2[1Y Return vs Nifty Z-Score])</f>
        <v>642</v>
      </c>
      <c r="AT616">
        <f>_xlfn.RANK.AVG(Table2[[#This Row],[6M Return vs Nifty Z-Score]],Table2[6M Return vs Nifty Z-Score])</f>
        <v>343</v>
      </c>
      <c r="AU616">
        <f>_xlfn.RANK.AVG(Table2[[#This Row],[Sharpe Ratio Z-Score]],Table2[Sharpe Ratio Z-Score])</f>
        <v>699</v>
      </c>
      <c r="AV616">
        <f>(Table2[[#This Row],[Rank 1Y]]+Table2[[#This Row],[Rank 6M]]+Table2[[#This Row],[Rank Sharpe]])/3</f>
        <v>561.33333333333337</v>
      </c>
    </row>
    <row r="617" spans="1:48" x14ac:dyDescent="0.3">
      <c r="A617" t="s">
        <v>1678</v>
      </c>
      <c r="B617" t="s">
        <v>1679</v>
      </c>
      <c r="C617" t="s">
        <v>3182</v>
      </c>
      <c r="D617" t="s">
        <v>1081</v>
      </c>
      <c r="E617">
        <v>5279.71105025</v>
      </c>
      <c r="F617">
        <v>3097.4</v>
      </c>
      <c r="G617">
        <v>-4.1605742949372999</v>
      </c>
      <c r="H617">
        <f>(Table2[[#This Row],[1Y Return vs Nifty]]-AVERAGE(Table2[1Y Return vs Nifty]))/_xlfn.STDEV.P(Table2[1Y Return vs Nifty])</f>
        <v>-0.5044509680169974</v>
      </c>
      <c r="I617">
        <v>-2.3334991148886801</v>
      </c>
      <c r="J617">
        <f>(Table2[[#This Row],[1M Return vs Nifty]]-AVERAGE(Table2[1M Return vs Nifty]))/_xlfn.STDEV.P(Table2[1M Return vs Nifty])</f>
        <v>-0.27771285102476101</v>
      </c>
      <c r="K617">
        <v>-4.3902038764825999</v>
      </c>
      <c r="L617">
        <f>(Table2[[#This Row],[6M Return vs Nifty]]-AVERAGE(Table2[6M Return vs Nifty]))/_xlfn.STDEV.P(Table2[6M Return vs Nifty])</f>
        <v>-0.57908762540220526</v>
      </c>
      <c r="M617">
        <v>-0.43663755138092097</v>
      </c>
      <c r="N617">
        <f>(Table2[[#This Row],[1W Return vs Nifty]]-AVERAGE(Table2[1W Return vs Nifty]))/_xlfn.STDEV.P(Table2[1W Return vs Nifty])</f>
        <v>-0.17974516340108351</v>
      </c>
      <c r="O617">
        <v>3137.67</v>
      </c>
      <c r="P617">
        <v>3121.1721534406101</v>
      </c>
      <c r="Q617">
        <v>2998.7592122645601</v>
      </c>
      <c r="R617">
        <v>51.538541574532999</v>
      </c>
      <c r="S617" s="1">
        <f>(Table2[[#This Row],[Close Price]]-Table2[[#This Row],[20D EMA]])/Table2[[#This Row],[20D EMA]]</f>
        <v>-1.2834364353166516E-2</v>
      </c>
      <c r="T617" s="1">
        <f>(Table2[[#This Row],[Close Price]]-Table2[[#This Row],[50D EMA]])/Table2[[#This Row],[50D EMA]]</f>
        <v>-7.6164185350702067E-3</v>
      </c>
      <c r="U617" s="1">
        <f>(Table2[[#This Row],[Close Price]]-Table2[[#This Row],[200D EMA]])/Table2[[#This Row],[200D EMA]]</f>
        <v>3.2893867347538665E-2</v>
      </c>
      <c r="V617">
        <v>0.72355403777735305</v>
      </c>
      <c r="W617">
        <v>3070</v>
      </c>
      <c r="X617">
        <v>3157.25</v>
      </c>
      <c r="Y617">
        <v>3063.7</v>
      </c>
      <c r="Z617">
        <v>3183</v>
      </c>
      <c r="AA617">
        <v>3025</v>
      </c>
      <c r="AB617">
        <v>3259.95</v>
      </c>
      <c r="AC617" s="1">
        <f>(Table2[[#This Row],[Close Price]]/Table2[[#This Row],[Day Low]])-1</f>
        <v>8.9250814332246797E-3</v>
      </c>
      <c r="AD617" s="1">
        <f>(Table2[[#This Row],[Day High]]/Table2[[#This Row],[Close Price]])-1</f>
        <v>1.932265771292041E-2</v>
      </c>
      <c r="AE617" s="1">
        <f>(Table2[[#This Row],[Close Price]]/Table2[[#This Row],[Current Week Low]])-1</f>
        <v>1.0999771518099166E-2</v>
      </c>
      <c r="AF617" s="1">
        <f>(Table2[[#This Row],[Current Week High]]/Table2[[#This Row],[Close Price]])-1</f>
        <v>2.7636081875121121E-2</v>
      </c>
      <c r="AG617" s="1">
        <f>(Table2[[#This Row],[Close Price]]/Table2[[#This Row],[Current Month Low]])-1</f>
        <v>2.3933884297520747E-2</v>
      </c>
      <c r="AH617" s="1">
        <f>(Table2[[#This Row],[Current Month High]]/Table2[[#This Row],[Close Price]])-1</f>
        <v>5.2479498934590252E-2</v>
      </c>
      <c r="AI617">
        <v>19.455026796668101</v>
      </c>
      <c r="AJ617">
        <v>34.669565217391302</v>
      </c>
      <c r="AK617" t="str">
        <f>IF(AND(Table2[[#This Row],[20D EMA]]&gt;Table2[[#This Row],[50D EMA]],Table2[[#This Row],[50D EMA]]&gt;Table2[[#This Row],[200D EMA]]),"Uptrend","Downtrend/NoTrend")</f>
        <v>Uptrend</v>
      </c>
      <c r="AL617">
        <v>0</v>
      </c>
      <c r="AM617">
        <v>0</v>
      </c>
      <c r="AN617">
        <v>-2.69</v>
      </c>
      <c r="AO617" t="s">
        <v>3216</v>
      </c>
      <c r="AP617">
        <v>-6.3812925904614001E-2</v>
      </c>
      <c r="AQ617">
        <f>(Table2[[#This Row],[Sharpe Ratio]]-AVERAGE(Table2[Sharpe Ratio]))/_xlfn.STDEV.P(Table2[Sharpe Ratio])</f>
        <v>-1.4891340117201926</v>
      </c>
      <c r="AR6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-3.0301306195652398</v>
      </c>
      <c r="AS617">
        <f>_xlfn.RANK.AVG(Table2[[#This Row],[1Y Return vs Nifty Z-Score]],Table2[1Y Return vs Nifty Z-Score])</f>
        <v>478</v>
      </c>
      <c r="AT617">
        <f>_xlfn.RANK.AVG(Table2[[#This Row],[6M Return vs Nifty Z-Score]],Table2[6M Return vs Nifty Z-Score])</f>
        <v>520</v>
      </c>
      <c r="AU617">
        <f>_xlfn.RANK.AVG(Table2[[#This Row],[Sharpe Ratio Z-Score]],Table2[Sharpe Ratio Z-Score])</f>
        <v>686</v>
      </c>
      <c r="AV617">
        <f>(Table2[[#This Row],[Rank 1Y]]+Table2[[#This Row],[Rank 6M]]+Table2[[#This Row],[Rank Sharpe]])/3</f>
        <v>561.33333333333337</v>
      </c>
    </row>
    <row r="618" spans="1:48" x14ac:dyDescent="0.3">
      <c r="A618" t="s">
        <v>1386</v>
      </c>
      <c r="B618" t="s">
        <v>1387</v>
      </c>
      <c r="C618" t="s">
        <v>3171</v>
      </c>
      <c r="D618" t="s">
        <v>24</v>
      </c>
      <c r="E618">
        <v>8239.6248751799994</v>
      </c>
      <c r="F618">
        <v>42.09</v>
      </c>
      <c r="G618">
        <v>-40.948872421843298</v>
      </c>
      <c r="H618">
        <f>(Table2[[#This Row],[1Y Return vs Nifty]]-AVERAGE(Table2[1Y Return vs Nifty]))/_xlfn.STDEV.P(Table2[1Y Return vs Nifty])</f>
        <v>-1.1274031532352011</v>
      </c>
      <c r="I618">
        <v>-2.5312064824552198</v>
      </c>
      <c r="J618">
        <f>(Table2[[#This Row],[1M Return vs Nifty]]-AVERAGE(Table2[1M Return vs Nifty]))/_xlfn.STDEV.P(Table2[1M Return vs Nifty])</f>
        <v>-0.29567413549854488</v>
      </c>
      <c r="K618">
        <v>-23.885729976323798</v>
      </c>
      <c r="L618">
        <f>(Table2[[#This Row],[6M Return vs Nifty]]-AVERAGE(Table2[6M Return vs Nifty]))/_xlfn.STDEV.P(Table2[6M Return vs Nifty])</f>
        <v>-1.1612279126806706</v>
      </c>
      <c r="M618">
        <v>-8.2472123519732696E-2</v>
      </c>
      <c r="N618">
        <f>(Table2[[#This Row],[1W Return vs Nifty]]-AVERAGE(Table2[1W Return vs Nifty]))/_xlfn.STDEV.P(Table2[1W Return vs Nifty])</f>
        <v>-0.10282459353767817</v>
      </c>
      <c r="O618">
        <v>42.96</v>
      </c>
      <c r="P618">
        <v>43.935813721753902</v>
      </c>
      <c r="Q618">
        <v>47.290183536846698</v>
      </c>
      <c r="R618">
        <v>41.724413584318597</v>
      </c>
      <c r="S618" s="1">
        <f>(Table2[[#This Row],[Close Price]]-Table2[[#This Row],[20D EMA]])/Table2[[#This Row],[20D EMA]]</f>
        <v>-2.0251396648044633E-2</v>
      </c>
      <c r="T618" s="1">
        <f>(Table2[[#This Row],[Close Price]]-Table2[[#This Row],[50D EMA]])/Table2[[#This Row],[50D EMA]]</f>
        <v>-4.2011597496371914E-2</v>
      </c>
      <c r="U618" s="1">
        <f>(Table2[[#This Row],[Close Price]]-Table2[[#This Row],[200D EMA]])/Table2[[#This Row],[200D EMA]]</f>
        <v>-0.10996327668711436</v>
      </c>
      <c r="V618">
        <v>0.472214522095389</v>
      </c>
      <c r="W618">
        <v>41.8</v>
      </c>
      <c r="X618">
        <v>43.02</v>
      </c>
      <c r="Y618">
        <v>41.8</v>
      </c>
      <c r="Z618">
        <v>43.35</v>
      </c>
      <c r="AA618">
        <v>41.8</v>
      </c>
      <c r="AB618">
        <v>44.9</v>
      </c>
      <c r="AC618" s="1">
        <f>(Table2[[#This Row],[Close Price]]/Table2[[#This Row],[Day Low]])-1</f>
        <v>6.9377990430623537E-3</v>
      </c>
      <c r="AD618" s="1">
        <f>(Table2[[#This Row],[Day High]]/Table2[[#This Row],[Close Price]])-1</f>
        <v>2.2095509622238163E-2</v>
      </c>
      <c r="AE618" s="1">
        <f>(Table2[[#This Row],[Close Price]]/Table2[[#This Row],[Current Week Low]])-1</f>
        <v>6.9377990430623537E-3</v>
      </c>
      <c r="AF618" s="1">
        <f>(Table2[[#This Row],[Current Week High]]/Table2[[#This Row],[Close Price]])-1</f>
        <v>2.9935851746258013E-2</v>
      </c>
      <c r="AG618" s="1">
        <f>(Table2[[#This Row],[Close Price]]/Table2[[#This Row],[Current Month Low]])-1</f>
        <v>6.9377990430623537E-3</v>
      </c>
      <c r="AH618" s="1">
        <f>(Table2[[#This Row],[Current Month High]]/Table2[[#This Row],[Close Price]])-1</f>
        <v>6.6761701116654582E-2</v>
      </c>
      <c r="AI618">
        <v>49.679258731289998</v>
      </c>
      <c r="AJ618">
        <v>5.2250000000000103</v>
      </c>
      <c r="AK618" t="str">
        <f>IF(AND(Table2[[#This Row],[20D EMA]]&gt;Table2[[#This Row],[50D EMA]],Table2[[#This Row],[50D EMA]]&gt;Table2[[#This Row],[200D EMA]]),"Uptrend","Downtrend/NoTrend")</f>
        <v>Downtrend/NoTrend</v>
      </c>
      <c r="AL618">
        <v>-0.06</v>
      </c>
      <c r="AM618" t="s">
        <v>3216</v>
      </c>
      <c r="AN618">
        <v>-5.67</v>
      </c>
      <c r="AO618" t="s">
        <v>3216</v>
      </c>
      <c r="AP618">
        <v>8.1071478718851994E-2</v>
      </c>
      <c r="AQ618">
        <f>(Table2[[#This Row],[Sharpe Ratio]]-AVERAGE(Table2[Sharpe Ratio]))/_xlfn.STDEV.P(Table2[Sharpe Ratio])</f>
        <v>0.19356469943190494</v>
      </c>
      <c r="AR6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8">
        <f>_xlfn.RANK.AVG(Table2[[#This Row],[1Y Return vs Nifty Z-Score]],Table2[1Y Return vs Nifty Z-Score])</f>
        <v>699</v>
      </c>
      <c r="AT618">
        <f>_xlfn.RANK.AVG(Table2[[#This Row],[6M Return vs Nifty Z-Score]],Table2[6M Return vs Nifty Z-Score])</f>
        <v>698</v>
      </c>
      <c r="AU618">
        <f>_xlfn.RANK.AVG(Table2[[#This Row],[Sharpe Ratio Z-Score]],Table2[Sharpe Ratio Z-Score])</f>
        <v>298</v>
      </c>
      <c r="AV618">
        <f>(Table2[[#This Row],[Rank 1Y]]+Table2[[#This Row],[Rank 6M]]+Table2[[#This Row],[Rank Sharpe]])/3</f>
        <v>565</v>
      </c>
    </row>
    <row r="619" spans="1:48" x14ac:dyDescent="0.3">
      <c r="A619" t="s">
        <v>410</v>
      </c>
      <c r="B619" t="s">
        <v>411</v>
      </c>
      <c r="C619" t="s">
        <v>3170</v>
      </c>
      <c r="D619" t="s">
        <v>282</v>
      </c>
      <c r="E619">
        <v>57978.329765064998</v>
      </c>
      <c r="F619">
        <v>5502.45</v>
      </c>
      <c r="G619">
        <v>-6.86438212486821</v>
      </c>
      <c r="H619">
        <f>(Table2[[#This Row],[1Y Return vs Nifty]]-AVERAGE(Table2[1Y Return vs Nifty]))/_xlfn.STDEV.P(Table2[1Y Return vs Nifty])</f>
        <v>-0.55023571702210738</v>
      </c>
      <c r="I619">
        <v>1.0608349202235099</v>
      </c>
      <c r="J619">
        <f>(Table2[[#This Row],[1M Return vs Nifty]]-AVERAGE(Table2[1M Return vs Nifty]))/_xlfn.STDEV.P(Table2[1M Return vs Nifty])</f>
        <v>3.0655015858995251E-2</v>
      </c>
      <c r="K619">
        <v>-10.483993582630699</v>
      </c>
      <c r="L619">
        <f>(Table2[[#This Row],[6M Return vs Nifty]]-AVERAGE(Table2[6M Return vs Nifty]))/_xlfn.STDEV.P(Table2[6M Return vs Nifty])</f>
        <v>-0.7610493981691635</v>
      </c>
      <c r="M619">
        <v>-4.7102583378065699</v>
      </c>
      <c r="N619">
        <f>(Table2[[#This Row],[1W Return vs Nifty]]-AVERAGE(Table2[1W Return vs Nifty]))/_xlfn.STDEV.P(Table2[1W Return vs Nifty])</f>
        <v>-1.10792538770236</v>
      </c>
      <c r="O619">
        <v>5572.22</v>
      </c>
      <c r="P619">
        <v>5371.1811132968196</v>
      </c>
      <c r="Q619">
        <v>5038.2510078718997</v>
      </c>
      <c r="R619">
        <v>34.8569870096456</v>
      </c>
      <c r="S619" s="1">
        <f>(Table2[[#This Row],[Close Price]]-Table2[[#This Row],[20D EMA]])/Table2[[#This Row],[20D EMA]]</f>
        <v>-1.2521041882768525E-2</v>
      </c>
      <c r="T619" s="1">
        <f>(Table2[[#This Row],[Close Price]]-Table2[[#This Row],[50D EMA]])/Table2[[#This Row],[50D EMA]]</f>
        <v>2.4439482477738989E-2</v>
      </c>
      <c r="U619" s="1">
        <f>(Table2[[#This Row],[Close Price]]-Table2[[#This Row],[200D EMA]])/Table2[[#This Row],[200D EMA]]</f>
        <v>9.213494750516063E-2</v>
      </c>
      <c r="V619">
        <v>0.65706949971852202</v>
      </c>
      <c r="W619">
        <v>5420</v>
      </c>
      <c r="X619">
        <v>5631.85</v>
      </c>
      <c r="Y619">
        <v>5412.5</v>
      </c>
      <c r="Z619">
        <v>5822.9</v>
      </c>
      <c r="AA619">
        <v>5412.5</v>
      </c>
      <c r="AB619">
        <v>5837</v>
      </c>
      <c r="AC619" s="1">
        <f>(Table2[[#This Row],[Close Price]]/Table2[[#This Row],[Day Low]])-1</f>
        <v>1.5212177121771253E-2</v>
      </c>
      <c r="AD619" s="1">
        <f>(Table2[[#This Row],[Day High]]/Table2[[#This Row],[Close Price]])-1</f>
        <v>2.3516797063126482E-2</v>
      </c>
      <c r="AE619" s="1">
        <f>(Table2[[#This Row],[Close Price]]/Table2[[#This Row],[Current Week Low]])-1</f>
        <v>1.6618937644341747E-2</v>
      </c>
      <c r="AF619" s="1">
        <f>(Table2[[#This Row],[Current Week High]]/Table2[[#This Row],[Close Price]])-1</f>
        <v>5.8237694118074668E-2</v>
      </c>
      <c r="AG619" s="1">
        <f>(Table2[[#This Row],[Close Price]]/Table2[[#This Row],[Current Month Low]])-1</f>
        <v>1.6618937644341747E-2</v>
      </c>
      <c r="AH619" s="1">
        <f>(Table2[[#This Row],[Current Month High]]/Table2[[#This Row],[Close Price]])-1</f>
        <v>6.0800189006715133E-2</v>
      </c>
      <c r="AI619">
        <v>9.0423356868304108</v>
      </c>
      <c r="AJ619">
        <v>33.846995864753097</v>
      </c>
      <c r="AK619" t="str">
        <f>IF(AND(Table2[[#This Row],[20D EMA]]&gt;Table2[[#This Row],[50D EMA]],Table2[[#This Row],[50D EMA]]&gt;Table2[[#This Row],[200D EMA]]),"Uptrend","Downtrend/NoTrend")</f>
        <v>Uptrend</v>
      </c>
      <c r="AL619">
        <v>-0.03</v>
      </c>
      <c r="AM619" t="s">
        <v>3216</v>
      </c>
      <c r="AN619">
        <v>-4.2699999999999996</v>
      </c>
      <c r="AO619" t="s">
        <v>3216</v>
      </c>
      <c r="AP619">
        <v>-1.5110214418693001E-2</v>
      </c>
      <c r="AQ619">
        <f>(Table2[[#This Row],[Sharpe Ratio]]-AVERAGE(Table2[Sharpe Ratio]))/_xlfn.STDEV.P(Table2[Sharpe Ratio])</f>
        <v>-0.92349694360403944</v>
      </c>
      <c r="AR6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-3.3120524306386745</v>
      </c>
      <c r="AS619">
        <f>_xlfn.RANK.AVG(Table2[[#This Row],[1Y Return vs Nifty Z-Score]],Table2[1Y Return vs Nifty Z-Score])</f>
        <v>507</v>
      </c>
      <c r="AT619">
        <f>_xlfn.RANK.AVG(Table2[[#This Row],[6M Return vs Nifty Z-Score]],Table2[6M Return vs Nifty Z-Score])</f>
        <v>575</v>
      </c>
      <c r="AU619">
        <f>_xlfn.RANK.AVG(Table2[[#This Row],[Sharpe Ratio Z-Score]],Table2[Sharpe Ratio Z-Score])</f>
        <v>618</v>
      </c>
      <c r="AV619">
        <f>(Table2[[#This Row],[Rank 1Y]]+Table2[[#This Row],[Rank 6M]]+Table2[[#This Row],[Rank Sharpe]])/3</f>
        <v>566.66666666666663</v>
      </c>
    </row>
    <row r="620" spans="1:48" x14ac:dyDescent="0.3">
      <c r="A620" t="s">
        <v>2032</v>
      </c>
      <c r="B620" t="s">
        <v>2033</v>
      </c>
      <c r="C620" t="s">
        <v>3188</v>
      </c>
      <c r="D620" t="s">
        <v>1617</v>
      </c>
      <c r="E620">
        <v>3359.039524669</v>
      </c>
      <c r="F620">
        <v>149.15</v>
      </c>
      <c r="G620">
        <v>-30.659285945682701</v>
      </c>
      <c r="H620">
        <f>(Table2[[#This Row],[1Y Return vs Nifty]]-AVERAGE(Table2[1Y Return vs Nifty]))/_xlfn.STDEV.P(Table2[1Y Return vs Nifty])</f>
        <v>-0.95316512900793005</v>
      </c>
      <c r="I620">
        <v>-10.129337422329501</v>
      </c>
      <c r="J620">
        <f>(Table2[[#This Row],[1M Return vs Nifty]]-AVERAGE(Table2[1M Return vs Nifty]))/_xlfn.STDEV.P(Table2[1M Return vs Nifty])</f>
        <v>-0.98594781098112305</v>
      </c>
      <c r="K620">
        <v>-11.752822163070601</v>
      </c>
      <c r="L620">
        <f>(Table2[[#This Row],[6M Return vs Nifty]]-AVERAGE(Table2[6M Return vs Nifty]))/_xlfn.STDEV.P(Table2[6M Return vs Nifty])</f>
        <v>-0.79893687196913588</v>
      </c>
      <c r="M620">
        <v>-3.46423362289468</v>
      </c>
      <c r="N620">
        <f>(Table2[[#This Row],[1W Return vs Nifty]]-AVERAGE(Table2[1W Return vs Nifty]))/_xlfn.STDEV.P(Table2[1W Return vs Nifty])</f>
        <v>-0.83730345909199544</v>
      </c>
      <c r="O620">
        <v>153.68</v>
      </c>
      <c r="P620">
        <v>155.341827800277</v>
      </c>
      <c r="Q620">
        <v>151.06824231981901</v>
      </c>
      <c r="R620">
        <v>26.383573083733999</v>
      </c>
      <c r="S620" s="1">
        <f>(Table2[[#This Row],[Close Price]]-Table2[[#This Row],[20D EMA]])/Table2[[#This Row],[20D EMA]]</f>
        <v>-2.9476834981780328E-2</v>
      </c>
      <c r="T620" s="1">
        <f>(Table2[[#This Row],[Close Price]]-Table2[[#This Row],[50D EMA]])/Table2[[#This Row],[50D EMA]]</f>
        <v>-3.9859372636182895E-2</v>
      </c>
      <c r="U620" s="1">
        <f>(Table2[[#This Row],[Close Price]]-Table2[[#This Row],[200D EMA]])/Table2[[#This Row],[200D EMA]]</f>
        <v>-1.2697852906489679E-2</v>
      </c>
      <c r="V620">
        <v>0.45909655378181902</v>
      </c>
      <c r="W620">
        <v>144.16999999999999</v>
      </c>
      <c r="X620">
        <v>150.57</v>
      </c>
      <c r="Y620">
        <v>144.16999999999999</v>
      </c>
      <c r="Z620">
        <v>153.44999999999999</v>
      </c>
      <c r="AA620">
        <v>144.16999999999999</v>
      </c>
      <c r="AB620">
        <v>162</v>
      </c>
      <c r="AC620" s="1">
        <f>(Table2[[#This Row],[Close Price]]/Table2[[#This Row],[Day Low]])-1</f>
        <v>3.4542553929389097E-2</v>
      </c>
      <c r="AD620" s="1">
        <f>(Table2[[#This Row],[Day High]]/Table2[[#This Row],[Close Price]])-1</f>
        <v>9.5206168286958714E-3</v>
      </c>
      <c r="AE620" s="1">
        <f>(Table2[[#This Row],[Close Price]]/Table2[[#This Row],[Current Week Low]])-1</f>
        <v>3.4542553929389097E-2</v>
      </c>
      <c r="AF620" s="1">
        <f>(Table2[[#This Row],[Current Week High]]/Table2[[#This Row],[Close Price]])-1</f>
        <v>2.8830036875628462E-2</v>
      </c>
      <c r="AG620" s="1">
        <f>(Table2[[#This Row],[Close Price]]/Table2[[#This Row],[Current Month Low]])-1</f>
        <v>3.4542553929389097E-2</v>
      </c>
      <c r="AH620" s="1">
        <f>(Table2[[#This Row],[Current Month High]]/Table2[[#This Row],[Close Price]])-1</f>
        <v>8.6154877639959659E-2</v>
      </c>
      <c r="AI620">
        <v>20.0737512571236</v>
      </c>
      <c r="AJ620">
        <v>15.6201550387596</v>
      </c>
      <c r="AK620" t="str">
        <f>IF(AND(Table2[[#This Row],[20D EMA]]&gt;Table2[[#This Row],[50D EMA]],Table2[[#This Row],[50D EMA]]&gt;Table2[[#This Row],[200D EMA]]),"Uptrend","Downtrend/NoTrend")</f>
        <v>Downtrend/NoTrend</v>
      </c>
      <c r="AL620">
        <v>-0.04</v>
      </c>
      <c r="AM620" t="s">
        <v>3216</v>
      </c>
      <c r="AN620">
        <v>-3.84</v>
      </c>
      <c r="AO620" t="s">
        <v>3216</v>
      </c>
      <c r="AP620">
        <v>2.7348532331712999E-2</v>
      </c>
      <c r="AQ620">
        <f>(Table2[[#This Row],[Sharpe Ratio]]-AVERAGE(Table2[Sharpe Ratio]))/_xlfn.STDEV.P(Table2[Sharpe Ratio])</f>
        <v>-0.43037776614862161</v>
      </c>
      <c r="AR6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0">
        <f>_xlfn.RANK.AVG(Table2[[#This Row],[1Y Return vs Nifty Z-Score]],Table2[1Y Return vs Nifty Z-Score])</f>
        <v>658</v>
      </c>
      <c r="AT620">
        <f>_xlfn.RANK.AVG(Table2[[#This Row],[6M Return vs Nifty Z-Score]],Table2[6M Return vs Nifty Z-Score])</f>
        <v>591</v>
      </c>
      <c r="AU620">
        <f>_xlfn.RANK.AVG(Table2[[#This Row],[Sharpe Ratio Z-Score]],Table2[Sharpe Ratio Z-Score])</f>
        <v>454</v>
      </c>
      <c r="AV620">
        <f>(Table2[[#This Row],[Rank 1Y]]+Table2[[#This Row],[Rank 6M]]+Table2[[#This Row],[Rank Sharpe]])/3</f>
        <v>567.66666666666663</v>
      </c>
    </row>
    <row r="621" spans="1:48" x14ac:dyDescent="0.3">
      <c r="A621" t="s">
        <v>485</v>
      </c>
      <c r="B621" t="s">
        <v>486</v>
      </c>
      <c r="C621" t="s">
        <v>3185</v>
      </c>
      <c r="D621" t="s">
        <v>379</v>
      </c>
      <c r="E621">
        <v>45419.268356909997</v>
      </c>
      <c r="F621">
        <v>594.79999999999995</v>
      </c>
      <c r="G621">
        <v>-29.032806944127</v>
      </c>
      <c r="H621">
        <f>(Table2[[#This Row],[1Y Return vs Nifty]]-AVERAGE(Table2[1Y Return vs Nifty]))/_xlfn.STDEV.P(Table2[1Y Return vs Nifty])</f>
        <v>-0.92562325564549774</v>
      </c>
      <c r="I621">
        <v>5.7925728614319496</v>
      </c>
      <c r="J621">
        <f>(Table2[[#This Row],[1M Return vs Nifty]]-AVERAGE(Table2[1M Return vs Nifty]))/_xlfn.STDEV.P(Table2[1M Return vs Nifty])</f>
        <v>0.4605231197314405</v>
      </c>
      <c r="K621">
        <v>12.516878075393301</v>
      </c>
      <c r="L621">
        <f>(Table2[[#This Row],[6M Return vs Nifty]]-AVERAGE(Table2[6M Return vs Nifty]))/_xlfn.STDEV.P(Table2[6M Return vs Nifty])</f>
        <v>-7.4238795260311213E-2</v>
      </c>
      <c r="M621">
        <v>-1.5554632142392799</v>
      </c>
      <c r="N621">
        <f>(Table2[[#This Row],[1W Return vs Nifty]]-AVERAGE(Table2[1W Return vs Nifty]))/_xlfn.STDEV.P(Table2[1W Return vs Nifty])</f>
        <v>-0.42274095235933784</v>
      </c>
      <c r="O621">
        <v>598.54</v>
      </c>
      <c r="P621">
        <v>578.69623517978903</v>
      </c>
      <c r="Q621">
        <v>558.81897330885295</v>
      </c>
      <c r="R621">
        <v>50.7144691723311</v>
      </c>
      <c r="S621" s="1">
        <f>(Table2[[#This Row],[Close Price]]-Table2[[#This Row],[20D EMA]])/Table2[[#This Row],[20D EMA]]</f>
        <v>-6.2485381093995542E-3</v>
      </c>
      <c r="T621" s="1">
        <f>(Table2[[#This Row],[Close Price]]-Table2[[#This Row],[50D EMA]])/Table2[[#This Row],[50D EMA]]</f>
        <v>2.7827664742294062E-2</v>
      </c>
      <c r="U621" s="1">
        <f>(Table2[[#This Row],[Close Price]]-Table2[[#This Row],[200D EMA]])/Table2[[#This Row],[200D EMA]]</f>
        <v>6.4387625348684613E-2</v>
      </c>
      <c r="V621">
        <v>0.75889301837439405</v>
      </c>
      <c r="W621">
        <v>582.54999999999995</v>
      </c>
      <c r="X621">
        <v>612.75</v>
      </c>
      <c r="Y621">
        <v>582.54999999999995</v>
      </c>
      <c r="Z621">
        <v>615.79999999999995</v>
      </c>
      <c r="AA621">
        <v>582.54999999999995</v>
      </c>
      <c r="AB621">
        <v>623.70000000000005</v>
      </c>
      <c r="AC621" s="1">
        <f>(Table2[[#This Row],[Close Price]]/Table2[[#This Row],[Day Low]])-1</f>
        <v>2.1028237919491932E-2</v>
      </c>
      <c r="AD621" s="1">
        <f>(Table2[[#This Row],[Day High]]/Table2[[#This Row],[Close Price]])-1</f>
        <v>3.0178211163416346E-2</v>
      </c>
      <c r="AE621" s="1">
        <f>(Table2[[#This Row],[Close Price]]/Table2[[#This Row],[Current Week Low]])-1</f>
        <v>2.1028237919491932E-2</v>
      </c>
      <c r="AF621" s="1">
        <f>(Table2[[#This Row],[Current Week High]]/Table2[[#This Row],[Close Price]])-1</f>
        <v>3.5305985205110968E-2</v>
      </c>
      <c r="AG621" s="1">
        <f>(Table2[[#This Row],[Close Price]]/Table2[[#This Row],[Current Month Low]])-1</f>
        <v>2.1028237919491932E-2</v>
      </c>
      <c r="AH621" s="1">
        <f>(Table2[[#This Row],[Current Month High]]/Table2[[#This Row],[Close Price]])-1</f>
        <v>4.8587760591795703E-2</v>
      </c>
      <c r="AI621">
        <v>6.7585743106926799</v>
      </c>
      <c r="AJ621">
        <v>32.8271549799017</v>
      </c>
      <c r="AK621" t="str">
        <f>IF(AND(Table2[[#This Row],[20D EMA]]&gt;Table2[[#This Row],[50D EMA]],Table2[[#This Row],[50D EMA]]&gt;Table2[[#This Row],[200D EMA]]),"Uptrend","Downtrend/NoTrend")</f>
        <v>Uptrend</v>
      </c>
      <c r="AL621">
        <v>0.05</v>
      </c>
      <c r="AM621" t="s">
        <v>3217</v>
      </c>
      <c r="AN621">
        <v>-1.23</v>
      </c>
      <c r="AO621" t="s">
        <v>3216</v>
      </c>
      <c r="AP621">
        <v>-8.5932042100637998E-2</v>
      </c>
      <c r="AQ621">
        <f>(Table2[[#This Row],[Sharpe Ratio]]-AVERAGE(Table2[Sharpe Ratio]))/_xlfn.STDEV.P(Table2[Sharpe Ratio])</f>
        <v>-1.7460271425688993</v>
      </c>
      <c r="AR6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-2.7081070261026055</v>
      </c>
      <c r="AS621">
        <f>_xlfn.RANK.AVG(Table2[[#This Row],[1Y Return vs Nifty Z-Score]],Table2[1Y Return vs Nifty Z-Score])</f>
        <v>652</v>
      </c>
      <c r="AT621">
        <f>_xlfn.RANK.AVG(Table2[[#This Row],[6M Return vs Nifty Z-Score]],Table2[6M Return vs Nifty Z-Score])</f>
        <v>339</v>
      </c>
      <c r="AU621">
        <f>_xlfn.RANK.AVG(Table2[[#This Row],[Sharpe Ratio Z-Score]],Table2[Sharpe Ratio Z-Score])</f>
        <v>713</v>
      </c>
      <c r="AV621">
        <f>(Table2[[#This Row],[Rank 1Y]]+Table2[[#This Row],[Rank 6M]]+Table2[[#This Row],[Rank Sharpe]])/3</f>
        <v>568</v>
      </c>
    </row>
    <row r="622" spans="1:48" x14ac:dyDescent="0.3">
      <c r="A622" t="s">
        <v>1290</v>
      </c>
      <c r="B622" t="s">
        <v>1291</v>
      </c>
      <c r="C622" t="s">
        <v>3180</v>
      </c>
      <c r="D622" t="s">
        <v>80</v>
      </c>
      <c r="E622">
        <v>9136.4922745700005</v>
      </c>
      <c r="F622">
        <v>773.45</v>
      </c>
      <c r="G622">
        <v>-6.8688477661077503</v>
      </c>
      <c r="H622">
        <f>(Table2[[#This Row],[1Y Return vs Nifty]]-AVERAGE(Table2[1Y Return vs Nifty]))/_xlfn.STDEV.P(Table2[1Y Return vs Nifty])</f>
        <v>-0.55031133565928858</v>
      </c>
      <c r="I622">
        <v>-6.1317551065023101</v>
      </c>
      <c r="J622">
        <f>(Table2[[#This Row],[1M Return vs Nifty]]-AVERAGE(Table2[1M Return vs Nifty]))/_xlfn.STDEV.P(Table2[1M Return vs Nifty])</f>
        <v>-0.62277614942038551</v>
      </c>
      <c r="K622">
        <v>-22.4507996877451</v>
      </c>
      <c r="L622">
        <f>(Table2[[#This Row],[6M Return vs Nifty]]-AVERAGE(Table2[6M Return vs Nifty]))/_xlfn.STDEV.P(Table2[6M Return vs Nifty])</f>
        <v>-1.1183806088356834</v>
      </c>
      <c r="M622">
        <v>-0.90446976427134995</v>
      </c>
      <c r="N622">
        <f>(Table2[[#This Row],[1W Return vs Nifty]]-AVERAGE(Table2[1W Return vs Nifty]))/_xlfn.STDEV.P(Table2[1W Return vs Nifty])</f>
        <v>-0.28135282350870439</v>
      </c>
      <c r="O622">
        <v>790.94</v>
      </c>
      <c r="P622">
        <v>807.22351117758603</v>
      </c>
      <c r="Q622">
        <v>813.47870021872302</v>
      </c>
      <c r="R622">
        <v>37.127329308275897</v>
      </c>
      <c r="S622" s="1">
        <f>(Table2[[#This Row],[Close Price]]-Table2[[#This Row],[20D EMA]])/Table2[[#This Row],[20D EMA]]</f>
        <v>-2.2112928920019228E-2</v>
      </c>
      <c r="T622" s="1">
        <f>(Table2[[#This Row],[Close Price]]-Table2[[#This Row],[50D EMA]])/Table2[[#This Row],[50D EMA]]</f>
        <v>-4.1839107397053932E-2</v>
      </c>
      <c r="U622" s="1">
        <f>(Table2[[#This Row],[Close Price]]-Table2[[#This Row],[200D EMA]])/Table2[[#This Row],[200D EMA]]</f>
        <v>-4.9206820298995306E-2</v>
      </c>
      <c r="V622">
        <v>0.53308655965125795</v>
      </c>
      <c r="W622">
        <v>762.9</v>
      </c>
      <c r="X622">
        <v>785</v>
      </c>
      <c r="Y622">
        <v>762.9</v>
      </c>
      <c r="Z622">
        <v>804.4</v>
      </c>
      <c r="AA622">
        <v>762.9</v>
      </c>
      <c r="AB622">
        <v>808.5</v>
      </c>
      <c r="AC622" s="1">
        <f>(Table2[[#This Row],[Close Price]]/Table2[[#This Row],[Day Low]])-1</f>
        <v>1.382881111548051E-2</v>
      </c>
      <c r="AD622" s="1">
        <f>(Table2[[#This Row],[Day High]]/Table2[[#This Row],[Close Price]])-1</f>
        <v>1.4933091990432468E-2</v>
      </c>
      <c r="AE622" s="1">
        <f>(Table2[[#This Row],[Close Price]]/Table2[[#This Row],[Current Week Low]])-1</f>
        <v>1.382881111548051E-2</v>
      </c>
      <c r="AF622" s="1">
        <f>(Table2[[#This Row],[Current Week High]]/Table2[[#This Row],[Close Price]])-1</f>
        <v>4.0015514900769267E-2</v>
      </c>
      <c r="AG622" s="1">
        <f>(Table2[[#This Row],[Close Price]]/Table2[[#This Row],[Current Month Low]])-1</f>
        <v>1.382881111548051E-2</v>
      </c>
      <c r="AH622" s="1">
        <f>(Table2[[#This Row],[Current Month High]]/Table2[[#This Row],[Close Price]])-1</f>
        <v>4.5316439330273406E-2</v>
      </c>
      <c r="AI622">
        <v>29.277910660029701</v>
      </c>
      <c r="AJ622">
        <v>23.170634604665899</v>
      </c>
      <c r="AK622" t="str">
        <f>IF(AND(Table2[[#This Row],[20D EMA]]&gt;Table2[[#This Row],[50D EMA]],Table2[[#This Row],[50D EMA]]&gt;Table2[[#This Row],[200D EMA]]),"Uptrend","Downtrend/NoTrend")</f>
        <v>Downtrend/NoTrend</v>
      </c>
      <c r="AL622">
        <v>-0.15</v>
      </c>
      <c r="AM622" t="s">
        <v>3216</v>
      </c>
      <c r="AN622">
        <v>-1.81</v>
      </c>
      <c r="AO622" t="s">
        <v>3216</v>
      </c>
      <c r="AP622">
        <v>6.9230479824820002E-3</v>
      </c>
      <c r="AQ622">
        <f>(Table2[[#This Row],[Sharpe Ratio]]-AVERAGE(Table2[Sharpe Ratio]))/_xlfn.STDEV.P(Table2[Sharpe Ratio])</f>
        <v>-0.66760092538671156</v>
      </c>
      <c r="AR6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2">
        <f>_xlfn.RANK.AVG(Table2[[#This Row],[1Y Return vs Nifty Z-Score]],Table2[1Y Return vs Nifty Z-Score])</f>
        <v>508</v>
      </c>
      <c r="AT622">
        <f>_xlfn.RANK.AVG(Table2[[#This Row],[6M Return vs Nifty Z-Score]],Table2[6M Return vs Nifty Z-Score])</f>
        <v>686</v>
      </c>
      <c r="AU622">
        <f>_xlfn.RANK.AVG(Table2[[#This Row],[Sharpe Ratio Z-Score]],Table2[Sharpe Ratio Z-Score])</f>
        <v>513</v>
      </c>
      <c r="AV622">
        <f>(Table2[[#This Row],[Rank 1Y]]+Table2[[#This Row],[Rank 6M]]+Table2[[#This Row],[Rank Sharpe]])/3</f>
        <v>569</v>
      </c>
    </row>
    <row r="623" spans="1:48" x14ac:dyDescent="0.3">
      <c r="A623" t="s">
        <v>1274</v>
      </c>
      <c r="B623" t="s">
        <v>1275</v>
      </c>
      <c r="C623" t="s">
        <v>3171</v>
      </c>
      <c r="D623" t="s">
        <v>138</v>
      </c>
      <c r="E623">
        <v>9350.4386638849992</v>
      </c>
      <c r="F623">
        <v>87.54</v>
      </c>
      <c r="G623">
        <v>-25.093778734233702</v>
      </c>
      <c r="H623">
        <f>(Table2[[#This Row],[1Y Return vs Nifty]]-AVERAGE(Table2[1Y Return vs Nifty]))/_xlfn.STDEV.P(Table2[1Y Return vs Nifty])</f>
        <v>-0.85892198497175287</v>
      </c>
      <c r="I623">
        <v>-0.642644613147346</v>
      </c>
      <c r="J623">
        <f>(Table2[[#This Row],[1M Return vs Nifty]]-AVERAGE(Table2[1M Return vs Nifty]))/_xlfn.STDEV.P(Table2[1M Return vs Nifty])</f>
        <v>-0.12410239591952617</v>
      </c>
      <c r="K623">
        <v>-4.9770671355174798</v>
      </c>
      <c r="L623">
        <f>(Table2[[#This Row],[6M Return vs Nifty]]-AVERAGE(Table2[6M Return vs Nifty]))/_xlfn.STDEV.P(Table2[6M Return vs Nifty])</f>
        <v>-0.59661147905242928</v>
      </c>
      <c r="M623">
        <v>2.7434215607323398</v>
      </c>
      <c r="N623">
        <f>(Table2[[#This Row],[1W Return vs Nifty]]-AVERAGE(Table2[1W Return vs Nifty]))/_xlfn.STDEV.P(Table2[1W Return vs Nifty])</f>
        <v>0.51092631342906059</v>
      </c>
      <c r="O623">
        <v>85.01</v>
      </c>
      <c r="P623">
        <v>84.1964099793896</v>
      </c>
      <c r="Q623">
        <v>84.872231357540699</v>
      </c>
      <c r="R623">
        <v>64.835861514174397</v>
      </c>
      <c r="S623" s="1">
        <f>(Table2[[#This Row],[Close Price]]-Table2[[#This Row],[20D EMA]])/Table2[[#This Row],[20D EMA]]</f>
        <v>2.9761204564168933E-2</v>
      </c>
      <c r="T623" s="1">
        <f>(Table2[[#This Row],[Close Price]]-Table2[[#This Row],[50D EMA]])/Table2[[#This Row],[50D EMA]]</f>
        <v>3.9711788441204113E-2</v>
      </c>
      <c r="U623" s="1">
        <f>(Table2[[#This Row],[Close Price]]-Table2[[#This Row],[200D EMA]])/Table2[[#This Row],[200D EMA]]</f>
        <v>3.1432761926816981E-2</v>
      </c>
      <c r="V623">
        <v>1.21446925903187</v>
      </c>
      <c r="W623">
        <v>86.27</v>
      </c>
      <c r="X623">
        <v>89.25</v>
      </c>
      <c r="Y623">
        <v>83.82</v>
      </c>
      <c r="Z623">
        <v>89.25</v>
      </c>
      <c r="AA623">
        <v>81.11</v>
      </c>
      <c r="AB623">
        <v>89.25</v>
      </c>
      <c r="AC623" s="1">
        <f>(Table2[[#This Row],[Close Price]]/Table2[[#This Row],[Day Low]])-1</f>
        <v>1.472122406398535E-2</v>
      </c>
      <c r="AD623" s="1">
        <f>(Table2[[#This Row],[Day High]]/Table2[[#This Row],[Close Price]])-1</f>
        <v>1.9533927347498148E-2</v>
      </c>
      <c r="AE623" s="1">
        <f>(Table2[[#This Row],[Close Price]]/Table2[[#This Row],[Current Week Low]])-1</f>
        <v>4.4380816034359505E-2</v>
      </c>
      <c r="AF623" s="1">
        <f>(Table2[[#This Row],[Current Week High]]/Table2[[#This Row],[Close Price]])-1</f>
        <v>1.9533927347498148E-2</v>
      </c>
      <c r="AG623" s="1">
        <f>(Table2[[#This Row],[Close Price]]/Table2[[#This Row],[Current Month Low]])-1</f>
        <v>7.927505856244621E-2</v>
      </c>
      <c r="AH623" s="1">
        <f>(Table2[[#This Row],[Current Month High]]/Table2[[#This Row],[Close Price]])-1</f>
        <v>1.9533927347498148E-2</v>
      </c>
      <c r="AI623">
        <v>11.948823395019399</v>
      </c>
      <c r="AJ623">
        <v>20.9116022099447</v>
      </c>
      <c r="AK623" t="str">
        <f>IF(AND(Table2[[#This Row],[20D EMA]]&gt;Table2[[#This Row],[50D EMA]],Table2[[#This Row],[50D EMA]]&gt;Table2[[#This Row],[200D EMA]]),"Uptrend","Downtrend/NoTrend")</f>
        <v>Downtrend/NoTrend</v>
      </c>
      <c r="AL623">
        <v>0.02</v>
      </c>
      <c r="AM623" t="s">
        <v>3217</v>
      </c>
      <c r="AN623">
        <v>4.4800000000000004</v>
      </c>
      <c r="AO623" t="s">
        <v>3217</v>
      </c>
      <c r="AQ623">
        <f>(Table2[[#This Row],[Sharpe Ratio]]-AVERAGE(Table2[Sharpe Ratio]))/_xlfn.STDEV.P(Table2[Sharpe Ratio])</f>
        <v>-0.74800574154095356</v>
      </c>
      <c r="AR6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3">
        <f>_xlfn.RANK.AVG(Table2[[#This Row],[1Y Return vs Nifty Z-Score]],Table2[1Y Return vs Nifty Z-Score])</f>
        <v>625</v>
      </c>
      <c r="AT623">
        <f>_xlfn.RANK.AVG(Table2[[#This Row],[6M Return vs Nifty Z-Score]],Table2[6M Return vs Nifty Z-Score])</f>
        <v>526</v>
      </c>
      <c r="AU623">
        <f>_xlfn.RANK.AVG(Table2[[#This Row],[Sharpe Ratio Z-Score]],Table2[Sharpe Ratio Z-Score])</f>
        <v>557</v>
      </c>
      <c r="AV623">
        <f>(Table2[[#This Row],[Rank 1Y]]+Table2[[#This Row],[Rank 6M]]+Table2[[#This Row],[Rank Sharpe]])/3</f>
        <v>569.33333333333337</v>
      </c>
    </row>
    <row r="624" spans="1:48" x14ac:dyDescent="0.3">
      <c r="A624" t="s">
        <v>352</v>
      </c>
      <c r="B624" t="s">
        <v>353</v>
      </c>
      <c r="C624" t="s">
        <v>3181</v>
      </c>
      <c r="D624" t="s">
        <v>89</v>
      </c>
      <c r="E624">
        <v>72302.670958980001</v>
      </c>
      <c r="F624">
        <v>620.5</v>
      </c>
      <c r="G624">
        <v>-6.63853855378711</v>
      </c>
      <c r="H624">
        <f>(Table2[[#This Row],[1Y Return vs Nifty]]-AVERAGE(Table2[1Y Return vs Nifty]))/_xlfn.STDEV.P(Table2[1Y Return vs Nifty])</f>
        <v>-0.54641141001999693</v>
      </c>
      <c r="I624">
        <v>8.5182046303850303</v>
      </c>
      <c r="J624">
        <f>(Table2[[#This Row],[1M Return vs Nifty]]-AVERAGE(Table2[1M Return vs Nifty]))/_xlfn.STDEV.P(Table2[1M Return vs Nifty])</f>
        <v>0.70814083967540009</v>
      </c>
      <c r="K624">
        <v>-3.67480888421465</v>
      </c>
      <c r="L624">
        <f>(Table2[[#This Row],[6M Return vs Nifty]]-AVERAGE(Table2[6M Return vs Nifty]))/_xlfn.STDEV.P(Table2[6M Return vs Nifty])</f>
        <v>-0.5577257886308532</v>
      </c>
      <c r="M624">
        <v>-0.274965898094854</v>
      </c>
      <c r="N624">
        <f>(Table2[[#This Row],[1W Return vs Nifty]]-AVERAGE(Table2[1W Return vs Nifty]))/_xlfn.STDEV.P(Table2[1W Return vs Nifty])</f>
        <v>-0.1446319797777591</v>
      </c>
      <c r="O624">
        <v>599.29</v>
      </c>
      <c r="P624">
        <v>570.26980925006205</v>
      </c>
      <c r="Q624">
        <v>547.822300882832</v>
      </c>
      <c r="R624">
        <v>74.061321642385806</v>
      </c>
      <c r="S624" s="1">
        <f>(Table2[[#This Row],[Close Price]]-Table2[[#This Row],[20D EMA]])/Table2[[#This Row],[20D EMA]]</f>
        <v>3.5391880391797026E-2</v>
      </c>
      <c r="T624" s="1">
        <f>(Table2[[#This Row],[Close Price]]-Table2[[#This Row],[50D EMA]])/Table2[[#This Row],[50D EMA]]</f>
        <v>8.8081448351603198E-2</v>
      </c>
      <c r="U624" s="1">
        <f>(Table2[[#This Row],[Close Price]]-Table2[[#This Row],[200D EMA]])/Table2[[#This Row],[200D EMA]]</f>
        <v>0.13266655811573519</v>
      </c>
      <c r="V624">
        <v>1.05241962647311</v>
      </c>
      <c r="W624">
        <v>616.95000000000005</v>
      </c>
      <c r="X624">
        <v>626.6</v>
      </c>
      <c r="Y624">
        <v>613.54999999999995</v>
      </c>
      <c r="Z624">
        <v>629.5</v>
      </c>
      <c r="AA624">
        <v>570.15</v>
      </c>
      <c r="AB624">
        <v>629.5</v>
      </c>
      <c r="AC624" s="1">
        <f>(Table2[[#This Row],[Close Price]]/Table2[[#This Row],[Day Low]])-1</f>
        <v>5.7541129751195186E-3</v>
      </c>
      <c r="AD624" s="1">
        <f>(Table2[[#This Row],[Day High]]/Table2[[#This Row],[Close Price]])-1</f>
        <v>9.8307816277196647E-3</v>
      </c>
      <c r="AE624" s="1">
        <f>(Table2[[#This Row],[Close Price]]/Table2[[#This Row],[Current Week Low]])-1</f>
        <v>1.1327520169505334E-2</v>
      </c>
      <c r="AF624" s="1">
        <f>(Table2[[#This Row],[Current Week High]]/Table2[[#This Row],[Close Price]])-1</f>
        <v>1.4504431909750259E-2</v>
      </c>
      <c r="AG624" s="1">
        <f>(Table2[[#This Row],[Close Price]]/Table2[[#This Row],[Current Month Low]])-1</f>
        <v>8.8310093834955694E-2</v>
      </c>
      <c r="AH624" s="1">
        <f>(Table2[[#This Row],[Current Month High]]/Table2[[#This Row],[Close Price]])-1</f>
        <v>1.4504431909750259E-2</v>
      </c>
      <c r="AI624">
        <v>9.5487510072522106</v>
      </c>
      <c r="AJ624">
        <v>41.343963553530699</v>
      </c>
      <c r="AK624" t="str">
        <f>IF(AND(Table2[[#This Row],[20D EMA]]&gt;Table2[[#This Row],[50D EMA]],Table2[[#This Row],[50D EMA]]&gt;Table2[[#This Row],[200D EMA]]),"Uptrend","Downtrend/NoTrend")</f>
        <v>Uptrend</v>
      </c>
      <c r="AL624">
        <v>0.22</v>
      </c>
      <c r="AM624" t="s">
        <v>3217</v>
      </c>
      <c r="AN624">
        <v>7.58</v>
      </c>
      <c r="AO624" t="s">
        <v>3217</v>
      </c>
      <c r="AP624">
        <v>-7.3551605692700001E-2</v>
      </c>
      <c r="AQ624">
        <f>(Table2[[#This Row],[Sharpe Ratio]]-AVERAGE(Table2[Sharpe Ratio]))/_xlfn.STDEV.P(Table2[Sharpe Ratio])</f>
        <v>-1.602239794018318</v>
      </c>
      <c r="AR6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-2.1428681327715271</v>
      </c>
      <c r="AS624">
        <f>_xlfn.RANK.AVG(Table2[[#This Row],[1Y Return vs Nifty Z-Score]],Table2[1Y Return vs Nifty Z-Score])</f>
        <v>503</v>
      </c>
      <c r="AT624">
        <f>_xlfn.RANK.AVG(Table2[[#This Row],[6M Return vs Nifty Z-Score]],Table2[6M Return vs Nifty Z-Score])</f>
        <v>508</v>
      </c>
      <c r="AU624">
        <f>_xlfn.RANK.AVG(Table2[[#This Row],[Sharpe Ratio Z-Score]],Table2[Sharpe Ratio Z-Score])</f>
        <v>700</v>
      </c>
      <c r="AV624">
        <f>(Table2[[#This Row],[Rank 1Y]]+Table2[[#This Row],[Rank 6M]]+Table2[[#This Row],[Rank Sharpe]])/3</f>
        <v>570.33333333333337</v>
      </c>
    </row>
    <row r="625" spans="1:48" x14ac:dyDescent="0.3">
      <c r="A625" t="s">
        <v>1547</v>
      </c>
      <c r="B625" t="s">
        <v>1548</v>
      </c>
      <c r="C625" t="s">
        <v>3182</v>
      </c>
      <c r="D625" t="s">
        <v>423</v>
      </c>
      <c r="E625">
        <v>6616.0890702719998</v>
      </c>
      <c r="F625">
        <v>66.180000000000007</v>
      </c>
      <c r="G625">
        <v>-27.773798808179802</v>
      </c>
      <c r="H625">
        <f>(Table2[[#This Row],[1Y Return vs Nifty]]-AVERAGE(Table2[1Y Return vs Nifty]))/_xlfn.STDEV.P(Table2[1Y Return vs Nifty])</f>
        <v>-0.90430392560227979</v>
      </c>
      <c r="I625">
        <v>7.2924303571568103</v>
      </c>
      <c r="J625">
        <f>(Table2[[#This Row],[1M Return vs Nifty]]-AVERAGE(Table2[1M Return vs Nifty]))/_xlfn.STDEV.P(Table2[1M Return vs Nifty])</f>
        <v>0.59678191211956233</v>
      </c>
      <c r="K625">
        <v>-14.9899232177338</v>
      </c>
      <c r="L625">
        <f>(Table2[[#This Row],[6M Return vs Nifty]]-AVERAGE(Table2[6M Return vs Nifty]))/_xlfn.STDEV.P(Table2[6M Return vs Nifty])</f>
        <v>-0.8955973533667837</v>
      </c>
      <c r="M625">
        <v>-2.5831356467038602</v>
      </c>
      <c r="N625">
        <f>(Table2[[#This Row],[1W Return vs Nifty]]-AVERAGE(Table2[1W Return vs Nifty]))/_xlfn.STDEV.P(Table2[1W Return vs Nifty])</f>
        <v>-0.64593933062981657</v>
      </c>
      <c r="O625">
        <v>67.44</v>
      </c>
      <c r="P625">
        <v>66.4821557613556</v>
      </c>
      <c r="Q625">
        <v>68.747787152293895</v>
      </c>
      <c r="R625">
        <v>46.7994631381791</v>
      </c>
      <c r="S625" s="1">
        <f>(Table2[[#This Row],[Close Price]]-Table2[[#This Row],[20D EMA]])/Table2[[#This Row],[20D EMA]]</f>
        <v>-1.868327402135218E-2</v>
      </c>
      <c r="T625" s="1">
        <f>(Table2[[#This Row],[Close Price]]-Table2[[#This Row],[50D EMA]])/Table2[[#This Row],[50D EMA]]</f>
        <v>-4.544915216651688E-3</v>
      </c>
      <c r="U625" s="1">
        <f>(Table2[[#This Row],[Close Price]]-Table2[[#This Row],[200D EMA]])/Table2[[#This Row],[200D EMA]]</f>
        <v>-3.7350833512729428E-2</v>
      </c>
      <c r="V625">
        <v>0.88604454497456098</v>
      </c>
      <c r="W625">
        <v>65.05</v>
      </c>
      <c r="X625">
        <v>68.900000000000006</v>
      </c>
      <c r="Y625">
        <v>65.05</v>
      </c>
      <c r="Z625">
        <v>70.099999999999994</v>
      </c>
      <c r="AA625">
        <v>65.05</v>
      </c>
      <c r="AB625">
        <v>71.5</v>
      </c>
      <c r="AC625" s="1">
        <f>(Table2[[#This Row],[Close Price]]/Table2[[#This Row],[Day Low]])-1</f>
        <v>1.737125288239838E-2</v>
      </c>
      <c r="AD625" s="1">
        <f>(Table2[[#This Row],[Day High]]/Table2[[#This Row],[Close Price]])-1</f>
        <v>4.1100030220610373E-2</v>
      </c>
      <c r="AE625" s="1">
        <f>(Table2[[#This Row],[Close Price]]/Table2[[#This Row],[Current Week Low]])-1</f>
        <v>1.737125288239838E-2</v>
      </c>
      <c r="AF625" s="1">
        <f>(Table2[[#This Row],[Current Week High]]/Table2[[#This Row],[Close Price]])-1</f>
        <v>5.9232396494409034E-2</v>
      </c>
      <c r="AG625" s="1">
        <f>(Table2[[#This Row],[Close Price]]/Table2[[#This Row],[Current Month Low]])-1</f>
        <v>1.737125288239838E-2</v>
      </c>
      <c r="AH625" s="1">
        <f>(Table2[[#This Row],[Current Month High]]/Table2[[#This Row],[Close Price]])-1</f>
        <v>8.0386823813840991E-2</v>
      </c>
      <c r="AI625">
        <v>48.080991236022903</v>
      </c>
      <c r="AJ625">
        <v>12.8773665359031</v>
      </c>
      <c r="AK625" t="str">
        <f>IF(AND(Table2[[#This Row],[20D EMA]]&gt;Table2[[#This Row],[50D EMA]],Table2[[#This Row],[50D EMA]]&gt;Table2[[#This Row],[200D EMA]]),"Uptrend","Downtrend/NoTrend")</f>
        <v>Downtrend/NoTrend</v>
      </c>
      <c r="AL625">
        <v>0.05</v>
      </c>
      <c r="AM625" t="s">
        <v>3217</v>
      </c>
      <c r="AN625">
        <v>-2.66</v>
      </c>
      <c r="AO625" t="s">
        <v>3216</v>
      </c>
      <c r="AP625">
        <v>3.0110980561181999E-2</v>
      </c>
      <c r="AQ625">
        <f>(Table2[[#This Row],[Sharpe Ratio]]-AVERAGE(Table2[Sharpe Ratio]))/_xlfn.STDEV.P(Table2[Sharpe Ratio])</f>
        <v>-0.39829447818238167</v>
      </c>
      <c r="AR6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5">
        <f>_xlfn.RANK.AVG(Table2[[#This Row],[1Y Return vs Nifty Z-Score]],Table2[1Y Return vs Nifty Z-Score])</f>
        <v>641</v>
      </c>
      <c r="AT625">
        <f>_xlfn.RANK.AVG(Table2[[#This Row],[6M Return vs Nifty Z-Score]],Table2[6M Return vs Nifty Z-Score])</f>
        <v>626</v>
      </c>
      <c r="AU625">
        <f>_xlfn.RANK.AVG(Table2[[#This Row],[Sharpe Ratio Z-Score]],Table2[Sharpe Ratio Z-Score])</f>
        <v>444</v>
      </c>
      <c r="AV625">
        <f>(Table2[[#This Row],[Rank 1Y]]+Table2[[#This Row],[Rank 6M]]+Table2[[#This Row],[Rank Sharpe]])/3</f>
        <v>570.33333333333337</v>
      </c>
    </row>
    <row r="626" spans="1:48" x14ac:dyDescent="0.3">
      <c r="A626" t="s">
        <v>1680</v>
      </c>
      <c r="B626" t="s">
        <v>1681</v>
      </c>
      <c r="C626" t="s">
        <v>3182</v>
      </c>
      <c r="D626" t="s">
        <v>423</v>
      </c>
      <c r="E626">
        <v>5217.9330692249996</v>
      </c>
      <c r="F626">
        <v>584.45000000000005</v>
      </c>
      <c r="G626">
        <v>-42.523059844586498</v>
      </c>
      <c r="H626">
        <f>(Table2[[#This Row],[1Y Return vs Nifty]]-AVERAGE(Table2[1Y Return vs Nifty]))/_xlfn.STDEV.P(Table2[1Y Return vs Nifty])</f>
        <v>-1.1540595506460853</v>
      </c>
      <c r="I626">
        <v>6.4609815707808096</v>
      </c>
      <c r="J626">
        <f>(Table2[[#This Row],[1M Return vs Nifty]]-AVERAGE(Table2[1M Return vs Nifty]))/_xlfn.STDEV.P(Table2[1M Return vs Nifty])</f>
        <v>0.5212465976732984</v>
      </c>
      <c r="K626">
        <v>-12.5630538303416</v>
      </c>
      <c r="L626">
        <f>(Table2[[#This Row],[6M Return vs Nifty]]-AVERAGE(Table2[6M Return vs Nifty]))/_xlfn.STDEV.P(Table2[6M Return vs Nifty])</f>
        <v>-0.82313055072044139</v>
      </c>
      <c r="M626">
        <v>-2.4709272636696502</v>
      </c>
      <c r="N626">
        <f>(Table2[[#This Row],[1W Return vs Nifty]]-AVERAGE(Table2[1W Return vs Nifty]))/_xlfn.STDEV.P(Table2[1W Return vs Nifty])</f>
        <v>-0.62156898816424544</v>
      </c>
      <c r="O626">
        <v>581.22</v>
      </c>
      <c r="P626">
        <v>569.09983394722201</v>
      </c>
      <c r="Q626">
        <v>593.14090095408403</v>
      </c>
      <c r="R626">
        <v>56.232028643371798</v>
      </c>
      <c r="S626" s="1">
        <f>(Table2[[#This Row],[Close Price]]-Table2[[#This Row],[20D EMA]])/Table2[[#This Row],[20D EMA]]</f>
        <v>5.5572760744640893E-3</v>
      </c>
      <c r="T626" s="1">
        <f>(Table2[[#This Row],[Close Price]]-Table2[[#This Row],[50D EMA]])/Table2[[#This Row],[50D EMA]]</f>
        <v>2.6972712232774261E-2</v>
      </c>
      <c r="U626" s="1">
        <f>(Table2[[#This Row],[Close Price]]-Table2[[#This Row],[200D EMA]])/Table2[[#This Row],[200D EMA]]</f>
        <v>-1.4652337985973356E-2</v>
      </c>
      <c r="V626">
        <v>1.14240230841678</v>
      </c>
      <c r="W626">
        <v>580</v>
      </c>
      <c r="X626">
        <v>599</v>
      </c>
      <c r="Y626">
        <v>580</v>
      </c>
      <c r="Z626">
        <v>622</v>
      </c>
      <c r="AA626">
        <v>527.04999999999995</v>
      </c>
      <c r="AB626">
        <v>625</v>
      </c>
      <c r="AC626" s="1">
        <f>(Table2[[#This Row],[Close Price]]/Table2[[#This Row],[Day Low]])-1</f>
        <v>7.6724137931034608E-3</v>
      </c>
      <c r="AD626" s="1">
        <f>(Table2[[#This Row],[Day High]]/Table2[[#This Row],[Close Price]])-1</f>
        <v>2.4895200615963731E-2</v>
      </c>
      <c r="AE626" s="1">
        <f>(Table2[[#This Row],[Close Price]]/Table2[[#This Row],[Current Week Low]])-1</f>
        <v>7.6724137931034608E-3</v>
      </c>
      <c r="AF626" s="1">
        <f>(Table2[[#This Row],[Current Week High]]/Table2[[#This Row],[Close Price]])-1</f>
        <v>6.4248438703053967E-2</v>
      </c>
      <c r="AG626" s="1">
        <f>(Table2[[#This Row],[Close Price]]/Table2[[#This Row],[Current Month Low]])-1</f>
        <v>0.10890807323783336</v>
      </c>
      <c r="AH626" s="1">
        <f>(Table2[[#This Row],[Current Month High]]/Table2[[#This Row],[Close Price]])-1</f>
        <v>6.9381469757892056E-2</v>
      </c>
      <c r="AI626">
        <v>36.709727093848898</v>
      </c>
      <c r="AJ626">
        <v>14.3178484107579</v>
      </c>
      <c r="AK626" t="str">
        <f>IF(AND(Table2[[#This Row],[20D EMA]]&gt;Table2[[#This Row],[50D EMA]],Table2[[#This Row],[50D EMA]]&gt;Table2[[#This Row],[200D EMA]]),"Uptrend","Downtrend/NoTrend")</f>
        <v>Downtrend/NoTrend</v>
      </c>
      <c r="AL626">
        <v>0</v>
      </c>
      <c r="AM626" t="s">
        <v>3218</v>
      </c>
      <c r="AN626">
        <v>-4.32</v>
      </c>
      <c r="AO626" t="s">
        <v>3216</v>
      </c>
      <c r="AP626">
        <v>3.9197416038364997E-2</v>
      </c>
      <c r="AQ626">
        <f>(Table2[[#This Row],[Sharpe Ratio]]-AVERAGE(Table2[Sharpe Ratio]))/_xlfn.STDEV.P(Table2[Sharpe Ratio])</f>
        <v>-0.2927639118929431</v>
      </c>
      <c r="AR6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6">
        <f>_xlfn.RANK.AVG(Table2[[#This Row],[1Y Return vs Nifty Z-Score]],Table2[1Y Return vs Nifty Z-Score])</f>
        <v>703</v>
      </c>
      <c r="AT626">
        <f>_xlfn.RANK.AVG(Table2[[#This Row],[6M Return vs Nifty Z-Score]],Table2[6M Return vs Nifty Z-Score])</f>
        <v>598</v>
      </c>
      <c r="AU626">
        <f>_xlfn.RANK.AVG(Table2[[#This Row],[Sharpe Ratio Z-Score]],Table2[Sharpe Ratio Z-Score])</f>
        <v>413</v>
      </c>
      <c r="AV626">
        <f>(Table2[[#This Row],[Rank 1Y]]+Table2[[#This Row],[Rank 6M]]+Table2[[#This Row],[Rank Sharpe]])/3</f>
        <v>571.33333333333337</v>
      </c>
    </row>
    <row r="627" spans="1:48" x14ac:dyDescent="0.3">
      <c r="A627" t="s">
        <v>1754</v>
      </c>
      <c r="B627" t="s">
        <v>1755</v>
      </c>
      <c r="C627" t="s">
        <v>3185</v>
      </c>
      <c r="D627" t="s">
        <v>285</v>
      </c>
      <c r="E627">
        <v>4692.7544742749997</v>
      </c>
      <c r="F627">
        <v>274.8</v>
      </c>
      <c r="G627">
        <v>-12.730810855684</v>
      </c>
      <c r="H627">
        <f>(Table2[[#This Row],[1Y Return vs Nifty]]-AVERAGE(Table2[1Y Return vs Nifty]))/_xlfn.STDEV.P(Table2[1Y Return vs Nifty])</f>
        <v>-0.64957449547502366</v>
      </c>
      <c r="I627">
        <v>-6.17736784300679</v>
      </c>
      <c r="J627">
        <f>(Table2[[#This Row],[1M Return vs Nifty]]-AVERAGE(Table2[1M Return vs Nifty]))/_xlfn.STDEV.P(Table2[1M Return vs Nifty])</f>
        <v>-0.6269199673573117</v>
      </c>
      <c r="K627">
        <v>-3.9161779207495901</v>
      </c>
      <c r="L627">
        <f>(Table2[[#This Row],[6M Return vs Nifty]]-AVERAGE(Table2[6M Return vs Nifty]))/_xlfn.STDEV.P(Table2[6M Return vs Nifty])</f>
        <v>-0.56493311607351815</v>
      </c>
      <c r="M627">
        <v>-3.0364810326879699</v>
      </c>
      <c r="N627">
        <f>(Table2[[#This Row],[1W Return vs Nifty]]-AVERAGE(Table2[1W Return vs Nifty]))/_xlfn.STDEV.P(Table2[1W Return vs Nifty])</f>
        <v>-0.7444006221382321</v>
      </c>
      <c r="O627">
        <v>287.06</v>
      </c>
      <c r="P627">
        <v>288.46424926813103</v>
      </c>
      <c r="Q627">
        <v>272.25737519392499</v>
      </c>
      <c r="R627">
        <v>36.8799293869777</v>
      </c>
      <c r="S627" s="1">
        <f>(Table2[[#This Row],[Close Price]]-Table2[[#This Row],[20D EMA]])/Table2[[#This Row],[20D EMA]]</f>
        <v>-4.2708841357207518E-2</v>
      </c>
      <c r="T627" s="1">
        <f>(Table2[[#This Row],[Close Price]]-Table2[[#This Row],[50D EMA]])/Table2[[#This Row],[50D EMA]]</f>
        <v>-4.7368952314884367E-2</v>
      </c>
      <c r="U627" s="1">
        <f>(Table2[[#This Row],[Close Price]]-Table2[[#This Row],[200D EMA]])/Table2[[#This Row],[200D EMA]]</f>
        <v>9.3390484069125791E-3</v>
      </c>
      <c r="V627">
        <v>0.35933419517274301</v>
      </c>
      <c r="W627">
        <v>271.75</v>
      </c>
      <c r="X627">
        <v>284.35000000000002</v>
      </c>
      <c r="Y627">
        <v>271.75</v>
      </c>
      <c r="Z627">
        <v>288.60000000000002</v>
      </c>
      <c r="AA627">
        <v>271.75</v>
      </c>
      <c r="AB627">
        <v>301.7</v>
      </c>
      <c r="AC627" s="1">
        <f>(Table2[[#This Row],[Close Price]]/Table2[[#This Row],[Day Low]])-1</f>
        <v>1.1223551057957692E-2</v>
      </c>
      <c r="AD627" s="1">
        <f>(Table2[[#This Row],[Day High]]/Table2[[#This Row],[Close Price]])-1</f>
        <v>3.4752547307132398E-2</v>
      </c>
      <c r="AE627" s="1">
        <f>(Table2[[#This Row],[Close Price]]/Table2[[#This Row],[Current Week Low]])-1</f>
        <v>1.1223551057957692E-2</v>
      </c>
      <c r="AF627" s="1">
        <f>(Table2[[#This Row],[Current Week High]]/Table2[[#This Row],[Close Price]])-1</f>
        <v>5.0218340611353662E-2</v>
      </c>
      <c r="AG627" s="1">
        <f>(Table2[[#This Row],[Close Price]]/Table2[[#This Row],[Current Month Low]])-1</f>
        <v>1.1223551057957692E-2</v>
      </c>
      <c r="AH627" s="1">
        <f>(Table2[[#This Row],[Current Month High]]/Table2[[#This Row],[Close Price]])-1</f>
        <v>9.7889374090247339E-2</v>
      </c>
      <c r="AI627">
        <v>22.2707423580786</v>
      </c>
      <c r="AJ627">
        <v>30.670470756062699</v>
      </c>
      <c r="AK627" t="str">
        <f>IF(AND(Table2[[#This Row],[20D EMA]]&gt;Table2[[#This Row],[50D EMA]],Table2[[#This Row],[50D EMA]]&gt;Table2[[#This Row],[200D EMA]]),"Uptrend","Downtrend/NoTrend")</f>
        <v>Downtrend/NoTrend</v>
      </c>
      <c r="AL627">
        <v>-0.04</v>
      </c>
      <c r="AM627" t="s">
        <v>3216</v>
      </c>
      <c r="AN627">
        <v>-5.19</v>
      </c>
      <c r="AO627" t="s">
        <v>3216</v>
      </c>
      <c r="AP627">
        <v>-3.5438492022286001E-2</v>
      </c>
      <c r="AQ627">
        <f>(Table2[[#This Row],[Sharpe Ratio]]-AVERAGE(Table2[Sharpe Ratio]))/_xlfn.STDEV.P(Table2[Sharpe Ratio])</f>
        <v>-1.1595911361598596</v>
      </c>
      <c r="AR6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7">
        <f>_xlfn.RANK.AVG(Table2[[#This Row],[1Y Return vs Nifty Z-Score]],Table2[1Y Return vs Nifty Z-Score])</f>
        <v>552</v>
      </c>
      <c r="AT627">
        <f>_xlfn.RANK.AVG(Table2[[#This Row],[6M Return vs Nifty Z-Score]],Table2[6M Return vs Nifty Z-Score])</f>
        <v>511</v>
      </c>
      <c r="AU627">
        <f>_xlfn.RANK.AVG(Table2[[#This Row],[Sharpe Ratio Z-Score]],Table2[Sharpe Ratio Z-Score])</f>
        <v>651</v>
      </c>
      <c r="AV627">
        <f>(Table2[[#This Row],[Rank 1Y]]+Table2[[#This Row],[Rank 6M]]+Table2[[#This Row],[Rank Sharpe]])/3</f>
        <v>571.33333333333337</v>
      </c>
    </row>
    <row r="628" spans="1:48" x14ac:dyDescent="0.3">
      <c r="A628" t="s">
        <v>2036</v>
      </c>
      <c r="B628" t="s">
        <v>2037</v>
      </c>
      <c r="C628" t="s">
        <v>3173</v>
      </c>
      <c r="D628" t="s">
        <v>541</v>
      </c>
      <c r="E628">
        <v>3348.9381359499998</v>
      </c>
      <c r="F628">
        <v>311.55</v>
      </c>
      <c r="G628">
        <v>-57.142483173996602</v>
      </c>
      <c r="H628">
        <f>(Table2[[#This Row],[1Y Return vs Nifty]]-AVERAGE(Table2[1Y Return vs Nifty]))/_xlfn.STDEV.P(Table2[1Y Return vs Nifty])</f>
        <v>-1.4016165775645237</v>
      </c>
      <c r="I628">
        <v>5.70493024417474</v>
      </c>
      <c r="J628">
        <f>(Table2[[#This Row],[1M Return vs Nifty]]-AVERAGE(Table2[1M Return vs Nifty]))/_xlfn.STDEV.P(Table2[1M Return vs Nifty])</f>
        <v>0.45256097851253069</v>
      </c>
      <c r="K628">
        <v>3.42617788882754</v>
      </c>
      <c r="L628">
        <f>(Table2[[#This Row],[6M Return vs Nifty]]-AVERAGE(Table2[6M Return vs Nifty]))/_xlfn.STDEV.P(Table2[6M Return vs Nifty])</f>
        <v>-0.34568891110062677</v>
      </c>
      <c r="M628">
        <v>-1.10299185097681</v>
      </c>
      <c r="N628">
        <f>(Table2[[#This Row],[1W Return vs Nifty]]-AVERAGE(Table2[1W Return vs Nifty]))/_xlfn.STDEV.P(Table2[1W Return vs Nifty])</f>
        <v>-0.32446948831722278</v>
      </c>
      <c r="O628">
        <v>313.38</v>
      </c>
      <c r="P628">
        <v>309.03396565643197</v>
      </c>
      <c r="Q628">
        <v>309.48724999999899</v>
      </c>
      <c r="R628">
        <v>53.393418294571497</v>
      </c>
      <c r="S628" s="1">
        <f>(Table2[[#This Row],[Close Price]]-Table2[[#This Row],[20D EMA]])/Table2[[#This Row],[20D EMA]]</f>
        <v>-5.8395558108366328E-3</v>
      </c>
      <c r="T628" s="1">
        <f>(Table2[[#This Row],[Close Price]]-Table2[[#This Row],[50D EMA]])/Table2[[#This Row],[50D EMA]]</f>
        <v>8.141611030436811E-3</v>
      </c>
      <c r="U628" s="1">
        <f>(Table2[[#This Row],[Close Price]]-Table2[[#This Row],[200D EMA]])/Table2[[#This Row],[200D EMA]]</f>
        <v>6.665056476481742E-3</v>
      </c>
      <c r="V628">
        <v>1.4626339170458</v>
      </c>
      <c r="W628">
        <v>308.05</v>
      </c>
      <c r="X628">
        <v>325.45</v>
      </c>
      <c r="Y628">
        <v>308.05</v>
      </c>
      <c r="Z628">
        <v>335</v>
      </c>
      <c r="AA628">
        <v>295.05</v>
      </c>
      <c r="AB628">
        <v>335</v>
      </c>
      <c r="AC628" s="1">
        <f>(Table2[[#This Row],[Close Price]]/Table2[[#This Row],[Day Low]])-1</f>
        <v>1.136179191689668E-2</v>
      </c>
      <c r="AD628" s="1">
        <f>(Table2[[#This Row],[Day High]]/Table2[[#This Row],[Close Price]])-1</f>
        <v>4.4615631519820287E-2</v>
      </c>
      <c r="AE628" s="1">
        <f>(Table2[[#This Row],[Close Price]]/Table2[[#This Row],[Current Week Low]])-1</f>
        <v>1.136179191689668E-2</v>
      </c>
      <c r="AF628" s="1">
        <f>(Table2[[#This Row],[Current Week High]]/Table2[[#This Row],[Close Price]])-1</f>
        <v>7.5268817204301008E-2</v>
      </c>
      <c r="AG628" s="1">
        <f>(Table2[[#This Row],[Close Price]]/Table2[[#This Row],[Current Month Low]])-1</f>
        <v>5.5922724961870784E-2</v>
      </c>
      <c r="AH628" s="1">
        <f>(Table2[[#This Row],[Current Month High]]/Table2[[#This Row],[Close Price]])-1</f>
        <v>7.5268817204301008E-2</v>
      </c>
      <c r="AI628">
        <v>65.109934199967896</v>
      </c>
      <c r="AJ628">
        <v>26.5948801300284</v>
      </c>
      <c r="AK628" t="str">
        <f>IF(AND(Table2[[#This Row],[20D EMA]]&gt;Table2[[#This Row],[50D EMA]],Table2[[#This Row],[50D EMA]]&gt;Table2[[#This Row],[200D EMA]]),"Uptrend","Downtrend/NoTrend")</f>
        <v>Downtrend/NoTrend</v>
      </c>
      <c r="AL628">
        <v>-0.13</v>
      </c>
      <c r="AM628" t="s">
        <v>3216</v>
      </c>
      <c r="AN628">
        <v>2.5299999999999998</v>
      </c>
      <c r="AO628" t="s">
        <v>3217</v>
      </c>
      <c r="AQ628">
        <f>(Table2[[#This Row],[Sharpe Ratio]]-AVERAGE(Table2[Sharpe Ratio]))/_xlfn.STDEV.P(Table2[Sharpe Ratio])</f>
        <v>-0.74800574154095356</v>
      </c>
      <c r="AR6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8">
        <f>_xlfn.RANK.AVG(Table2[[#This Row],[1Y Return vs Nifty Z-Score]],Table2[1Y Return vs Nifty Z-Score])</f>
        <v>732</v>
      </c>
      <c r="AT628">
        <f>_xlfn.RANK.AVG(Table2[[#This Row],[6M Return vs Nifty Z-Score]],Table2[6M Return vs Nifty Z-Score])</f>
        <v>426</v>
      </c>
      <c r="AU628">
        <f>_xlfn.RANK.AVG(Table2[[#This Row],[Sharpe Ratio Z-Score]],Table2[Sharpe Ratio Z-Score])</f>
        <v>557</v>
      </c>
      <c r="AV628">
        <f>(Table2[[#This Row],[Rank 1Y]]+Table2[[#This Row],[Rank 6M]]+Table2[[#This Row],[Rank Sharpe]])/3</f>
        <v>571.66666666666663</v>
      </c>
    </row>
    <row r="629" spans="1:48" x14ac:dyDescent="0.3">
      <c r="A629" t="s">
        <v>2124</v>
      </c>
      <c r="B629" t="s">
        <v>2125</v>
      </c>
      <c r="C629" t="s">
        <v>3175</v>
      </c>
      <c r="D629" t="s">
        <v>285</v>
      </c>
      <c r="E629">
        <v>2948.1903104399998</v>
      </c>
      <c r="F629">
        <v>481.9</v>
      </c>
      <c r="G629">
        <v>-29.819058794264599</v>
      </c>
      <c r="H629">
        <f>(Table2[[#This Row],[1Y Return vs Nifty]]-AVERAGE(Table2[1Y Return vs Nifty]))/_xlfn.STDEV.P(Table2[1Y Return vs Nifty])</f>
        <v>-0.93893719875005388</v>
      </c>
      <c r="I629">
        <v>24.6809910445896</v>
      </c>
      <c r="J629">
        <f>(Table2[[#This Row],[1M Return vs Nifty]]-AVERAGE(Table2[1M Return vs Nifty]))/_xlfn.STDEV.P(Table2[1M Return vs Nifty])</f>
        <v>2.176494843108443</v>
      </c>
      <c r="K629">
        <v>2.9517979950877198</v>
      </c>
      <c r="L629">
        <f>(Table2[[#This Row],[6M Return vs Nifty]]-AVERAGE(Table2[6M Return vs Nifty]))/_xlfn.STDEV.P(Table2[6M Return vs Nifty])</f>
        <v>-0.35985398908860045</v>
      </c>
      <c r="M629">
        <v>7.4084990534641904</v>
      </c>
      <c r="N629">
        <f>(Table2[[#This Row],[1W Return vs Nifty]]-AVERAGE(Table2[1W Return vs Nifty]))/_xlfn.STDEV.P(Table2[1W Return vs Nifty])</f>
        <v>1.5241263351390397</v>
      </c>
      <c r="O629">
        <v>472.37</v>
      </c>
      <c r="P629">
        <v>445.79813922071702</v>
      </c>
      <c r="Q629">
        <v>419.35910691336801</v>
      </c>
      <c r="R629">
        <v>62.313189007857602</v>
      </c>
      <c r="S629" s="1">
        <f>(Table2[[#This Row],[Close Price]]-Table2[[#This Row],[20D EMA]])/Table2[[#This Row],[20D EMA]]</f>
        <v>2.0174862925249216E-2</v>
      </c>
      <c r="T629" s="1">
        <f>(Table2[[#This Row],[Close Price]]-Table2[[#This Row],[50D EMA]])/Table2[[#This Row],[50D EMA]]</f>
        <v>8.0982529093529335E-2</v>
      </c>
      <c r="U629" s="1">
        <f>(Table2[[#This Row],[Close Price]]-Table2[[#This Row],[200D EMA]])/Table2[[#This Row],[200D EMA]]</f>
        <v>0.14913445792784891</v>
      </c>
      <c r="V629">
        <v>2.8256192649741498</v>
      </c>
      <c r="W629">
        <v>469</v>
      </c>
      <c r="X629">
        <v>505</v>
      </c>
      <c r="Y629">
        <v>469</v>
      </c>
      <c r="Z629">
        <v>537.70000000000005</v>
      </c>
      <c r="AA629">
        <v>428.55</v>
      </c>
      <c r="AB629">
        <v>537.70000000000005</v>
      </c>
      <c r="AC629" s="1">
        <f>(Table2[[#This Row],[Close Price]]/Table2[[#This Row],[Day Low]])-1</f>
        <v>2.7505330490405155E-2</v>
      </c>
      <c r="AD629" s="1">
        <f>(Table2[[#This Row],[Day High]]/Table2[[#This Row],[Close Price]])-1</f>
        <v>4.7935256277235938E-2</v>
      </c>
      <c r="AE629" s="1">
        <f>(Table2[[#This Row],[Close Price]]/Table2[[#This Row],[Current Week Low]])-1</f>
        <v>2.7505330490405155E-2</v>
      </c>
      <c r="AF629" s="1">
        <f>(Table2[[#This Row],[Current Week High]]/Table2[[#This Row],[Close Price]])-1</f>
        <v>0.11579165802033642</v>
      </c>
      <c r="AG629" s="1">
        <f>(Table2[[#This Row],[Close Price]]/Table2[[#This Row],[Current Month Low]])-1</f>
        <v>0.12448955781122373</v>
      </c>
      <c r="AH629" s="1">
        <f>(Table2[[#This Row],[Current Month High]]/Table2[[#This Row],[Close Price]])-1</f>
        <v>0.11579165802033642</v>
      </c>
      <c r="AI629">
        <v>11.5791658020336</v>
      </c>
      <c r="AJ629">
        <v>45.655130723892903</v>
      </c>
      <c r="AK629" t="str">
        <f>IF(AND(Table2[[#This Row],[20D EMA]]&gt;Table2[[#This Row],[50D EMA]],Table2[[#This Row],[50D EMA]]&gt;Table2[[#This Row],[200D EMA]]),"Uptrend","Downtrend/NoTrend")</f>
        <v>Uptrend</v>
      </c>
      <c r="AL629">
        <v>-0.03</v>
      </c>
      <c r="AM629" t="s">
        <v>3216</v>
      </c>
      <c r="AN629">
        <v>10.39</v>
      </c>
      <c r="AO629" t="s">
        <v>3217</v>
      </c>
      <c r="AP629">
        <v>-2.3291508685181001E-2</v>
      </c>
      <c r="AQ629">
        <f>(Table2[[#This Row],[Sharpe Ratio]]-AVERAGE(Table2[Sharpe Ratio]))/_xlfn.STDEV.P(Table2[Sharpe Ratio])</f>
        <v>-1.0185151296783306</v>
      </c>
      <c r="AR6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1.3833148607304979</v>
      </c>
      <c r="AS629">
        <f>_xlfn.RANK.AVG(Table2[[#This Row],[1Y Return vs Nifty Z-Score]],Table2[1Y Return vs Nifty Z-Score])</f>
        <v>657</v>
      </c>
      <c r="AT629">
        <f>_xlfn.RANK.AVG(Table2[[#This Row],[6M Return vs Nifty Z-Score]],Table2[6M Return vs Nifty Z-Score])</f>
        <v>433</v>
      </c>
      <c r="AU629">
        <f>_xlfn.RANK.AVG(Table2[[#This Row],[Sharpe Ratio Z-Score]],Table2[Sharpe Ratio Z-Score])</f>
        <v>630</v>
      </c>
      <c r="AV629">
        <f>(Table2[[#This Row],[Rank 1Y]]+Table2[[#This Row],[Rank 6M]]+Table2[[#This Row],[Rank Sharpe]])/3</f>
        <v>573.33333333333337</v>
      </c>
    </row>
    <row r="630" spans="1:48" x14ac:dyDescent="0.3">
      <c r="A630" t="s">
        <v>19</v>
      </c>
      <c r="B630" t="s">
        <v>20</v>
      </c>
      <c r="C630" t="s">
        <v>3170</v>
      </c>
      <c r="D630" t="s">
        <v>21</v>
      </c>
      <c r="E630">
        <v>1572475.10663556</v>
      </c>
      <c r="F630">
        <v>4296.1499999999996</v>
      </c>
      <c r="G630">
        <v>-7.10034304435219</v>
      </c>
      <c r="H630">
        <f>(Table2[[#This Row],[1Y Return vs Nifty]]-AVERAGE(Table2[1Y Return vs Nifty]))/_xlfn.STDEV.P(Table2[1Y Return vs Nifty])</f>
        <v>-0.55423134546655395</v>
      </c>
      <c r="I630">
        <v>-5.1576529489036904</v>
      </c>
      <c r="J630">
        <f>(Table2[[#This Row],[1M Return vs Nifty]]-AVERAGE(Table2[1M Return vs Nifty]))/_xlfn.STDEV.P(Table2[1M Return vs Nifty])</f>
        <v>-0.53428108636580818</v>
      </c>
      <c r="K630">
        <v>-8.4762456743623797</v>
      </c>
      <c r="L630">
        <f>(Table2[[#This Row],[6M Return vs Nifty]]-AVERAGE(Table2[6M Return vs Nifty]))/_xlfn.STDEV.P(Table2[6M Return vs Nifty])</f>
        <v>-0.70109764625867899</v>
      </c>
      <c r="M630">
        <v>-3.73685272048154</v>
      </c>
      <c r="N630">
        <f>(Table2[[#This Row],[1W Return vs Nifty]]-AVERAGE(Table2[1W Return vs Nifty]))/_xlfn.STDEV.P(Table2[1W Return vs Nifty])</f>
        <v>-0.89651312410268524</v>
      </c>
      <c r="O630">
        <v>4444.34</v>
      </c>
      <c r="P630">
        <v>4344.57275318951</v>
      </c>
      <c r="Q630">
        <v>4019.5552630525599</v>
      </c>
      <c r="R630">
        <v>26.073512682195101</v>
      </c>
      <c r="S630" s="1">
        <f>(Table2[[#This Row],[Close Price]]-Table2[[#This Row],[20D EMA]])/Table2[[#This Row],[20D EMA]]</f>
        <v>-3.3343533573039083E-2</v>
      </c>
      <c r="T630" s="1">
        <f>(Table2[[#This Row],[Close Price]]-Table2[[#This Row],[50D EMA]])/Table2[[#This Row],[50D EMA]]</f>
        <v>-1.1145573095527384E-2</v>
      </c>
      <c r="U630" s="1">
        <f>(Table2[[#This Row],[Close Price]]-Table2[[#This Row],[200D EMA]])/Table2[[#This Row],[200D EMA]]</f>
        <v>6.8812273708456537E-2</v>
      </c>
      <c r="V630">
        <v>0.74832326609879996</v>
      </c>
      <c r="W630">
        <v>4281.8</v>
      </c>
      <c r="X630">
        <v>4422.2</v>
      </c>
      <c r="Y630">
        <v>4281.8</v>
      </c>
      <c r="Z630">
        <v>4546.05</v>
      </c>
      <c r="AA630">
        <v>4281.8</v>
      </c>
      <c r="AB630">
        <v>4588</v>
      </c>
      <c r="AC630" s="1">
        <f>(Table2[[#This Row],[Close Price]]/Table2[[#This Row],[Day Low]])-1</f>
        <v>3.3513942734362256E-3</v>
      </c>
      <c r="AD630" s="1">
        <f>(Table2[[#This Row],[Day High]]/Table2[[#This Row],[Close Price]])-1</f>
        <v>2.9340223223118356E-2</v>
      </c>
      <c r="AE630" s="1">
        <f>(Table2[[#This Row],[Close Price]]/Table2[[#This Row],[Current Week Low]])-1</f>
        <v>3.3513942734362256E-3</v>
      </c>
      <c r="AF630" s="1">
        <f>(Table2[[#This Row],[Current Week High]]/Table2[[#This Row],[Close Price]])-1</f>
        <v>5.8168360043294731E-2</v>
      </c>
      <c r="AG630" s="1">
        <f>(Table2[[#This Row],[Close Price]]/Table2[[#This Row],[Current Month Low]])-1</f>
        <v>3.3513942734362256E-3</v>
      </c>
      <c r="AH630" s="1">
        <f>(Table2[[#This Row],[Current Month High]]/Table2[[#This Row],[Close Price]])-1</f>
        <v>6.7932916681214595E-2</v>
      </c>
      <c r="AI630">
        <v>6.8922174505080296</v>
      </c>
      <c r="AJ630">
        <v>29.7538508003624</v>
      </c>
      <c r="AK630" t="str">
        <f>IF(AND(Table2[[#This Row],[20D EMA]]&gt;Table2[[#This Row],[50D EMA]],Table2[[#This Row],[50D EMA]]&gt;Table2[[#This Row],[200D EMA]]),"Uptrend","Downtrend/NoTrend")</f>
        <v>Uptrend</v>
      </c>
      <c r="AL630">
        <v>-0.05</v>
      </c>
      <c r="AM630" t="s">
        <v>3216</v>
      </c>
      <c r="AN630">
        <v>-4.79</v>
      </c>
      <c r="AO630" t="s">
        <v>3216</v>
      </c>
      <c r="AP630">
        <v>-3.6576214552654002E-2</v>
      </c>
      <c r="AQ630">
        <f>(Table2[[#This Row],[Sharpe Ratio]]-AVERAGE(Table2[Sharpe Ratio]))/_xlfn.STDEV.P(Table2[Sharpe Ratio])</f>
        <v>-1.1728047338584824</v>
      </c>
      <c r="AR6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-3.8589279360522086</v>
      </c>
      <c r="AS630">
        <f>_xlfn.RANK.AVG(Table2[[#This Row],[1Y Return vs Nifty Z-Score]],Table2[1Y Return vs Nifty Z-Score])</f>
        <v>512</v>
      </c>
      <c r="AT630">
        <f>_xlfn.RANK.AVG(Table2[[#This Row],[6M Return vs Nifty Z-Score]],Table2[6M Return vs Nifty Z-Score])</f>
        <v>557</v>
      </c>
      <c r="AU630">
        <f>_xlfn.RANK.AVG(Table2[[#This Row],[Sharpe Ratio Z-Score]],Table2[Sharpe Ratio Z-Score])</f>
        <v>653</v>
      </c>
      <c r="AV630">
        <f>(Table2[[#This Row],[Rank 1Y]]+Table2[[#This Row],[Rank 6M]]+Table2[[#This Row],[Rank Sharpe]])/3</f>
        <v>574</v>
      </c>
    </row>
    <row r="631" spans="1:48" x14ac:dyDescent="0.3">
      <c r="A631" t="s">
        <v>114</v>
      </c>
      <c r="B631" t="s">
        <v>115</v>
      </c>
      <c r="C631" t="s">
        <v>3173</v>
      </c>
      <c r="D631" t="s">
        <v>116</v>
      </c>
      <c r="E631">
        <v>250406.07680939999</v>
      </c>
      <c r="F631">
        <v>2634.2</v>
      </c>
      <c r="G631">
        <v>-10.0925220006029</v>
      </c>
      <c r="H631">
        <f>(Table2[[#This Row],[1Y Return vs Nifty]]-AVERAGE(Table2[1Y Return vs Nifty]))/_xlfn.STDEV.P(Table2[1Y Return vs Nifty])</f>
        <v>-0.60489920764735516</v>
      </c>
      <c r="I631">
        <v>-0.81158062105622697</v>
      </c>
      <c r="J631">
        <f>(Table2[[#This Row],[1M Return vs Nifty]]-AVERAGE(Table2[1M Return vs Nifty]))/_xlfn.STDEV.P(Table2[1M Return vs Nifty])</f>
        <v>-0.13944986492517963</v>
      </c>
      <c r="K631">
        <v>-10.958245805459301</v>
      </c>
      <c r="L631">
        <f>(Table2[[#This Row],[6M Return vs Nifty]]-AVERAGE(Table2[6M Return vs Nifty]))/_xlfn.STDEV.P(Table2[6M Return vs Nifty])</f>
        <v>-0.7752106638783326</v>
      </c>
      <c r="M631">
        <v>2.6131590865862</v>
      </c>
      <c r="N631">
        <f>(Table2[[#This Row],[1W Return vs Nifty]]-AVERAGE(Table2[1W Return vs Nifty]))/_xlfn.STDEV.P(Table2[1W Return vs Nifty])</f>
        <v>0.48263483449039529</v>
      </c>
      <c r="O631">
        <v>2541.62</v>
      </c>
      <c r="P631">
        <v>2529.9274578296099</v>
      </c>
      <c r="Q631">
        <v>2484.1291395717599</v>
      </c>
      <c r="R631">
        <v>78.8532132127539</v>
      </c>
      <c r="S631" s="1">
        <f>(Table2[[#This Row],[Close Price]]-Table2[[#This Row],[20D EMA]])/Table2[[#This Row],[20D EMA]]</f>
        <v>3.6425586830446693E-2</v>
      </c>
      <c r="T631" s="1">
        <f>(Table2[[#This Row],[Close Price]]-Table2[[#This Row],[50D EMA]])/Table2[[#This Row],[50D EMA]]</f>
        <v>4.1215625312768407E-2</v>
      </c>
      <c r="U631" s="1">
        <f>(Table2[[#This Row],[Close Price]]-Table2[[#This Row],[200D EMA]])/Table2[[#This Row],[200D EMA]]</f>
        <v>6.0411859447094089E-2</v>
      </c>
      <c r="V631">
        <v>1.23650808295929</v>
      </c>
      <c r="W631">
        <v>2597.15</v>
      </c>
      <c r="X631">
        <v>2677</v>
      </c>
      <c r="Y631">
        <v>2500</v>
      </c>
      <c r="Z631">
        <v>2677</v>
      </c>
      <c r="AA631">
        <v>2488</v>
      </c>
      <c r="AB631">
        <v>2677</v>
      </c>
      <c r="AC631" s="1">
        <f>(Table2[[#This Row],[Close Price]]/Table2[[#This Row],[Day Low]])-1</f>
        <v>1.4265637333230607E-2</v>
      </c>
      <c r="AD631" s="1">
        <f>(Table2[[#This Row],[Day High]]/Table2[[#This Row],[Close Price]])-1</f>
        <v>1.6247817174094736E-2</v>
      </c>
      <c r="AE631" s="1">
        <f>(Table2[[#This Row],[Close Price]]/Table2[[#This Row],[Current Week Low]])-1</f>
        <v>5.367999999999995E-2</v>
      </c>
      <c r="AF631" s="1">
        <f>(Table2[[#This Row],[Current Week High]]/Table2[[#This Row],[Close Price]])-1</f>
        <v>1.6247817174094736E-2</v>
      </c>
      <c r="AG631" s="1">
        <f>(Table2[[#This Row],[Close Price]]/Table2[[#This Row],[Current Month Low]])-1</f>
        <v>5.8762057877813412E-2</v>
      </c>
      <c r="AH631" s="1">
        <f>(Table2[[#This Row],[Current Month High]]/Table2[[#This Row],[Close Price]])-1</f>
        <v>1.6247817174094736E-2</v>
      </c>
      <c r="AI631">
        <v>5.1286918229443499</v>
      </c>
      <c r="AJ631">
        <v>18.363614713897601</v>
      </c>
      <c r="AK631" t="str">
        <f>IF(AND(Table2[[#This Row],[20D EMA]]&gt;Table2[[#This Row],[50D EMA]],Table2[[#This Row],[50D EMA]]&gt;Table2[[#This Row],[200D EMA]]),"Uptrend","Downtrend/NoTrend")</f>
        <v>Uptrend</v>
      </c>
      <c r="AL631">
        <v>-0.1</v>
      </c>
      <c r="AM631" t="s">
        <v>3216</v>
      </c>
      <c r="AN631">
        <v>4.09</v>
      </c>
      <c r="AO631" t="s">
        <v>3217</v>
      </c>
      <c r="AP631">
        <v>-1.0075284902453E-2</v>
      </c>
      <c r="AQ631">
        <f>(Table2[[#This Row],[Sharpe Ratio]]-AVERAGE(Table2[Sharpe Ratio]))/_xlfn.STDEV.P(Table2[Sharpe Ratio])</f>
        <v>-0.86502088174122593</v>
      </c>
      <c r="AR6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-1.901945783701698</v>
      </c>
      <c r="AS631">
        <f>_xlfn.RANK.AVG(Table2[[#This Row],[1Y Return vs Nifty Z-Score]],Table2[1Y Return vs Nifty Z-Score])</f>
        <v>535</v>
      </c>
      <c r="AT631">
        <f>_xlfn.RANK.AVG(Table2[[#This Row],[6M Return vs Nifty Z-Score]],Table2[6M Return vs Nifty Z-Score])</f>
        <v>580</v>
      </c>
      <c r="AU631">
        <f>_xlfn.RANK.AVG(Table2[[#This Row],[Sharpe Ratio Z-Score]],Table2[Sharpe Ratio Z-Score])</f>
        <v>607</v>
      </c>
      <c r="AV631">
        <f>(Table2[[#This Row],[Rank 1Y]]+Table2[[#This Row],[Rank 6M]]+Table2[[#This Row],[Rank Sharpe]])/3</f>
        <v>574</v>
      </c>
    </row>
    <row r="632" spans="1:48" x14ac:dyDescent="0.3">
      <c r="A632" t="s">
        <v>1948</v>
      </c>
      <c r="B632" t="s">
        <v>1949</v>
      </c>
      <c r="C632" t="s">
        <v>3173</v>
      </c>
      <c r="D632" t="s">
        <v>180</v>
      </c>
      <c r="E632">
        <v>3686.22202444499</v>
      </c>
      <c r="F632">
        <v>250.35</v>
      </c>
      <c r="G632">
        <v>-17.342454407403299</v>
      </c>
      <c r="H632">
        <f>(Table2[[#This Row],[1Y Return vs Nifty]]-AVERAGE(Table2[1Y Return vs Nifty]))/_xlfn.STDEV.P(Table2[1Y Return vs Nifty])</f>
        <v>-0.72766545304204044</v>
      </c>
      <c r="I632">
        <v>-9.4217855358166993</v>
      </c>
      <c r="J632">
        <f>(Table2[[#This Row],[1M Return vs Nifty]]-AVERAGE(Table2[1M Return vs Nifty]))/_xlfn.STDEV.P(Table2[1M Return vs Nifty])</f>
        <v>-0.92166826050184358</v>
      </c>
      <c r="K632">
        <v>-1.8113599190707701</v>
      </c>
      <c r="L632">
        <f>(Table2[[#This Row],[6M Return vs Nifty]]-AVERAGE(Table2[6M Return vs Nifty]))/_xlfn.STDEV.P(Table2[6M Return vs Nifty])</f>
        <v>-0.50208283186517499</v>
      </c>
      <c r="M632">
        <v>-3.7813249479161799</v>
      </c>
      <c r="N632">
        <f>(Table2[[#This Row],[1W Return vs Nifty]]-AVERAGE(Table2[1W Return vs Nifty]))/_xlfn.STDEV.P(Table2[1W Return vs Nifty])</f>
        <v>-0.90617196939999711</v>
      </c>
      <c r="O632">
        <v>265.48</v>
      </c>
      <c r="P632">
        <v>266.23559636848</v>
      </c>
      <c r="Q632">
        <v>246.551499809353</v>
      </c>
      <c r="R632">
        <v>32.141364585616898</v>
      </c>
      <c r="S632" s="1">
        <f>(Table2[[#This Row],[Close Price]]-Table2[[#This Row],[20D EMA]])/Table2[[#This Row],[20D EMA]]</f>
        <v>-5.6991110441464606E-2</v>
      </c>
      <c r="T632" s="1">
        <f>(Table2[[#This Row],[Close Price]]-Table2[[#This Row],[50D EMA]])/Table2[[#This Row],[50D EMA]]</f>
        <v>-5.966743961049352E-2</v>
      </c>
      <c r="U632" s="1">
        <f>(Table2[[#This Row],[Close Price]]-Table2[[#This Row],[200D EMA]])/Table2[[#This Row],[200D EMA]]</f>
        <v>1.5406518287595886E-2</v>
      </c>
      <c r="V632">
        <v>0.43544092363379</v>
      </c>
      <c r="W632">
        <v>247</v>
      </c>
      <c r="X632">
        <v>261.25</v>
      </c>
      <c r="Y632">
        <v>247</v>
      </c>
      <c r="Z632">
        <v>269</v>
      </c>
      <c r="AA632">
        <v>247</v>
      </c>
      <c r="AB632">
        <v>288.95</v>
      </c>
      <c r="AC632" s="1">
        <f>(Table2[[#This Row],[Close Price]]/Table2[[#This Row],[Day Low]])-1</f>
        <v>1.3562753036437281E-2</v>
      </c>
      <c r="AD632" s="1">
        <f>(Table2[[#This Row],[Day High]]/Table2[[#This Row],[Close Price]])-1</f>
        <v>4.353904533652897E-2</v>
      </c>
      <c r="AE632" s="1">
        <f>(Table2[[#This Row],[Close Price]]/Table2[[#This Row],[Current Week Low]])-1</f>
        <v>1.3562753036437281E-2</v>
      </c>
      <c r="AF632" s="1">
        <f>(Table2[[#This Row],[Current Week High]]/Table2[[#This Row],[Close Price]])-1</f>
        <v>7.449570601158384E-2</v>
      </c>
      <c r="AG632" s="1">
        <f>(Table2[[#This Row],[Close Price]]/Table2[[#This Row],[Current Month Low]])-1</f>
        <v>1.3562753036437281E-2</v>
      </c>
      <c r="AH632" s="1">
        <f>(Table2[[#This Row],[Current Month High]]/Table2[[#This Row],[Close Price]])-1</f>
        <v>0.15418414220091869</v>
      </c>
      <c r="AI632">
        <v>15.418414220091799</v>
      </c>
      <c r="AJ632">
        <v>25.331664580725899</v>
      </c>
      <c r="AK632" t="str">
        <f>IF(AND(Table2[[#This Row],[20D EMA]]&gt;Table2[[#This Row],[50D EMA]],Table2[[#This Row],[50D EMA]]&gt;Table2[[#This Row],[200D EMA]]),"Uptrend","Downtrend/NoTrend")</f>
        <v>Downtrend/NoTrend</v>
      </c>
      <c r="AL632">
        <v>-0.17</v>
      </c>
      <c r="AM632" t="s">
        <v>3216</v>
      </c>
      <c r="AN632">
        <v>-10.96</v>
      </c>
      <c r="AO632" t="s">
        <v>3216</v>
      </c>
      <c r="AP632">
        <v>-3.8318744207678002E-2</v>
      </c>
      <c r="AQ632">
        <f>(Table2[[#This Row],[Sharpe Ratio]]-AVERAGE(Table2[Sharpe Ratio]))/_xlfn.STDEV.P(Table2[Sharpe Ratio])</f>
        <v>-1.1930426084059429</v>
      </c>
      <c r="AR6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2">
        <f>_xlfn.RANK.AVG(Table2[[#This Row],[1Y Return vs Nifty Z-Score]],Table2[1Y Return vs Nifty Z-Score])</f>
        <v>576</v>
      </c>
      <c r="AT632">
        <f>_xlfn.RANK.AVG(Table2[[#This Row],[6M Return vs Nifty Z-Score]],Table2[6M Return vs Nifty Z-Score])</f>
        <v>491</v>
      </c>
      <c r="AU632">
        <f>_xlfn.RANK.AVG(Table2[[#This Row],[Sharpe Ratio Z-Score]],Table2[Sharpe Ratio Z-Score])</f>
        <v>658</v>
      </c>
      <c r="AV632">
        <f>(Table2[[#This Row],[Rank 1Y]]+Table2[[#This Row],[Rank 6M]]+Table2[[#This Row],[Rank Sharpe]])/3</f>
        <v>575</v>
      </c>
    </row>
    <row r="633" spans="1:48" x14ac:dyDescent="0.3">
      <c r="A633" t="s">
        <v>22</v>
      </c>
      <c r="B633" t="s">
        <v>23</v>
      </c>
      <c r="C633" t="s">
        <v>3171</v>
      </c>
      <c r="D633" t="s">
        <v>24</v>
      </c>
      <c r="E633">
        <v>1292493.0053462</v>
      </c>
      <c r="F633">
        <v>1708.5</v>
      </c>
      <c r="G633">
        <v>-16.977537969013099</v>
      </c>
      <c r="H633">
        <f>(Table2[[#This Row],[1Y Return vs Nifty]]-AVERAGE(Table2[1Y Return vs Nifty]))/_xlfn.STDEV.P(Table2[1Y Return vs Nifty])</f>
        <v>-0.72148616494523765</v>
      </c>
      <c r="I633">
        <v>0.34365965733068199</v>
      </c>
      <c r="J633">
        <f>(Table2[[#This Row],[1M Return vs Nifty]]-AVERAGE(Table2[1M Return vs Nifty]))/_xlfn.STDEV.P(Table2[1M Return vs Nifty])</f>
        <v>-3.4498797440569669E-2</v>
      </c>
      <c r="K633">
        <v>1.3874384555018999</v>
      </c>
      <c r="L633">
        <f>(Table2[[#This Row],[6M Return vs Nifty]]-AVERAGE(Table2[6M Return vs Nifty]))/_xlfn.STDEV.P(Table2[6M Return vs Nifty])</f>
        <v>-0.40656607611397771</v>
      </c>
      <c r="M633">
        <v>2.7213749671426601</v>
      </c>
      <c r="N633">
        <f>(Table2[[#This Row],[1W Return vs Nifty]]-AVERAGE(Table2[1W Return vs Nifty]))/_xlfn.STDEV.P(Table2[1W Return vs Nifty])</f>
        <v>0.50613805232546771</v>
      </c>
      <c r="O633">
        <v>1657.66</v>
      </c>
      <c r="P633">
        <v>1637.8748943286801</v>
      </c>
      <c r="Q633">
        <v>1583.7011387723201</v>
      </c>
      <c r="R633">
        <v>79.900880894446502</v>
      </c>
      <c r="S633" s="1">
        <f>(Table2[[#This Row],[Close Price]]-Table2[[#This Row],[20D EMA]])/Table2[[#This Row],[20D EMA]]</f>
        <v>3.0669739271020544E-2</v>
      </c>
      <c r="T633" s="1">
        <f>(Table2[[#This Row],[Close Price]]-Table2[[#This Row],[50D EMA]])/Table2[[#This Row],[50D EMA]]</f>
        <v>4.3119963506289188E-2</v>
      </c>
      <c r="U633" s="1">
        <f>(Table2[[#This Row],[Close Price]]-Table2[[#This Row],[200D EMA]])/Table2[[#This Row],[200D EMA]]</f>
        <v>7.8802027839939295E-2</v>
      </c>
      <c r="V633">
        <v>0.56397401355165799</v>
      </c>
      <c r="W633">
        <v>1699.15</v>
      </c>
      <c r="X633">
        <v>1719</v>
      </c>
      <c r="Y633">
        <v>1664.05</v>
      </c>
      <c r="Z633">
        <v>1719</v>
      </c>
      <c r="AA633">
        <v>1623.2</v>
      </c>
      <c r="AB633">
        <v>1719</v>
      </c>
      <c r="AC633" s="1">
        <f>(Table2[[#This Row],[Close Price]]/Table2[[#This Row],[Day Low]])-1</f>
        <v>5.5027513756877866E-3</v>
      </c>
      <c r="AD633" s="1">
        <f>(Table2[[#This Row],[Day High]]/Table2[[#This Row],[Close Price]])-1</f>
        <v>6.1457418788410934E-3</v>
      </c>
      <c r="AE633" s="1">
        <f>(Table2[[#This Row],[Close Price]]/Table2[[#This Row],[Current Week Low]])-1</f>
        <v>2.6711937742255332E-2</v>
      </c>
      <c r="AF633" s="1">
        <f>(Table2[[#This Row],[Current Week High]]/Table2[[#This Row],[Close Price]])-1</f>
        <v>6.1457418788410934E-3</v>
      </c>
      <c r="AG633" s="1">
        <f>(Table2[[#This Row],[Close Price]]/Table2[[#This Row],[Current Month Low]])-1</f>
        <v>5.2550517496303462E-2</v>
      </c>
      <c r="AH633" s="1">
        <f>(Table2[[#This Row],[Current Month High]]/Table2[[#This Row],[Close Price]])-1</f>
        <v>6.1457418788410934E-3</v>
      </c>
      <c r="AI633">
        <v>5.0043898156277402</v>
      </c>
      <c r="AJ633">
        <v>25.297935535917201</v>
      </c>
      <c r="AK633" t="str">
        <f>IF(AND(Table2[[#This Row],[20D EMA]]&gt;Table2[[#This Row],[50D EMA]],Table2[[#This Row],[50D EMA]]&gt;Table2[[#This Row],[200D EMA]]),"Uptrend","Downtrend/NoTrend")</f>
        <v>Uptrend</v>
      </c>
      <c r="AL633">
        <v>-0.03</v>
      </c>
      <c r="AM633" t="s">
        <v>3216</v>
      </c>
      <c r="AN633">
        <v>4.3499999999999996</v>
      </c>
      <c r="AO633" t="s">
        <v>3217</v>
      </c>
      <c r="AP633">
        <v>-7.4920517886135005E-2</v>
      </c>
      <c r="AQ633">
        <f>(Table2[[#This Row],[Sharpe Ratio]]-AVERAGE(Table2[Sharpe Ratio]))/_xlfn.STDEV.P(Table2[Sharpe Ratio])</f>
        <v>-1.6181384463926705</v>
      </c>
      <c r="AR6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-2.2745514325669873</v>
      </c>
      <c r="AS633">
        <f>_xlfn.RANK.AVG(Table2[[#This Row],[1Y Return vs Nifty Z-Score]],Table2[1Y Return vs Nifty Z-Score])</f>
        <v>573</v>
      </c>
      <c r="AT633">
        <f>_xlfn.RANK.AVG(Table2[[#This Row],[6M Return vs Nifty Z-Score]],Table2[6M Return vs Nifty Z-Score])</f>
        <v>453</v>
      </c>
      <c r="AU633">
        <f>_xlfn.RANK.AVG(Table2[[#This Row],[Sharpe Ratio Z-Score]],Table2[Sharpe Ratio Z-Score])</f>
        <v>702</v>
      </c>
      <c r="AV633">
        <f>(Table2[[#This Row],[Rank 1Y]]+Table2[[#This Row],[Rank 6M]]+Table2[[#This Row],[Rank Sharpe]])/3</f>
        <v>576</v>
      </c>
    </row>
    <row r="634" spans="1:48" x14ac:dyDescent="0.3">
      <c r="A634" t="s">
        <v>473</v>
      </c>
      <c r="B634" t="s">
        <v>474</v>
      </c>
      <c r="C634" t="s">
        <v>3180</v>
      </c>
      <c r="D634" t="s">
        <v>80</v>
      </c>
      <c r="E634">
        <v>46522.416535620003</v>
      </c>
      <c r="F634">
        <v>2442.85</v>
      </c>
      <c r="G634">
        <v>-2.8489000872825399</v>
      </c>
      <c r="H634">
        <f>(Table2[[#This Row],[1Y Return vs Nifty]]-AVERAGE(Table2[1Y Return vs Nifty]))/_xlfn.STDEV.P(Table2[1Y Return vs Nifty])</f>
        <v>-0.48223982057184628</v>
      </c>
      <c r="I634">
        <v>2.0506187117210901</v>
      </c>
      <c r="J634">
        <f>(Table2[[#This Row],[1M Return vs Nifty]]-AVERAGE(Table2[1M Return vs Nifty]))/_xlfn.STDEV.P(Table2[1M Return vs Nifty])</f>
        <v>0.12057472125715217</v>
      </c>
      <c r="K634">
        <v>-14.851566053981699</v>
      </c>
      <c r="L634">
        <f>(Table2[[#This Row],[6M Return vs Nifty]]-AVERAGE(Table2[6M Return vs Nifty]))/_xlfn.STDEV.P(Table2[6M Return vs Nifty])</f>
        <v>-0.89146598093593976</v>
      </c>
      <c r="M634">
        <v>1.4122730312090399</v>
      </c>
      <c r="N634">
        <f>(Table2[[#This Row],[1W Return vs Nifty]]-AVERAGE(Table2[1W Return vs Nifty]))/_xlfn.STDEV.P(Table2[1W Return vs Nifty])</f>
        <v>0.22181649239961196</v>
      </c>
      <c r="O634">
        <v>2435.14</v>
      </c>
      <c r="P634">
        <v>2452.7511068771901</v>
      </c>
      <c r="Q634">
        <v>2413.5094002071201</v>
      </c>
      <c r="R634">
        <v>61.5650717521698</v>
      </c>
      <c r="S634" s="1">
        <f>(Table2[[#This Row],[Close Price]]-Table2[[#This Row],[20D EMA]])/Table2[[#This Row],[20D EMA]]</f>
        <v>3.1661423983836809E-3</v>
      </c>
      <c r="T634" s="1">
        <f>(Table2[[#This Row],[Close Price]]-Table2[[#This Row],[50D EMA]])/Table2[[#This Row],[50D EMA]]</f>
        <v>-4.0367352600224147E-3</v>
      </c>
      <c r="U634" s="1">
        <f>(Table2[[#This Row],[Close Price]]-Table2[[#This Row],[200D EMA]])/Table2[[#This Row],[200D EMA]]</f>
        <v>1.2156820184898363E-2</v>
      </c>
      <c r="V634">
        <v>1.0453845928257199</v>
      </c>
      <c r="W634">
        <v>2416</v>
      </c>
      <c r="X634">
        <v>2492</v>
      </c>
      <c r="Y634">
        <v>2416</v>
      </c>
      <c r="Z634">
        <v>2533.5</v>
      </c>
      <c r="AA634">
        <v>2318</v>
      </c>
      <c r="AB634">
        <v>2533.5</v>
      </c>
      <c r="AC634" s="1">
        <f>(Table2[[#This Row],[Close Price]]/Table2[[#This Row],[Day Low]])-1</f>
        <v>1.1113410596026441E-2</v>
      </c>
      <c r="AD634" s="1">
        <f>(Table2[[#This Row],[Day High]]/Table2[[#This Row],[Close Price]])-1</f>
        <v>2.0119941871175051E-2</v>
      </c>
      <c r="AE634" s="1">
        <f>(Table2[[#This Row],[Close Price]]/Table2[[#This Row],[Current Week Low]])-1</f>
        <v>1.1113410596026441E-2</v>
      </c>
      <c r="AF634" s="1">
        <f>(Table2[[#This Row],[Current Week High]]/Table2[[#This Row],[Close Price]])-1</f>
        <v>3.7108295638291322E-2</v>
      </c>
      <c r="AG634" s="1">
        <f>(Table2[[#This Row],[Close Price]]/Table2[[#This Row],[Current Month Low]])-1</f>
        <v>5.3861087144089659E-2</v>
      </c>
      <c r="AH634" s="1">
        <f>(Table2[[#This Row],[Current Month High]]/Table2[[#This Row],[Close Price]])-1</f>
        <v>3.7108295638291322E-2</v>
      </c>
      <c r="AI634">
        <v>16.421393045008902</v>
      </c>
      <c r="AJ634">
        <v>35.4880754298391</v>
      </c>
      <c r="AK634" t="str">
        <f>IF(AND(Table2[[#This Row],[20D EMA]]&gt;Table2[[#This Row],[50D EMA]],Table2[[#This Row],[50D EMA]]&gt;Table2[[#This Row],[200D EMA]]),"Uptrend","Downtrend/NoTrend")</f>
        <v>Downtrend/NoTrend</v>
      </c>
      <c r="AL634">
        <v>-0.14000000000000001</v>
      </c>
      <c r="AM634" t="s">
        <v>3216</v>
      </c>
      <c r="AN634">
        <v>4.34</v>
      </c>
      <c r="AO634" t="s">
        <v>3217</v>
      </c>
      <c r="AP634">
        <v>-2.4986932525146999E-2</v>
      </c>
      <c r="AQ634">
        <f>(Table2[[#This Row],[Sharpe Ratio]]-AVERAGE(Table2[Sharpe Ratio]))/_xlfn.STDEV.P(Table2[Sharpe Ratio])</f>
        <v>-1.0382059136366288</v>
      </c>
      <c r="AR6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4">
        <f>_xlfn.RANK.AVG(Table2[[#This Row],[1Y Return vs Nifty Z-Score]],Table2[1Y Return vs Nifty Z-Score])</f>
        <v>471</v>
      </c>
      <c r="AT634">
        <f>_xlfn.RANK.AVG(Table2[[#This Row],[6M Return vs Nifty Z-Score]],Table2[6M Return vs Nifty Z-Score])</f>
        <v>625</v>
      </c>
      <c r="AU634">
        <f>_xlfn.RANK.AVG(Table2[[#This Row],[Sharpe Ratio Z-Score]],Table2[Sharpe Ratio Z-Score])</f>
        <v>635</v>
      </c>
      <c r="AV634">
        <f>(Table2[[#This Row],[Rank 1Y]]+Table2[[#This Row],[Rank 6M]]+Table2[[#This Row],[Rank Sharpe]])/3</f>
        <v>577</v>
      </c>
    </row>
    <row r="635" spans="1:48" x14ac:dyDescent="0.3">
      <c r="A635" t="s">
        <v>938</v>
      </c>
      <c r="B635" t="s">
        <v>939</v>
      </c>
      <c r="C635" t="s">
        <v>3185</v>
      </c>
      <c r="D635" t="s">
        <v>468</v>
      </c>
      <c r="E635">
        <v>16588.594124499999</v>
      </c>
      <c r="F635">
        <v>1549.95</v>
      </c>
      <c r="G635">
        <v>-18.512438564855099</v>
      </c>
      <c r="H635">
        <f>(Table2[[#This Row],[1Y Return vs Nifty]]-AVERAGE(Table2[1Y Return vs Nifty]))/_xlfn.STDEV.P(Table2[1Y Return vs Nifty])</f>
        <v>-0.74747730150105396</v>
      </c>
      <c r="I635">
        <v>-4.6179627141289803</v>
      </c>
      <c r="J635">
        <f>(Table2[[#This Row],[1M Return vs Nifty]]-AVERAGE(Table2[1M Return vs Nifty]))/_xlfn.STDEV.P(Table2[1M Return vs Nifty])</f>
        <v>-0.48525140197000877</v>
      </c>
      <c r="K635">
        <v>2.33631124876695</v>
      </c>
      <c r="L635">
        <f>(Table2[[#This Row],[6M Return vs Nifty]]-AVERAGE(Table2[6M Return vs Nifty]))/_xlfn.STDEV.P(Table2[6M Return vs Nifty])</f>
        <v>-0.37823254576279963</v>
      </c>
      <c r="M635">
        <v>-0.40927237552906998</v>
      </c>
      <c r="N635">
        <f>(Table2[[#This Row],[1W Return vs Nifty]]-AVERAGE(Table2[1W Return vs Nifty]))/_xlfn.STDEV.P(Table2[1W Return vs Nifty])</f>
        <v>-0.17380176871784611</v>
      </c>
      <c r="O635">
        <v>1549.01</v>
      </c>
      <c r="P635">
        <v>1525.1159179680001</v>
      </c>
      <c r="Q635">
        <v>1452.62277224134</v>
      </c>
      <c r="R635">
        <v>53.709162983902203</v>
      </c>
      <c r="S635" s="1">
        <f>(Table2[[#This Row],[Close Price]]-Table2[[#This Row],[20D EMA]])/Table2[[#This Row],[20D EMA]]</f>
        <v>6.0683920697739493E-4</v>
      </c>
      <c r="T635" s="1">
        <f>(Table2[[#This Row],[Close Price]]-Table2[[#This Row],[50D EMA]])/Table2[[#This Row],[50D EMA]]</f>
        <v>1.6283406224680844E-2</v>
      </c>
      <c r="U635" s="1">
        <f>(Table2[[#This Row],[Close Price]]-Table2[[#This Row],[200D EMA]])/Table2[[#This Row],[200D EMA]]</f>
        <v>6.7001034004504759E-2</v>
      </c>
      <c r="V635">
        <v>0.62823391715273502</v>
      </c>
      <c r="W635">
        <v>1514</v>
      </c>
      <c r="X635">
        <v>1575</v>
      </c>
      <c r="Y635">
        <v>1514</v>
      </c>
      <c r="Z635">
        <v>1601.75</v>
      </c>
      <c r="AA635">
        <v>1462.3</v>
      </c>
      <c r="AB635">
        <v>1601.75</v>
      </c>
      <c r="AC635" s="1">
        <f>(Table2[[#This Row],[Close Price]]/Table2[[#This Row],[Day Low]])-1</f>
        <v>2.3745046235138734E-2</v>
      </c>
      <c r="AD635" s="1">
        <f>(Table2[[#This Row],[Day High]]/Table2[[#This Row],[Close Price]])-1</f>
        <v>1.6161811671344228E-2</v>
      </c>
      <c r="AE635" s="1">
        <f>(Table2[[#This Row],[Close Price]]/Table2[[#This Row],[Current Week Low]])-1</f>
        <v>2.3745046235138734E-2</v>
      </c>
      <c r="AF635" s="1">
        <f>(Table2[[#This Row],[Current Week High]]/Table2[[#This Row],[Close Price]])-1</f>
        <v>3.3420432917190768E-2</v>
      </c>
      <c r="AG635" s="1">
        <f>(Table2[[#This Row],[Close Price]]/Table2[[#This Row],[Current Month Low]])-1</f>
        <v>5.9939820830199109E-2</v>
      </c>
      <c r="AH635" s="1">
        <f>(Table2[[#This Row],[Current Month High]]/Table2[[#This Row],[Close Price]])-1</f>
        <v>3.3420432917190768E-2</v>
      </c>
      <c r="AI635">
        <v>9.0357753475918496</v>
      </c>
      <c r="AJ635">
        <v>24.694288012872001</v>
      </c>
      <c r="AK635" t="str">
        <f>IF(AND(Table2[[#This Row],[20D EMA]]&gt;Table2[[#This Row],[50D EMA]],Table2[[#This Row],[50D EMA]]&gt;Table2[[#This Row],[200D EMA]]),"Uptrend","Downtrend/NoTrend")</f>
        <v>Uptrend</v>
      </c>
      <c r="AL635">
        <v>0.02</v>
      </c>
      <c r="AM635" t="s">
        <v>3217</v>
      </c>
      <c r="AN635">
        <v>4.8</v>
      </c>
      <c r="AO635" t="s">
        <v>3217</v>
      </c>
      <c r="AP635">
        <v>-7.8474779391211003E-2</v>
      </c>
      <c r="AQ635">
        <f>(Table2[[#This Row],[Sharpe Ratio]]-AVERAGE(Table2[Sharpe Ratio]))/_xlfn.STDEV.P(Table2[Sharpe Ratio])</f>
        <v>-1.6594179151473096</v>
      </c>
      <c r="AR6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-3.4441809330990178</v>
      </c>
      <c r="AS635">
        <f>_xlfn.RANK.AVG(Table2[[#This Row],[1Y Return vs Nifty Z-Score]],Table2[1Y Return vs Nifty Z-Score])</f>
        <v>584</v>
      </c>
      <c r="AT635">
        <f>_xlfn.RANK.AVG(Table2[[#This Row],[6M Return vs Nifty Z-Score]],Table2[6M Return vs Nifty Z-Score])</f>
        <v>439</v>
      </c>
      <c r="AU635">
        <f>_xlfn.RANK.AVG(Table2[[#This Row],[Sharpe Ratio Z-Score]],Table2[Sharpe Ratio Z-Score])</f>
        <v>709</v>
      </c>
      <c r="AV635">
        <f>(Table2[[#This Row],[Rank 1Y]]+Table2[[#This Row],[Rank 6M]]+Table2[[#This Row],[Rank Sharpe]])/3</f>
        <v>577.33333333333337</v>
      </c>
    </row>
    <row r="636" spans="1:48" x14ac:dyDescent="0.3">
      <c r="A636" t="s">
        <v>1392</v>
      </c>
      <c r="B636" t="s">
        <v>1393</v>
      </c>
      <c r="C636" t="s">
        <v>3185</v>
      </c>
      <c r="D636" t="s">
        <v>468</v>
      </c>
      <c r="E636">
        <v>8194.5914088899899</v>
      </c>
      <c r="F636">
        <v>287.75</v>
      </c>
      <c r="G636">
        <v>-26.480302594956999</v>
      </c>
      <c r="H636">
        <f>(Table2[[#This Row],[1Y Return vs Nifty]]-AVERAGE(Table2[1Y Return vs Nifty]))/_xlfn.STDEV.P(Table2[1Y Return vs Nifty])</f>
        <v>-0.88240059400974602</v>
      </c>
      <c r="I636">
        <v>4.0016685541722001</v>
      </c>
      <c r="J636">
        <f>(Table2[[#This Row],[1M Return vs Nifty]]-AVERAGE(Table2[1M Return vs Nifty]))/_xlfn.STDEV.P(Table2[1M Return vs Nifty])</f>
        <v>0.29782335733037002</v>
      </c>
      <c r="K636">
        <v>9.5473071513047891</v>
      </c>
      <c r="L636">
        <f>(Table2[[#This Row],[6M Return vs Nifty]]-AVERAGE(Table2[6M Return vs Nifty]))/_xlfn.STDEV.P(Table2[6M Return vs Nifty])</f>
        <v>-0.16291077374345381</v>
      </c>
      <c r="M636">
        <v>-5.47164967369641</v>
      </c>
      <c r="N636">
        <f>(Table2[[#This Row],[1W Return vs Nifty]]-AVERAGE(Table2[1W Return vs Nifty]))/_xlfn.STDEV.P(Table2[1W Return vs Nifty])</f>
        <v>-1.2732906403171935</v>
      </c>
      <c r="O636">
        <v>297.45</v>
      </c>
      <c r="P636">
        <v>283.54922419918603</v>
      </c>
      <c r="Q636">
        <v>268.26191185684399</v>
      </c>
      <c r="R636">
        <v>41.727576741323801</v>
      </c>
      <c r="S636" s="1">
        <f>(Table2[[#This Row],[Close Price]]-Table2[[#This Row],[20D EMA]])/Table2[[#This Row],[20D EMA]]</f>
        <v>-3.261052277693726E-2</v>
      </c>
      <c r="T636" s="1">
        <f>(Table2[[#This Row],[Close Price]]-Table2[[#This Row],[50D EMA]])/Table2[[#This Row],[50D EMA]]</f>
        <v>1.4814978995897499E-2</v>
      </c>
      <c r="U636" s="1">
        <f>(Table2[[#This Row],[Close Price]]-Table2[[#This Row],[200D EMA]])/Table2[[#This Row],[200D EMA]]</f>
        <v>7.2645751341531034E-2</v>
      </c>
      <c r="V636">
        <v>1.2138938114943001</v>
      </c>
      <c r="W636">
        <v>282.7</v>
      </c>
      <c r="X636">
        <v>301.55</v>
      </c>
      <c r="Y636">
        <v>282.7</v>
      </c>
      <c r="Z636">
        <v>314.2</v>
      </c>
      <c r="AA636">
        <v>282.7</v>
      </c>
      <c r="AB636">
        <v>325.5</v>
      </c>
      <c r="AC636" s="1">
        <f>(Table2[[#This Row],[Close Price]]/Table2[[#This Row],[Day Low]])-1</f>
        <v>1.786345949770074E-2</v>
      </c>
      <c r="AD636" s="1">
        <f>(Table2[[#This Row],[Day High]]/Table2[[#This Row],[Close Price]])-1</f>
        <v>4.7958297132927985E-2</v>
      </c>
      <c r="AE636" s="1">
        <f>(Table2[[#This Row],[Close Price]]/Table2[[#This Row],[Current Week Low]])-1</f>
        <v>1.786345949770074E-2</v>
      </c>
      <c r="AF636" s="1">
        <f>(Table2[[#This Row],[Current Week High]]/Table2[[#This Row],[Close Price]])-1</f>
        <v>9.1920069504778379E-2</v>
      </c>
      <c r="AG636" s="1">
        <f>(Table2[[#This Row],[Close Price]]/Table2[[#This Row],[Current Month Low]])-1</f>
        <v>1.786345949770074E-2</v>
      </c>
      <c r="AH636" s="1">
        <f>(Table2[[#This Row],[Current Month High]]/Table2[[#This Row],[Close Price]])-1</f>
        <v>0.13119026933101652</v>
      </c>
      <c r="AI636">
        <v>13.119026933101599</v>
      </c>
      <c r="AJ636">
        <v>30.795454545454501</v>
      </c>
      <c r="AK636" t="str">
        <f>IF(AND(Table2[[#This Row],[20D EMA]]&gt;Table2[[#This Row],[50D EMA]],Table2[[#This Row],[50D EMA]]&gt;Table2[[#This Row],[200D EMA]]),"Uptrend","Downtrend/NoTrend")</f>
        <v>Uptrend</v>
      </c>
      <c r="AL636">
        <v>0.1</v>
      </c>
      <c r="AM636" t="s">
        <v>3217</v>
      </c>
      <c r="AN636">
        <v>0.14000000000000001</v>
      </c>
      <c r="AO636" t="s">
        <v>3217</v>
      </c>
      <c r="AP636">
        <v>-0.10869868687666499</v>
      </c>
      <c r="AQ636">
        <f>(Table2[[#This Row],[Sharpe Ratio]]-AVERAGE(Table2[Sharpe Ratio]))/_xlfn.STDEV.P(Table2[Sharpe Ratio])</f>
        <v>-2.0104407205619137</v>
      </c>
      <c r="AR6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-4.0312193713019369</v>
      </c>
      <c r="AS636">
        <f>_xlfn.RANK.AVG(Table2[[#This Row],[1Y Return vs Nifty Z-Score]],Table2[1Y Return vs Nifty Z-Score])</f>
        <v>633</v>
      </c>
      <c r="AT636">
        <f>_xlfn.RANK.AVG(Table2[[#This Row],[6M Return vs Nifty Z-Score]],Table2[6M Return vs Nifty Z-Score])</f>
        <v>370</v>
      </c>
      <c r="AU636">
        <f>_xlfn.RANK.AVG(Table2[[#This Row],[Sharpe Ratio Z-Score]],Table2[Sharpe Ratio Z-Score])</f>
        <v>733</v>
      </c>
      <c r="AV636">
        <f>(Table2[[#This Row],[Rank 1Y]]+Table2[[#This Row],[Rank 6M]]+Table2[[#This Row],[Rank Sharpe]])/3</f>
        <v>578.66666666666663</v>
      </c>
    </row>
    <row r="637" spans="1:48" x14ac:dyDescent="0.3">
      <c r="A637" t="s">
        <v>233</v>
      </c>
      <c r="B637" t="s">
        <v>234</v>
      </c>
      <c r="C637" t="s">
        <v>3171</v>
      </c>
      <c r="D637" t="s">
        <v>24</v>
      </c>
      <c r="E637">
        <v>115309.91155994999</v>
      </c>
      <c r="F637">
        <v>1484.75</v>
      </c>
      <c r="G637">
        <v>-23.162198403539598</v>
      </c>
      <c r="H637">
        <f>(Table2[[#This Row],[1Y Return vs Nifty]]-AVERAGE(Table2[1Y Return vs Nifty]))/_xlfn.STDEV.P(Table2[1Y Return vs Nifty])</f>
        <v>-0.82621369866344052</v>
      </c>
      <c r="I637">
        <v>4.52163412796072</v>
      </c>
      <c r="J637">
        <f>(Table2[[#This Row],[1M Return vs Nifty]]-AVERAGE(Table2[1M Return vs Nifty]))/_xlfn.STDEV.P(Table2[1M Return vs Nifty])</f>
        <v>0.34506109916235639</v>
      </c>
      <c r="K637">
        <v>-12.961158891504599</v>
      </c>
      <c r="L637">
        <f>(Table2[[#This Row],[6M Return vs Nifty]]-AVERAGE(Table2[6M Return vs Nifty]))/_xlfn.STDEV.P(Table2[6M Return vs Nifty])</f>
        <v>-0.83501804703552296</v>
      </c>
      <c r="M637">
        <v>3.4659765379374998</v>
      </c>
      <c r="N637">
        <f>(Table2[[#This Row],[1W Return vs Nifty]]-AVERAGE(Table2[1W Return vs Nifty]))/_xlfn.STDEV.P(Table2[1W Return vs Nifty])</f>
        <v>0.66785676522359461</v>
      </c>
      <c r="O637">
        <v>1438.3</v>
      </c>
      <c r="P637">
        <v>1427.2489738289</v>
      </c>
      <c r="Q637">
        <v>1441.6632322702999</v>
      </c>
      <c r="R637">
        <v>73.773933546122294</v>
      </c>
      <c r="S637" s="1">
        <f>(Table2[[#This Row],[Close Price]]-Table2[[#This Row],[20D EMA]])/Table2[[#This Row],[20D EMA]]</f>
        <v>3.2295070569422268E-2</v>
      </c>
      <c r="T637" s="1">
        <f>(Table2[[#This Row],[Close Price]]-Table2[[#This Row],[50D EMA]])/Table2[[#This Row],[50D EMA]]</f>
        <v>4.0288013672093378E-2</v>
      </c>
      <c r="U637" s="1">
        <f>(Table2[[#This Row],[Close Price]]-Table2[[#This Row],[200D EMA]])/Table2[[#This Row],[200D EMA]]</f>
        <v>2.9886846501487041E-2</v>
      </c>
      <c r="V637">
        <v>0.68988645161329898</v>
      </c>
      <c r="W637">
        <v>1474.9</v>
      </c>
      <c r="X637">
        <v>1498</v>
      </c>
      <c r="Y637">
        <v>1461.1</v>
      </c>
      <c r="Z637">
        <v>1498</v>
      </c>
      <c r="AA637">
        <v>1400.1</v>
      </c>
      <c r="AB637">
        <v>1498</v>
      </c>
      <c r="AC637" s="1">
        <f>(Table2[[#This Row],[Close Price]]/Table2[[#This Row],[Day Low]])-1</f>
        <v>6.6784188758559626E-3</v>
      </c>
      <c r="AD637" s="1">
        <f>(Table2[[#This Row],[Day High]]/Table2[[#This Row],[Close Price]])-1</f>
        <v>8.9240612897794058E-3</v>
      </c>
      <c r="AE637" s="1">
        <f>(Table2[[#This Row],[Close Price]]/Table2[[#This Row],[Current Week Low]])-1</f>
        <v>1.6186434877831779E-2</v>
      </c>
      <c r="AF637" s="1">
        <f>(Table2[[#This Row],[Current Week High]]/Table2[[#This Row],[Close Price]])-1</f>
        <v>8.9240612897794058E-3</v>
      </c>
      <c r="AG637" s="1">
        <f>(Table2[[#This Row],[Close Price]]/Table2[[#This Row],[Current Month Low]])-1</f>
        <v>6.0459967145203963E-2</v>
      </c>
      <c r="AH637" s="1">
        <f>(Table2[[#This Row],[Current Month High]]/Table2[[#This Row],[Close Price]])-1</f>
        <v>8.9240612897794058E-3</v>
      </c>
      <c r="AI637">
        <v>14.1269574002357</v>
      </c>
      <c r="AJ637">
        <v>11.7025278362925</v>
      </c>
      <c r="AK637" t="str">
        <f>IF(AND(Table2[[#This Row],[20D EMA]]&gt;Table2[[#This Row],[50D EMA]],Table2[[#This Row],[50D EMA]]&gt;Table2[[#This Row],[200D EMA]]),"Uptrend","Downtrend/NoTrend")</f>
        <v>Downtrend/NoTrend</v>
      </c>
      <c r="AL637">
        <v>0.02</v>
      </c>
      <c r="AM637" t="s">
        <v>3217</v>
      </c>
      <c r="AN637">
        <v>3.34</v>
      </c>
      <c r="AO637" t="s">
        <v>3217</v>
      </c>
      <c r="AP637">
        <v>3.6033457418249999E-3</v>
      </c>
      <c r="AQ637">
        <f>(Table2[[#This Row],[Sharpe Ratio]]-AVERAGE(Table2[Sharpe Ratio]))/_xlfn.STDEV.P(Table2[Sharpe Ratio])</f>
        <v>-0.70615620465420514</v>
      </c>
      <c r="AR6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7">
        <f>_xlfn.RANK.AVG(Table2[[#This Row],[1Y Return vs Nifty Z-Score]],Table2[1Y Return vs Nifty Z-Score])</f>
        <v>615</v>
      </c>
      <c r="AT637">
        <f>_xlfn.RANK.AVG(Table2[[#This Row],[6M Return vs Nifty Z-Score]],Table2[6M Return vs Nifty Z-Score])</f>
        <v>603</v>
      </c>
      <c r="AU637">
        <f>_xlfn.RANK.AVG(Table2[[#This Row],[Sharpe Ratio Z-Score]],Table2[Sharpe Ratio Z-Score])</f>
        <v>520</v>
      </c>
      <c r="AV637">
        <f>(Table2[[#This Row],[Rank 1Y]]+Table2[[#This Row],[Rank 6M]]+Table2[[#This Row],[Rank Sharpe]])/3</f>
        <v>579.33333333333337</v>
      </c>
    </row>
    <row r="638" spans="1:48" x14ac:dyDescent="0.3">
      <c r="A638" t="s">
        <v>832</v>
      </c>
      <c r="B638" t="s">
        <v>833</v>
      </c>
      <c r="C638" t="s">
        <v>3171</v>
      </c>
      <c r="D638" t="s">
        <v>51</v>
      </c>
      <c r="E638">
        <v>19778.552104639999</v>
      </c>
      <c r="F638">
        <v>1269.75</v>
      </c>
      <c r="G638">
        <v>-32.077448245707103</v>
      </c>
      <c r="H638">
        <f>(Table2[[#This Row],[1Y Return vs Nifty]]-AVERAGE(Table2[1Y Return vs Nifty]))/_xlfn.STDEV.P(Table2[1Y Return vs Nifty])</f>
        <v>-0.97717948544123678</v>
      </c>
      <c r="I638">
        <v>-1.4498347955712301</v>
      </c>
      <c r="J638">
        <f>(Table2[[#This Row],[1M Return vs Nifty]]-AVERAGE(Table2[1M Return vs Nifty]))/_xlfn.STDEV.P(Table2[1M Return vs Nifty])</f>
        <v>-0.19743386894154891</v>
      </c>
      <c r="K638">
        <v>-26.5673533086287</v>
      </c>
      <c r="L638">
        <f>(Table2[[#This Row],[6M Return vs Nifty]]-AVERAGE(Table2[6M Return vs Nifty]))/_xlfn.STDEV.P(Table2[6M Return vs Nifty])</f>
        <v>-1.241301718796286</v>
      </c>
      <c r="M638">
        <v>1.11400820110066</v>
      </c>
      <c r="N638">
        <f>(Table2[[#This Row],[1W Return vs Nifty]]-AVERAGE(Table2[1W Return vs Nifty]))/_xlfn.STDEV.P(Table2[1W Return vs Nifty])</f>
        <v>0.15703687559539772</v>
      </c>
      <c r="O638">
        <v>1234.99</v>
      </c>
      <c r="P638">
        <v>1260.3742648405901</v>
      </c>
      <c r="Q638">
        <v>1358.02740948112</v>
      </c>
      <c r="R638">
        <v>55.099758382878299</v>
      </c>
      <c r="S638" s="1">
        <f>(Table2[[#This Row],[Close Price]]-Table2[[#This Row],[20D EMA]])/Table2[[#This Row],[20D EMA]]</f>
        <v>2.8145976890501131E-2</v>
      </c>
      <c r="T638" s="1">
        <f>(Table2[[#This Row],[Close Price]]-Table2[[#This Row],[50D EMA]])/Table2[[#This Row],[50D EMA]]</f>
        <v>7.4388500471292696E-3</v>
      </c>
      <c r="U638" s="1">
        <f>(Table2[[#This Row],[Close Price]]-Table2[[#This Row],[200D EMA]])/Table2[[#This Row],[200D EMA]]</f>
        <v>-6.5004144146729226E-2</v>
      </c>
      <c r="V638">
        <v>0.96734088752646996</v>
      </c>
      <c r="W638">
        <v>1215.5</v>
      </c>
      <c r="X638">
        <v>1281</v>
      </c>
      <c r="Y638">
        <v>1215.5</v>
      </c>
      <c r="Z638">
        <v>1281</v>
      </c>
      <c r="AA638">
        <v>1176.5999999999999</v>
      </c>
      <c r="AB638">
        <v>1281</v>
      </c>
      <c r="AC638" s="1">
        <f>(Table2[[#This Row],[Close Price]]/Table2[[#This Row],[Day Low]])-1</f>
        <v>4.463183874948573E-2</v>
      </c>
      <c r="AD638" s="1">
        <f>(Table2[[#This Row],[Day High]]/Table2[[#This Row],[Close Price]])-1</f>
        <v>8.8600118133490557E-3</v>
      </c>
      <c r="AE638" s="1">
        <f>(Table2[[#This Row],[Close Price]]/Table2[[#This Row],[Current Week Low]])-1</f>
        <v>4.463183874948573E-2</v>
      </c>
      <c r="AF638" s="1">
        <f>(Table2[[#This Row],[Current Week High]]/Table2[[#This Row],[Close Price]])-1</f>
        <v>8.8600118133490557E-3</v>
      </c>
      <c r="AG638" s="1">
        <f>(Table2[[#This Row],[Close Price]]/Table2[[#This Row],[Current Month Low]])-1</f>
        <v>7.916879143294242E-2</v>
      </c>
      <c r="AH638" s="1">
        <f>(Table2[[#This Row],[Current Month High]]/Table2[[#This Row],[Close Price]])-1</f>
        <v>8.8600118133490557E-3</v>
      </c>
      <c r="AI638">
        <v>41.445166371332903</v>
      </c>
      <c r="AJ638">
        <v>10.1257588898525</v>
      </c>
      <c r="AK638" t="str">
        <f>IF(AND(Table2[[#This Row],[20D EMA]]&gt;Table2[[#This Row],[50D EMA]],Table2[[#This Row],[50D EMA]]&gt;Table2[[#This Row],[200D EMA]]),"Uptrend","Downtrend/NoTrend")</f>
        <v>Downtrend/NoTrend</v>
      </c>
      <c r="AL638">
        <v>-0.09</v>
      </c>
      <c r="AM638" t="s">
        <v>3216</v>
      </c>
      <c r="AN638">
        <v>4.96</v>
      </c>
      <c r="AO638" t="s">
        <v>3217</v>
      </c>
      <c r="AP638">
        <v>6.2133109723856002E-2</v>
      </c>
      <c r="AQ638">
        <f>(Table2[[#This Row],[Sharpe Ratio]]-AVERAGE(Table2[Sharpe Ratio]))/_xlfn.STDEV.P(Table2[Sharpe Ratio])</f>
        <v>-2.6386986755589759E-2</v>
      </c>
      <c r="AR6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8">
        <f>_xlfn.RANK.AVG(Table2[[#This Row],[1Y Return vs Nifty Z-Score]],Table2[1Y Return vs Nifty Z-Score])</f>
        <v>667</v>
      </c>
      <c r="AT638">
        <f>_xlfn.RANK.AVG(Table2[[#This Row],[6M Return vs Nifty Z-Score]],Table2[6M Return vs Nifty Z-Score])</f>
        <v>712</v>
      </c>
      <c r="AU638">
        <f>_xlfn.RANK.AVG(Table2[[#This Row],[Sharpe Ratio Z-Score]],Table2[Sharpe Ratio Z-Score])</f>
        <v>360</v>
      </c>
      <c r="AV638">
        <f>(Table2[[#This Row],[Rank 1Y]]+Table2[[#This Row],[Rank 6M]]+Table2[[#This Row],[Rank Sharpe]])/3</f>
        <v>579.66666666666663</v>
      </c>
    </row>
    <row r="639" spans="1:48" x14ac:dyDescent="0.3">
      <c r="A639" t="s">
        <v>1728</v>
      </c>
      <c r="B639" t="s">
        <v>1729</v>
      </c>
      <c r="C639" t="s">
        <v>3182</v>
      </c>
      <c r="D639" t="s">
        <v>423</v>
      </c>
      <c r="E639">
        <v>4853.0405790679997</v>
      </c>
      <c r="F639">
        <v>95.05</v>
      </c>
      <c r="G639">
        <v>-16.289679431183401</v>
      </c>
      <c r="H639">
        <f>(Table2[[#This Row],[1Y Return vs Nifty]]-AVERAGE(Table2[1Y Return vs Nifty]))/_xlfn.STDEV.P(Table2[1Y Return vs Nifty])</f>
        <v>-0.70983835841219745</v>
      </c>
      <c r="I639">
        <v>-7.1676264995538403</v>
      </c>
      <c r="J639">
        <f>(Table2[[#This Row],[1M Return vs Nifty]]-AVERAGE(Table2[1M Return vs Nifty]))/_xlfn.STDEV.P(Table2[1M Return vs Nifty])</f>
        <v>-0.71688281321272718</v>
      </c>
      <c r="K639">
        <v>-19.105695620429199</v>
      </c>
      <c r="L639">
        <f>(Table2[[#This Row],[6M Return vs Nifty]]-AVERAGE(Table2[6M Return vs Nifty]))/_xlfn.STDEV.P(Table2[6M Return vs Nifty])</f>
        <v>-1.0184951359968917</v>
      </c>
      <c r="M639">
        <v>-0.35243430306097201</v>
      </c>
      <c r="N639">
        <f>(Table2[[#This Row],[1W Return vs Nifty]]-AVERAGE(Table2[1W Return vs Nifty]))/_xlfn.STDEV.P(Table2[1W Return vs Nifty])</f>
        <v>-0.16145720716482745</v>
      </c>
      <c r="O639">
        <v>98.46</v>
      </c>
      <c r="P639">
        <v>101.026096717003</v>
      </c>
      <c r="Q639">
        <v>100.70044942168499</v>
      </c>
      <c r="R639">
        <v>33.542979180040298</v>
      </c>
      <c r="S639" s="1">
        <f>(Table2[[#This Row],[Close Price]]-Table2[[#This Row],[20D EMA]])/Table2[[#This Row],[20D EMA]]</f>
        <v>-3.4633353646150687E-2</v>
      </c>
      <c r="T639" s="1">
        <f>(Table2[[#This Row],[Close Price]]-Table2[[#This Row],[50D EMA]])/Table2[[#This Row],[50D EMA]]</f>
        <v>-5.9153990020453871E-2</v>
      </c>
      <c r="U639" s="1">
        <f>(Table2[[#This Row],[Close Price]]-Table2[[#This Row],[200D EMA]])/Table2[[#This Row],[200D EMA]]</f>
        <v>-5.6111461807122974E-2</v>
      </c>
      <c r="V639">
        <v>0.73613106777863702</v>
      </c>
      <c r="W639">
        <v>94.8</v>
      </c>
      <c r="X639">
        <v>98.01</v>
      </c>
      <c r="Y639">
        <v>94.8</v>
      </c>
      <c r="Z639">
        <v>99.59</v>
      </c>
      <c r="AA639">
        <v>94.8</v>
      </c>
      <c r="AB639">
        <v>101.67</v>
      </c>
      <c r="AC639" s="1">
        <f>(Table2[[#This Row],[Close Price]]/Table2[[#This Row],[Day Low]])-1</f>
        <v>2.6371308016877038E-3</v>
      </c>
      <c r="AD639" s="1">
        <f>(Table2[[#This Row],[Day High]]/Table2[[#This Row],[Close Price]])-1</f>
        <v>3.1141504471331016E-2</v>
      </c>
      <c r="AE639" s="1">
        <f>(Table2[[#This Row],[Close Price]]/Table2[[#This Row],[Current Week Low]])-1</f>
        <v>2.6371308016877038E-3</v>
      </c>
      <c r="AF639" s="1">
        <f>(Table2[[#This Row],[Current Week High]]/Table2[[#This Row],[Close Price]])-1</f>
        <v>4.776433456075746E-2</v>
      </c>
      <c r="AG639" s="1">
        <f>(Table2[[#This Row],[Close Price]]/Table2[[#This Row],[Current Month Low]])-1</f>
        <v>2.6371308016877038E-3</v>
      </c>
      <c r="AH639" s="1">
        <f>(Table2[[#This Row],[Current Month High]]/Table2[[#This Row],[Close Price]])-1</f>
        <v>6.9647553918990024E-2</v>
      </c>
      <c r="AI639">
        <v>27.880063124671199</v>
      </c>
      <c r="AJ639">
        <v>13.020214030915501</v>
      </c>
      <c r="AK639" t="str">
        <f>IF(AND(Table2[[#This Row],[20D EMA]]&gt;Table2[[#This Row],[50D EMA]],Table2[[#This Row],[50D EMA]]&gt;Table2[[#This Row],[200D EMA]]),"Uptrend","Downtrend/NoTrend")</f>
        <v>Downtrend/NoTrend</v>
      </c>
      <c r="AL639">
        <v>-0.12</v>
      </c>
      <c r="AM639" t="s">
        <v>3216</v>
      </c>
      <c r="AN639">
        <v>-4.7</v>
      </c>
      <c r="AO639" t="s">
        <v>3216</v>
      </c>
      <c r="AP639">
        <v>7.7950787191009997E-3</v>
      </c>
      <c r="AQ639">
        <f>(Table2[[#This Row],[Sharpe Ratio]]-AVERAGE(Table2[Sharpe Ratio]))/_xlfn.STDEV.P(Table2[Sharpe Ratio])</f>
        <v>-0.65747309278521615</v>
      </c>
      <c r="AR6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9">
        <f>_xlfn.RANK.AVG(Table2[[#This Row],[1Y Return vs Nifty Z-Score]],Table2[1Y Return vs Nifty Z-Score])</f>
        <v>571</v>
      </c>
      <c r="AT639">
        <f>_xlfn.RANK.AVG(Table2[[#This Row],[6M Return vs Nifty Z-Score]],Table2[6M Return vs Nifty Z-Score])</f>
        <v>666</v>
      </c>
      <c r="AU639">
        <f>_xlfn.RANK.AVG(Table2[[#This Row],[Sharpe Ratio Z-Score]],Table2[Sharpe Ratio Z-Score])</f>
        <v>510</v>
      </c>
      <c r="AV639">
        <f>(Table2[[#This Row],[Rank 1Y]]+Table2[[#This Row],[Rank 6M]]+Table2[[#This Row],[Rank Sharpe]])/3</f>
        <v>582.33333333333337</v>
      </c>
    </row>
    <row r="640" spans="1:48" x14ac:dyDescent="0.3">
      <c r="A640" t="s">
        <v>878</v>
      </c>
      <c r="B640" t="s">
        <v>879</v>
      </c>
      <c r="C640" t="s">
        <v>631</v>
      </c>
      <c r="D640" t="s">
        <v>631</v>
      </c>
      <c r="E640">
        <v>18196.322489279999</v>
      </c>
      <c r="F640">
        <v>35.799999999999997</v>
      </c>
      <c r="G640">
        <v>-32.397521371956302</v>
      </c>
      <c r="H640">
        <f>(Table2[[#This Row],[1Y Return vs Nifty]]-AVERAGE(Table2[1Y Return vs Nifty]))/_xlfn.STDEV.P(Table2[1Y Return vs Nifty])</f>
        <v>-0.9825994223118889</v>
      </c>
      <c r="I640">
        <v>-6.35742835001379</v>
      </c>
      <c r="J640">
        <f>(Table2[[#This Row],[1M Return vs Nifty]]-AVERAGE(Table2[1M Return vs Nifty]))/_xlfn.STDEV.P(Table2[1M Return vs Nifty])</f>
        <v>-0.64327807291834005</v>
      </c>
      <c r="K640">
        <v>-19.078024716001899</v>
      </c>
      <c r="L640">
        <f>(Table2[[#This Row],[6M Return vs Nifty]]-AVERAGE(Table2[6M Return vs Nifty]))/_xlfn.STDEV.P(Table2[6M Return vs Nifty])</f>
        <v>-1.0176688772865563</v>
      </c>
      <c r="M640">
        <v>-2.0848078721402801</v>
      </c>
      <c r="N640">
        <f>(Table2[[#This Row],[1W Return vs Nifty]]-AVERAGE(Table2[1W Return vs Nifty]))/_xlfn.STDEV.P(Table2[1W Return vs Nifty])</f>
        <v>-0.53770839281728433</v>
      </c>
      <c r="O640">
        <v>36.770000000000003</v>
      </c>
      <c r="P640">
        <v>37.3081397404016</v>
      </c>
      <c r="Q640">
        <v>38.103564584879898</v>
      </c>
      <c r="R640">
        <v>32.394678205597302</v>
      </c>
      <c r="S640" s="1">
        <f>(Table2[[#This Row],[Close Price]]-Table2[[#This Row],[20D EMA]])/Table2[[#This Row],[20D EMA]]</f>
        <v>-2.6380201251020013E-2</v>
      </c>
      <c r="T640" s="1">
        <f>(Table2[[#This Row],[Close Price]]-Table2[[#This Row],[50D EMA]])/Table2[[#This Row],[50D EMA]]</f>
        <v>-4.0423879370442416E-2</v>
      </c>
      <c r="U640" s="1">
        <f>(Table2[[#This Row],[Close Price]]-Table2[[#This Row],[200D EMA]])/Table2[[#This Row],[200D EMA]]</f>
        <v>-6.0455356604457736E-2</v>
      </c>
      <c r="V640">
        <v>0.46253312789326501</v>
      </c>
      <c r="W640">
        <v>35.520000000000003</v>
      </c>
      <c r="X640">
        <v>36.450000000000003</v>
      </c>
      <c r="Y640">
        <v>35.520000000000003</v>
      </c>
      <c r="Z640">
        <v>36.909999999999997</v>
      </c>
      <c r="AA640">
        <v>35.520000000000003</v>
      </c>
      <c r="AB640">
        <v>38.04</v>
      </c>
      <c r="AC640" s="1">
        <f>(Table2[[#This Row],[Close Price]]/Table2[[#This Row],[Day Low]])-1</f>
        <v>7.8828828828827469E-3</v>
      </c>
      <c r="AD640" s="1">
        <f>(Table2[[#This Row],[Day High]]/Table2[[#This Row],[Close Price]])-1</f>
        <v>1.8156424581005748E-2</v>
      </c>
      <c r="AE640" s="1">
        <f>(Table2[[#This Row],[Close Price]]/Table2[[#This Row],[Current Week Low]])-1</f>
        <v>7.8828828828827469E-3</v>
      </c>
      <c r="AF640" s="1">
        <f>(Table2[[#This Row],[Current Week High]]/Table2[[#This Row],[Close Price]])-1</f>
        <v>3.100558659217878E-2</v>
      </c>
      <c r="AG640" s="1">
        <f>(Table2[[#This Row],[Close Price]]/Table2[[#This Row],[Current Month Low]])-1</f>
        <v>7.8828828828827469E-3</v>
      </c>
      <c r="AH640" s="1">
        <f>(Table2[[#This Row],[Current Month High]]/Table2[[#This Row],[Close Price]])-1</f>
        <v>6.2569832402234793E-2</v>
      </c>
      <c r="AI640">
        <v>47.7653631284916</v>
      </c>
      <c r="AJ640">
        <v>10.493827160493799</v>
      </c>
      <c r="AK640" t="str">
        <f>IF(AND(Table2[[#This Row],[20D EMA]]&gt;Table2[[#This Row],[50D EMA]],Table2[[#This Row],[50D EMA]]&gt;Table2[[#This Row],[200D EMA]]),"Uptrend","Downtrend/NoTrend")</f>
        <v>Downtrend/NoTrend</v>
      </c>
      <c r="AL640">
        <v>-0.18</v>
      </c>
      <c r="AM640" t="s">
        <v>3216</v>
      </c>
      <c r="AN640">
        <v>-3.01</v>
      </c>
      <c r="AO640" t="s">
        <v>3216</v>
      </c>
      <c r="AP640">
        <v>3.7752888205619999E-2</v>
      </c>
      <c r="AQ640">
        <f>(Table2[[#This Row],[Sharpe Ratio]]-AVERAGE(Table2[Sharpe Ratio]))/_xlfn.STDEV.P(Table2[Sharpe Ratio])</f>
        <v>-0.30954077016627068</v>
      </c>
      <c r="AR6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0">
        <f>_xlfn.RANK.AVG(Table2[[#This Row],[1Y Return vs Nifty Z-Score]],Table2[1Y Return vs Nifty Z-Score])</f>
        <v>668</v>
      </c>
      <c r="AT640">
        <f>_xlfn.RANK.AVG(Table2[[#This Row],[6M Return vs Nifty Z-Score]],Table2[6M Return vs Nifty Z-Score])</f>
        <v>664</v>
      </c>
      <c r="AU640">
        <f>_xlfn.RANK.AVG(Table2[[#This Row],[Sharpe Ratio Z-Score]],Table2[Sharpe Ratio Z-Score])</f>
        <v>418</v>
      </c>
      <c r="AV640">
        <f>(Table2[[#This Row],[Rank 1Y]]+Table2[[#This Row],[Rank 6M]]+Table2[[#This Row],[Rank Sharpe]])/3</f>
        <v>583.33333333333337</v>
      </c>
    </row>
    <row r="641" spans="1:48" x14ac:dyDescent="0.3">
      <c r="A641" t="s">
        <v>2062</v>
      </c>
      <c r="B641" t="s">
        <v>2063</v>
      </c>
      <c r="C641" t="s">
        <v>3184</v>
      </c>
      <c r="D641" t="s">
        <v>132</v>
      </c>
      <c r="E641">
        <v>3265.5294326849998</v>
      </c>
      <c r="F641">
        <v>425</v>
      </c>
      <c r="G641">
        <v>-28.2662108224341</v>
      </c>
      <c r="H641">
        <f>(Table2[[#This Row],[1Y Return vs Nifty]]-AVERAGE(Table2[1Y Return vs Nifty]))/_xlfn.STDEV.P(Table2[1Y Return vs Nifty])</f>
        <v>-0.91264215150360428</v>
      </c>
      <c r="I641">
        <v>14.281074913753701</v>
      </c>
      <c r="J641">
        <f>(Table2[[#This Row],[1M Return vs Nifty]]-AVERAGE(Table2[1M Return vs Nifty]))/_xlfn.STDEV.P(Table2[1M Return vs Nifty])</f>
        <v>1.2316850748706993</v>
      </c>
      <c r="K641">
        <v>-15.061009795475201</v>
      </c>
      <c r="L641">
        <f>(Table2[[#This Row],[6M Return vs Nifty]]-AVERAGE(Table2[6M Return vs Nifty]))/_xlfn.STDEV.P(Table2[6M Return vs Nifty])</f>
        <v>-0.89772001271827251</v>
      </c>
      <c r="M641">
        <v>6.2430580874022699</v>
      </c>
      <c r="N641">
        <f>(Table2[[#This Row],[1W Return vs Nifty]]-AVERAGE(Table2[1W Return vs Nifty]))/_xlfn.STDEV.P(Table2[1W Return vs Nifty])</f>
        <v>1.2710062500053305</v>
      </c>
      <c r="O641">
        <v>414.5</v>
      </c>
      <c r="P641">
        <v>415.29312562254103</v>
      </c>
      <c r="Q641">
        <v>441.75794014405801</v>
      </c>
      <c r="R641">
        <v>65.615488239092997</v>
      </c>
      <c r="S641" s="1">
        <f>(Table2[[#This Row],[Close Price]]-Table2[[#This Row],[20D EMA]])/Table2[[#This Row],[20D EMA]]</f>
        <v>2.5331724969843185E-2</v>
      </c>
      <c r="T641" s="1">
        <f>(Table2[[#This Row],[Close Price]]-Table2[[#This Row],[50D EMA]])/Table2[[#This Row],[50D EMA]]</f>
        <v>2.337354937649878E-2</v>
      </c>
      <c r="U641" s="1">
        <f>(Table2[[#This Row],[Close Price]]-Table2[[#This Row],[200D EMA]])/Table2[[#This Row],[200D EMA]]</f>
        <v>-3.7934666524824023E-2</v>
      </c>
      <c r="V641">
        <v>0.83650832911081696</v>
      </c>
      <c r="W641">
        <v>419.85</v>
      </c>
      <c r="X641">
        <v>436</v>
      </c>
      <c r="Y641">
        <v>404</v>
      </c>
      <c r="Z641">
        <v>436</v>
      </c>
      <c r="AA641">
        <v>395</v>
      </c>
      <c r="AB641">
        <v>446.45</v>
      </c>
      <c r="AC641" s="1">
        <f>(Table2[[#This Row],[Close Price]]/Table2[[#This Row],[Day Low]])-1</f>
        <v>1.2266285578182545E-2</v>
      </c>
      <c r="AD641" s="1">
        <f>(Table2[[#This Row],[Day High]]/Table2[[#This Row],[Close Price]])-1</f>
        <v>2.5882352941176467E-2</v>
      </c>
      <c r="AE641" s="1">
        <f>(Table2[[#This Row],[Close Price]]/Table2[[#This Row],[Current Week Low]])-1</f>
        <v>5.1980198019802026E-2</v>
      </c>
      <c r="AF641" s="1">
        <f>(Table2[[#This Row],[Current Week High]]/Table2[[#This Row],[Close Price]])-1</f>
        <v>2.5882352941176467E-2</v>
      </c>
      <c r="AG641" s="1">
        <f>(Table2[[#This Row],[Close Price]]/Table2[[#This Row],[Current Month Low]])-1</f>
        <v>7.5949367088607556E-2</v>
      </c>
      <c r="AH641" s="1">
        <f>(Table2[[#This Row],[Current Month High]]/Table2[[#This Row],[Close Price]])-1</f>
        <v>5.0470588235294045E-2</v>
      </c>
      <c r="AI641">
        <v>37.647058823529399</v>
      </c>
      <c r="AJ641">
        <v>23.188405797101399</v>
      </c>
      <c r="AK641" t="str">
        <f>IF(AND(Table2[[#This Row],[20D EMA]]&gt;Table2[[#This Row],[50D EMA]],Table2[[#This Row],[50D EMA]]&gt;Table2[[#This Row],[200D EMA]]),"Uptrend","Downtrend/NoTrend")</f>
        <v>Downtrend/NoTrend</v>
      </c>
      <c r="AL641">
        <v>0.03</v>
      </c>
      <c r="AM641" t="s">
        <v>3217</v>
      </c>
      <c r="AN641">
        <v>0.09</v>
      </c>
      <c r="AO641" t="s">
        <v>3217</v>
      </c>
      <c r="AP641">
        <v>1.9401978274647E-2</v>
      </c>
      <c r="AQ641">
        <f>(Table2[[#This Row],[Sharpe Ratio]]-AVERAGE(Table2[Sharpe Ratio]))/_xlfn.STDEV.P(Table2[Sharpe Ratio])</f>
        <v>-0.52266966122646974</v>
      </c>
      <c r="AR6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1">
        <f>_xlfn.RANK.AVG(Table2[[#This Row],[1Y Return vs Nifty Z-Score]],Table2[1Y Return vs Nifty Z-Score])</f>
        <v>645</v>
      </c>
      <c r="AT641">
        <f>_xlfn.RANK.AVG(Table2[[#This Row],[6M Return vs Nifty Z-Score]],Table2[6M Return vs Nifty Z-Score])</f>
        <v>628</v>
      </c>
      <c r="AU641">
        <f>_xlfn.RANK.AVG(Table2[[#This Row],[Sharpe Ratio Z-Score]],Table2[Sharpe Ratio Z-Score])</f>
        <v>479</v>
      </c>
      <c r="AV641">
        <f>(Table2[[#This Row],[Rank 1Y]]+Table2[[#This Row],[Rank 6M]]+Table2[[#This Row],[Rank Sharpe]])/3</f>
        <v>584</v>
      </c>
    </row>
    <row r="642" spans="1:48" x14ac:dyDescent="0.3">
      <c r="A642" t="s">
        <v>107</v>
      </c>
      <c r="B642" t="s">
        <v>108</v>
      </c>
      <c r="C642" t="s">
        <v>3170</v>
      </c>
      <c r="D642" t="s">
        <v>21</v>
      </c>
      <c r="E642">
        <v>281198.86839231499</v>
      </c>
      <c r="F642">
        <v>533.35</v>
      </c>
      <c r="G642">
        <v>-2.2315811154461098</v>
      </c>
      <c r="H642">
        <f>(Table2[[#This Row],[1Y Return vs Nifty]]-AVERAGE(Table2[1Y Return vs Nifty]))/_xlfn.STDEV.P(Table2[1Y Return vs Nifty])</f>
        <v>-0.47178649106050091</v>
      </c>
      <c r="I642">
        <v>0.77050817586856502</v>
      </c>
      <c r="J642">
        <f>(Table2[[#This Row],[1M Return vs Nifty]]-AVERAGE(Table2[1M Return vs Nifty]))/_xlfn.STDEV.P(Table2[1M Return vs Nifty])</f>
        <v>4.2794623837224778E-3</v>
      </c>
      <c r="K642">
        <v>-8.7128553078324593</v>
      </c>
      <c r="L642">
        <f>(Table2[[#This Row],[6M Return vs Nifty]]-AVERAGE(Table2[6M Return vs Nifty]))/_xlfn.STDEV.P(Table2[6M Return vs Nifty])</f>
        <v>-0.70816285697911419</v>
      </c>
      <c r="M642">
        <v>3.18579482748703</v>
      </c>
      <c r="N642">
        <f>(Table2[[#This Row],[1W Return vs Nifty]]-AVERAGE(Table2[1W Return vs Nifty]))/_xlfn.STDEV.P(Table2[1W Return vs Nifty])</f>
        <v>0.60700458955160685</v>
      </c>
      <c r="O642">
        <v>530.58000000000004</v>
      </c>
      <c r="P642">
        <v>520.44628740742098</v>
      </c>
      <c r="Q642">
        <v>486.95728846350801</v>
      </c>
      <c r="R642">
        <v>54.014587503249601</v>
      </c>
      <c r="S642" s="1">
        <f>(Table2[[#This Row],[Close Price]]-Table2[[#This Row],[20D EMA]])/Table2[[#This Row],[20D EMA]]</f>
        <v>5.2207018734215039E-3</v>
      </c>
      <c r="T642" s="1">
        <f>(Table2[[#This Row],[Close Price]]-Table2[[#This Row],[50D EMA]])/Table2[[#This Row],[50D EMA]]</f>
        <v>2.4793552965587065E-2</v>
      </c>
      <c r="U642" s="1">
        <f>(Table2[[#This Row],[Close Price]]-Table2[[#This Row],[200D EMA]])/Table2[[#This Row],[200D EMA]]</f>
        <v>9.5270596899523829E-2</v>
      </c>
      <c r="V642">
        <v>0.87087995486784797</v>
      </c>
      <c r="W642">
        <v>529.15</v>
      </c>
      <c r="X642">
        <v>551.45000000000005</v>
      </c>
      <c r="Y642">
        <v>529.15</v>
      </c>
      <c r="Z642">
        <v>556.85</v>
      </c>
      <c r="AA642">
        <v>513.25</v>
      </c>
      <c r="AB642">
        <v>556.85</v>
      </c>
      <c r="AC642" s="1">
        <f>(Table2[[#This Row],[Close Price]]/Table2[[#This Row],[Day Low]])-1</f>
        <v>7.9372578663896576E-3</v>
      </c>
      <c r="AD642" s="1">
        <f>(Table2[[#This Row],[Day High]]/Table2[[#This Row],[Close Price]])-1</f>
        <v>3.3936439486266012E-2</v>
      </c>
      <c r="AE642" s="1">
        <f>(Table2[[#This Row],[Close Price]]/Table2[[#This Row],[Current Week Low]])-1</f>
        <v>7.9372578663896576E-3</v>
      </c>
      <c r="AF642" s="1">
        <f>(Table2[[#This Row],[Current Week High]]/Table2[[#This Row],[Close Price]])-1</f>
        <v>4.4061123089903509E-2</v>
      </c>
      <c r="AG642" s="1">
        <f>(Table2[[#This Row],[Close Price]]/Table2[[#This Row],[Current Month Low]])-1</f>
        <v>3.916220165611306E-2</v>
      </c>
      <c r="AH642" s="1">
        <f>(Table2[[#This Row],[Current Month High]]/Table2[[#This Row],[Close Price]])-1</f>
        <v>4.4061123089903509E-2</v>
      </c>
      <c r="AI642">
        <v>8.7278522546170301</v>
      </c>
      <c r="AJ642">
        <v>42.207705639248097</v>
      </c>
      <c r="AK642" t="str">
        <f>IF(AND(Table2[[#This Row],[20D EMA]]&gt;Table2[[#This Row],[50D EMA]],Table2[[#This Row],[50D EMA]]&gt;Table2[[#This Row],[200D EMA]]),"Uptrend","Downtrend/NoTrend")</f>
        <v>Uptrend</v>
      </c>
      <c r="AL642">
        <v>-0.12</v>
      </c>
      <c r="AM642" t="s">
        <v>3216</v>
      </c>
      <c r="AN642">
        <v>-0.5</v>
      </c>
      <c r="AO642" t="s">
        <v>3216</v>
      </c>
      <c r="AP642">
        <v>-0.10837535428350201</v>
      </c>
      <c r="AQ642">
        <f>(Table2[[#This Row],[Sharpe Ratio]]-AVERAGE(Table2[Sharpe Ratio]))/_xlfn.STDEV.P(Table2[Sharpe Ratio])</f>
        <v>-2.0066855107503208</v>
      </c>
      <c r="AR6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-2.5753508068546065</v>
      </c>
      <c r="AS642">
        <f>_xlfn.RANK.AVG(Table2[[#This Row],[1Y Return vs Nifty Z-Score]],Table2[1Y Return vs Nifty Z-Score])</f>
        <v>466</v>
      </c>
      <c r="AT642">
        <f>_xlfn.RANK.AVG(Table2[[#This Row],[6M Return vs Nifty Z-Score]],Table2[6M Return vs Nifty Z-Score])</f>
        <v>558</v>
      </c>
      <c r="AU642">
        <f>_xlfn.RANK.AVG(Table2[[#This Row],[Sharpe Ratio Z-Score]],Table2[Sharpe Ratio Z-Score])</f>
        <v>732</v>
      </c>
      <c r="AV642">
        <f>(Table2[[#This Row],[Rank 1Y]]+Table2[[#This Row],[Rank 6M]]+Table2[[#This Row],[Rank Sharpe]])/3</f>
        <v>585.33333333333337</v>
      </c>
    </row>
    <row r="643" spans="1:48" x14ac:dyDescent="0.3">
      <c r="A643" t="s">
        <v>1643</v>
      </c>
      <c r="B643" t="s">
        <v>1644</v>
      </c>
      <c r="C643" t="s">
        <v>3183</v>
      </c>
      <c r="D643" t="s">
        <v>262</v>
      </c>
      <c r="E643">
        <v>5510.1894955199996</v>
      </c>
      <c r="F643">
        <v>690.15</v>
      </c>
      <c r="G643">
        <v>-21.095944319955699</v>
      </c>
      <c r="H643">
        <f>(Table2[[#This Row],[1Y Return vs Nifty]]-AVERAGE(Table2[1Y Return vs Nifty]))/_xlfn.STDEV.P(Table2[1Y Return vs Nifty])</f>
        <v>-0.79122492337015726</v>
      </c>
      <c r="I643">
        <v>-15.770390870780499</v>
      </c>
      <c r="J643">
        <f>(Table2[[#This Row],[1M Return vs Nifty]]-AVERAGE(Table2[1M Return vs Nifty]))/_xlfn.STDEV.P(Table2[1M Return vs Nifty])</f>
        <v>-1.4984252515871113</v>
      </c>
      <c r="K643">
        <v>-13.1229614954766</v>
      </c>
      <c r="L643">
        <f>(Table2[[#This Row],[6M Return vs Nifty]]-AVERAGE(Table2[6M Return vs Nifty]))/_xlfn.STDEV.P(Table2[6M Return vs Nifty])</f>
        <v>-0.83984950497496436</v>
      </c>
      <c r="M643">
        <v>-2.7131847824692299</v>
      </c>
      <c r="N643">
        <f>(Table2[[#This Row],[1W Return vs Nifty]]-AVERAGE(Table2[1W Return vs Nifty]))/_xlfn.STDEV.P(Table2[1W Return vs Nifty])</f>
        <v>-0.67418447497867817</v>
      </c>
      <c r="O643">
        <v>722.27</v>
      </c>
      <c r="P643">
        <v>738.69300069506005</v>
      </c>
      <c r="Q643">
        <v>704.79261561537203</v>
      </c>
      <c r="R643">
        <v>31.844894271736202</v>
      </c>
      <c r="S643" s="1">
        <f>(Table2[[#This Row],[Close Price]]-Table2[[#This Row],[20D EMA]])/Table2[[#This Row],[20D EMA]]</f>
        <v>-4.4470904232489242E-2</v>
      </c>
      <c r="T643" s="1">
        <f>(Table2[[#This Row],[Close Price]]-Table2[[#This Row],[50D EMA]])/Table2[[#This Row],[50D EMA]]</f>
        <v>-6.571471592310256E-2</v>
      </c>
      <c r="U643" s="1">
        <f>(Table2[[#This Row],[Close Price]]-Table2[[#This Row],[200D EMA]])/Table2[[#This Row],[200D EMA]]</f>
        <v>-2.0775778989380045E-2</v>
      </c>
      <c r="V643">
        <v>0.76328798585086099</v>
      </c>
      <c r="W643">
        <v>685.05</v>
      </c>
      <c r="X643">
        <v>703.5</v>
      </c>
      <c r="Y643">
        <v>685.05</v>
      </c>
      <c r="Z643">
        <v>710</v>
      </c>
      <c r="AA643">
        <v>685.05</v>
      </c>
      <c r="AB643">
        <v>750.8</v>
      </c>
      <c r="AC643" s="1">
        <f>(Table2[[#This Row],[Close Price]]/Table2[[#This Row],[Day Low]])-1</f>
        <v>7.4447120648128973E-3</v>
      </c>
      <c r="AD643" s="1">
        <f>(Table2[[#This Row],[Day High]]/Table2[[#This Row],[Close Price]])-1</f>
        <v>1.9343620951967067E-2</v>
      </c>
      <c r="AE643" s="1">
        <f>(Table2[[#This Row],[Close Price]]/Table2[[#This Row],[Current Week Low]])-1</f>
        <v>7.4447120648128973E-3</v>
      </c>
      <c r="AF643" s="1">
        <f>(Table2[[#This Row],[Current Week High]]/Table2[[#This Row],[Close Price]])-1</f>
        <v>2.8761863363037099E-2</v>
      </c>
      <c r="AG643" s="1">
        <f>(Table2[[#This Row],[Close Price]]/Table2[[#This Row],[Current Month Low]])-1</f>
        <v>7.4447120648128973E-3</v>
      </c>
      <c r="AH643" s="1">
        <f>(Table2[[#This Row],[Current Month High]]/Table2[[#This Row],[Close Price]])-1</f>
        <v>8.7879446497138192E-2</v>
      </c>
      <c r="AI643">
        <v>28.0591175831341</v>
      </c>
      <c r="AJ643">
        <v>18.868411987599</v>
      </c>
      <c r="AK643" t="str">
        <f>IF(AND(Table2[[#This Row],[20D EMA]]&gt;Table2[[#This Row],[50D EMA]],Table2[[#This Row],[50D EMA]]&gt;Table2[[#This Row],[200D EMA]]),"Uptrend","Downtrend/NoTrend")</f>
        <v>Downtrend/NoTrend</v>
      </c>
      <c r="AL643">
        <v>-0.1</v>
      </c>
      <c r="AM643" t="s">
        <v>3216</v>
      </c>
      <c r="AN643">
        <v>-5.15</v>
      </c>
      <c r="AO643" t="s">
        <v>3216</v>
      </c>
      <c r="AQ643">
        <f>(Table2[[#This Row],[Sharpe Ratio]]-AVERAGE(Table2[Sharpe Ratio]))/_xlfn.STDEV.P(Table2[Sharpe Ratio])</f>
        <v>-0.74800574154095356</v>
      </c>
      <c r="AR6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3">
        <f>_xlfn.RANK.AVG(Table2[[#This Row],[1Y Return vs Nifty Z-Score]],Table2[1Y Return vs Nifty Z-Score])</f>
        <v>598</v>
      </c>
      <c r="AT643">
        <f>_xlfn.RANK.AVG(Table2[[#This Row],[6M Return vs Nifty Z-Score]],Table2[6M Return vs Nifty Z-Score])</f>
        <v>605</v>
      </c>
      <c r="AU643">
        <f>_xlfn.RANK.AVG(Table2[[#This Row],[Sharpe Ratio Z-Score]],Table2[Sharpe Ratio Z-Score])</f>
        <v>557</v>
      </c>
      <c r="AV643">
        <f>(Table2[[#This Row],[Rank 1Y]]+Table2[[#This Row],[Rank 6M]]+Table2[[#This Row],[Rank Sharpe]])/3</f>
        <v>586.66666666666663</v>
      </c>
    </row>
    <row r="644" spans="1:48" x14ac:dyDescent="0.3">
      <c r="A644" t="s">
        <v>464</v>
      </c>
      <c r="B644" t="s">
        <v>465</v>
      </c>
      <c r="C644" t="s">
        <v>3170</v>
      </c>
      <c r="D644" t="s">
        <v>282</v>
      </c>
      <c r="E644">
        <v>47578.51187925</v>
      </c>
      <c r="F644">
        <v>7523.15</v>
      </c>
      <c r="G644">
        <v>-21.614172051772702</v>
      </c>
      <c r="H644">
        <f>(Table2[[#This Row],[1Y Return vs Nifty]]-AVERAGE(Table2[1Y Return vs Nifty]))/_xlfn.STDEV.P(Table2[1Y Return vs Nifty])</f>
        <v>-0.80000029799777472</v>
      </c>
      <c r="I644">
        <v>7.8020018251395298</v>
      </c>
      <c r="J644">
        <f>(Table2[[#This Row],[1M Return vs Nifty]]-AVERAGE(Table2[1M Return vs Nifty]))/_xlfn.STDEV.P(Table2[1M Return vs Nifty])</f>
        <v>0.64307537203870724</v>
      </c>
      <c r="K644">
        <v>-17.968923309768201</v>
      </c>
      <c r="L644">
        <f>(Table2[[#This Row],[6M Return vs Nifty]]-AVERAGE(Table2[6M Return vs Nifty]))/_xlfn.STDEV.P(Table2[6M Return vs Nifty])</f>
        <v>-0.98455088868038598</v>
      </c>
      <c r="M644">
        <v>-1.72344547110672</v>
      </c>
      <c r="N644">
        <f>(Table2[[#This Row],[1W Return vs Nifty]]-AVERAGE(Table2[1W Return vs Nifty]))/_xlfn.STDEV.P(Table2[1W Return vs Nifty])</f>
        <v>-0.45922472493763927</v>
      </c>
      <c r="O644">
        <v>7630.15</v>
      </c>
      <c r="P644">
        <v>7425.3779806881503</v>
      </c>
      <c r="Q644">
        <v>7419.6433154558399</v>
      </c>
      <c r="R644">
        <v>46.067044978855002</v>
      </c>
      <c r="S644" s="1">
        <f>(Table2[[#This Row],[Close Price]]-Table2[[#This Row],[20D EMA]])/Table2[[#This Row],[20D EMA]]</f>
        <v>-1.4023315400090431E-2</v>
      </c>
      <c r="T644" s="1">
        <f>(Table2[[#This Row],[Close Price]]-Table2[[#This Row],[50D EMA]])/Table2[[#This Row],[50D EMA]]</f>
        <v>1.3167278428941108E-2</v>
      </c>
      <c r="U644" s="1">
        <f>(Table2[[#This Row],[Close Price]]-Table2[[#This Row],[200D EMA]])/Table2[[#This Row],[200D EMA]]</f>
        <v>1.3950358547363755E-2</v>
      </c>
      <c r="V644">
        <v>0.67815372173369703</v>
      </c>
      <c r="W644">
        <v>7496.7</v>
      </c>
      <c r="X644">
        <v>7757</v>
      </c>
      <c r="Y644">
        <v>7496.7</v>
      </c>
      <c r="Z644">
        <v>7784.6</v>
      </c>
      <c r="AA644">
        <v>7490</v>
      </c>
      <c r="AB644">
        <v>8050</v>
      </c>
      <c r="AC644" s="1">
        <f>(Table2[[#This Row],[Close Price]]/Table2[[#This Row],[Day Low]])-1</f>
        <v>3.5282190830632221E-3</v>
      </c>
      <c r="AD644" s="1">
        <f>(Table2[[#This Row],[Day High]]/Table2[[#This Row],[Close Price]])-1</f>
        <v>3.1084053887002083E-2</v>
      </c>
      <c r="AE644" s="1">
        <f>(Table2[[#This Row],[Close Price]]/Table2[[#This Row],[Current Week Low]])-1</f>
        <v>3.5282190830632221E-3</v>
      </c>
      <c r="AF644" s="1">
        <f>(Table2[[#This Row],[Current Week High]]/Table2[[#This Row],[Close Price]])-1</f>
        <v>3.4752729907020496E-2</v>
      </c>
      <c r="AG644" s="1">
        <f>(Table2[[#This Row],[Close Price]]/Table2[[#This Row],[Current Month Low]])-1</f>
        <v>4.4259012016021337E-3</v>
      </c>
      <c r="AH644" s="1">
        <f>(Table2[[#This Row],[Current Month High]]/Table2[[#This Row],[Close Price]])-1</f>
        <v>7.0030505838644785E-2</v>
      </c>
      <c r="AI644">
        <v>22.289200667273601</v>
      </c>
      <c r="AJ644">
        <v>17.343866982780099</v>
      </c>
      <c r="AK644" t="str">
        <f>IF(AND(Table2[[#This Row],[20D EMA]]&gt;Table2[[#This Row],[50D EMA]],Table2[[#This Row],[50D EMA]]&gt;Table2[[#This Row],[200D EMA]]),"Uptrend","Downtrend/NoTrend")</f>
        <v>Uptrend</v>
      </c>
      <c r="AL644">
        <v>-0.05</v>
      </c>
      <c r="AM644" t="s">
        <v>3216</v>
      </c>
      <c r="AN644">
        <v>-4.38</v>
      </c>
      <c r="AO644" t="s">
        <v>3216</v>
      </c>
      <c r="AP644">
        <v>8.7010863697069996E-3</v>
      </c>
      <c r="AQ644">
        <f>(Table2[[#This Row],[Sharpe Ratio]]-AVERAGE(Table2[Sharpe Ratio]))/_xlfn.STDEV.P(Table2[Sharpe Ratio])</f>
        <v>-0.64695064966974958</v>
      </c>
      <c r="AR6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-2.247651189246842</v>
      </c>
      <c r="AS644">
        <f>_xlfn.RANK.AVG(Table2[[#This Row],[1Y Return vs Nifty Z-Score]],Table2[1Y Return vs Nifty Z-Score])</f>
        <v>601</v>
      </c>
      <c r="AT644">
        <f>_xlfn.RANK.AVG(Table2[[#This Row],[6M Return vs Nifty Z-Score]],Table2[6M Return vs Nifty Z-Score])</f>
        <v>656</v>
      </c>
      <c r="AU644">
        <f>_xlfn.RANK.AVG(Table2[[#This Row],[Sharpe Ratio Z-Score]],Table2[Sharpe Ratio Z-Score])</f>
        <v>505</v>
      </c>
      <c r="AV644">
        <f>(Table2[[#This Row],[Rank 1Y]]+Table2[[#This Row],[Rank 6M]]+Table2[[#This Row],[Rank Sharpe]])/3</f>
        <v>587.33333333333337</v>
      </c>
    </row>
    <row r="645" spans="1:48" x14ac:dyDescent="0.3">
      <c r="A645" t="s">
        <v>150</v>
      </c>
      <c r="B645" t="s">
        <v>151</v>
      </c>
      <c r="C645" t="s">
        <v>3179</v>
      </c>
      <c r="D645" t="s">
        <v>127</v>
      </c>
      <c r="E645">
        <v>188001.98500746</v>
      </c>
      <c r="F645">
        <v>149.54</v>
      </c>
      <c r="G645">
        <v>-8.85648826332433</v>
      </c>
      <c r="H645">
        <f>(Table2[[#This Row],[1Y Return vs Nifty]]-AVERAGE(Table2[1Y Return vs Nifty]))/_xlfn.STDEV.P(Table2[1Y Return vs Nifty])</f>
        <v>-0.58396891304701981</v>
      </c>
      <c r="I645">
        <v>-3.7753512594044301</v>
      </c>
      <c r="J645">
        <f>(Table2[[#This Row],[1M Return vs Nifty]]-AVERAGE(Table2[1M Return vs Nifty]))/_xlfn.STDEV.P(Table2[1M Return vs Nifty])</f>
        <v>-0.40870198337495872</v>
      </c>
      <c r="K645">
        <v>-15.961898265421601</v>
      </c>
      <c r="L645">
        <f>(Table2[[#This Row],[6M Return vs Nifty]]-AVERAGE(Table2[6M Return vs Nifty]))/_xlfn.STDEV.P(Table2[6M Return vs Nifty])</f>
        <v>-0.924620721630392</v>
      </c>
      <c r="M645">
        <v>-0.90953500420829003</v>
      </c>
      <c r="N645">
        <f>(Table2[[#This Row],[1W Return vs Nifty]]-AVERAGE(Table2[1W Return vs Nifty]))/_xlfn.STDEV.P(Table2[1W Return vs Nifty])</f>
        <v>-0.28245293411181221</v>
      </c>
      <c r="O645">
        <v>152.11000000000001</v>
      </c>
      <c r="P645">
        <v>155.92603272419001</v>
      </c>
      <c r="Q645">
        <v>152.48080603434201</v>
      </c>
      <c r="R645">
        <v>42.8340387059351</v>
      </c>
      <c r="S645" s="1">
        <f>(Table2[[#This Row],[Close Price]]-Table2[[#This Row],[20D EMA]])/Table2[[#This Row],[20D EMA]]</f>
        <v>-1.6895667608967335E-2</v>
      </c>
      <c r="T645" s="1">
        <f>(Table2[[#This Row],[Close Price]]-Table2[[#This Row],[50D EMA]])/Table2[[#This Row],[50D EMA]]</f>
        <v>-4.0955526236507021E-2</v>
      </c>
      <c r="U645" s="1">
        <f>(Table2[[#This Row],[Close Price]]-Table2[[#This Row],[200D EMA]])/Table2[[#This Row],[200D EMA]]</f>
        <v>-1.9286401422089046E-2</v>
      </c>
      <c r="V645">
        <v>0.87089710435808199</v>
      </c>
      <c r="W645">
        <v>147.79</v>
      </c>
      <c r="X645">
        <v>152.19</v>
      </c>
      <c r="Y645">
        <v>147.79</v>
      </c>
      <c r="Z645">
        <v>155.66</v>
      </c>
      <c r="AA645">
        <v>147.62</v>
      </c>
      <c r="AB645">
        <v>155.66</v>
      </c>
      <c r="AC645" s="1">
        <f>(Table2[[#This Row],[Close Price]]/Table2[[#This Row],[Day Low]])-1</f>
        <v>1.1841125921916218E-2</v>
      </c>
      <c r="AD645" s="1">
        <f>(Table2[[#This Row],[Day High]]/Table2[[#This Row],[Close Price]])-1</f>
        <v>1.7721011100708894E-2</v>
      </c>
      <c r="AE645" s="1">
        <f>(Table2[[#This Row],[Close Price]]/Table2[[#This Row],[Current Week Low]])-1</f>
        <v>1.1841125921916218E-2</v>
      </c>
      <c r="AF645" s="1">
        <f>(Table2[[#This Row],[Current Week High]]/Table2[[#This Row],[Close Price]])-1</f>
        <v>4.0925504881637043E-2</v>
      </c>
      <c r="AG645" s="1">
        <f>(Table2[[#This Row],[Close Price]]/Table2[[#This Row],[Current Month Low]])-1</f>
        <v>1.3006367700853394E-2</v>
      </c>
      <c r="AH645" s="1">
        <f>(Table2[[#This Row],[Current Month High]]/Table2[[#This Row],[Close Price]])-1</f>
        <v>4.0925504881637043E-2</v>
      </c>
      <c r="AI645">
        <v>23.4452320449378</v>
      </c>
      <c r="AJ645">
        <v>30.488656195462401</v>
      </c>
      <c r="AK645" t="str">
        <f>IF(AND(Table2[[#This Row],[20D EMA]]&gt;Table2[[#This Row],[50D EMA]],Table2[[#This Row],[50D EMA]]&gt;Table2[[#This Row],[200D EMA]]),"Uptrend","Downtrend/NoTrend")</f>
        <v>Downtrend/NoTrend</v>
      </c>
      <c r="AL645">
        <v>-0.09</v>
      </c>
      <c r="AM645" t="s">
        <v>3216</v>
      </c>
      <c r="AN645">
        <v>-1.72</v>
      </c>
      <c r="AO645" t="s">
        <v>3216</v>
      </c>
      <c r="AP645">
        <v>-6.8401929851940003E-3</v>
      </c>
      <c r="AQ645">
        <f>(Table2[[#This Row],[Sharpe Ratio]]-AVERAGE(Table2[Sharpe Ratio]))/_xlfn.STDEV.P(Table2[Sharpe Ratio])</f>
        <v>-0.82744827333124793</v>
      </c>
      <c r="AR6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5">
        <f>_xlfn.RANK.AVG(Table2[[#This Row],[1Y Return vs Nifty Z-Score]],Table2[1Y Return vs Nifty Z-Score])</f>
        <v>523</v>
      </c>
      <c r="AT645">
        <f>_xlfn.RANK.AVG(Table2[[#This Row],[6M Return vs Nifty Z-Score]],Table2[6M Return vs Nifty Z-Score])</f>
        <v>639</v>
      </c>
      <c r="AU645">
        <f>_xlfn.RANK.AVG(Table2[[#This Row],[Sharpe Ratio Z-Score]],Table2[Sharpe Ratio Z-Score])</f>
        <v>601</v>
      </c>
      <c r="AV645">
        <f>(Table2[[#This Row],[Rank 1Y]]+Table2[[#This Row],[Rank 6M]]+Table2[[#This Row],[Rank Sharpe]])/3</f>
        <v>587.66666666666663</v>
      </c>
    </row>
    <row r="646" spans="1:48" x14ac:dyDescent="0.3">
      <c r="A646" t="s">
        <v>2226</v>
      </c>
      <c r="B646" t="s">
        <v>2227</v>
      </c>
      <c r="C646" t="s">
        <v>3188</v>
      </c>
      <c r="D646" t="s">
        <v>1935</v>
      </c>
      <c r="E646">
        <v>2621.2589951720001</v>
      </c>
      <c r="F646">
        <v>52.75</v>
      </c>
      <c r="G646">
        <v>-23.109571480277399</v>
      </c>
      <c r="H646">
        <f>(Table2[[#This Row],[1Y Return vs Nifty]]-AVERAGE(Table2[1Y Return vs Nifty]))/_xlfn.STDEV.P(Table2[1Y Return vs Nifty])</f>
        <v>-0.8253225441790879</v>
      </c>
      <c r="I646">
        <v>5.0961839673964002</v>
      </c>
      <c r="J646">
        <f>(Table2[[#This Row],[1M Return vs Nifty]]-AVERAGE(Table2[1M Return vs Nifty]))/_xlfn.STDEV.P(Table2[1M Return vs Nifty])</f>
        <v>0.39725770284733503</v>
      </c>
      <c r="K646">
        <v>-9.6034263660236192</v>
      </c>
      <c r="L646">
        <f>(Table2[[#This Row],[6M Return vs Nifty]]-AVERAGE(Table2[6M Return vs Nifty]))/_xlfn.STDEV.P(Table2[6M Return vs Nifty])</f>
        <v>-0.73475548592394224</v>
      </c>
      <c r="M646">
        <v>6.1150682791478799</v>
      </c>
      <c r="N646">
        <f>(Table2[[#This Row],[1W Return vs Nifty]]-AVERAGE(Table2[1W Return vs Nifty]))/_xlfn.STDEV.P(Table2[1W Return vs Nifty])</f>
        <v>1.2432083673969401</v>
      </c>
      <c r="O646">
        <v>52.77</v>
      </c>
      <c r="P646">
        <v>52.780586434006899</v>
      </c>
      <c r="Q646">
        <v>51.934524233760101</v>
      </c>
      <c r="R646">
        <v>67.279058260812107</v>
      </c>
      <c r="S646" s="1">
        <f>(Table2[[#This Row],[Close Price]]-Table2[[#This Row],[20D EMA]])/Table2[[#This Row],[20D EMA]]</f>
        <v>-3.7900322152744221E-4</v>
      </c>
      <c r="T646" s="1">
        <f>(Table2[[#This Row],[Close Price]]-Table2[[#This Row],[50D EMA]])/Table2[[#This Row],[50D EMA]]</f>
        <v>-5.7950159468467483E-4</v>
      </c>
      <c r="U646" s="1">
        <f>(Table2[[#This Row],[Close Price]]-Table2[[#This Row],[200D EMA]])/Table2[[#This Row],[200D EMA]]</f>
        <v>1.5701997433718633E-2</v>
      </c>
      <c r="V646">
        <v>1.1781381537945399</v>
      </c>
      <c r="W646">
        <v>52.25</v>
      </c>
      <c r="X646">
        <v>55.77</v>
      </c>
      <c r="Y646">
        <v>51.75</v>
      </c>
      <c r="Z646">
        <v>57.45</v>
      </c>
      <c r="AA646">
        <v>49.7</v>
      </c>
      <c r="AB646">
        <v>57.45</v>
      </c>
      <c r="AC646" s="1">
        <f>(Table2[[#This Row],[Close Price]]/Table2[[#This Row],[Day Low]])-1</f>
        <v>9.5693779904306719E-3</v>
      </c>
      <c r="AD646" s="1">
        <f>(Table2[[#This Row],[Day High]]/Table2[[#This Row],[Close Price]])-1</f>
        <v>5.7251184834123281E-2</v>
      </c>
      <c r="AE646" s="1">
        <f>(Table2[[#This Row],[Close Price]]/Table2[[#This Row],[Current Week Low]])-1</f>
        <v>1.9323671497584627E-2</v>
      </c>
      <c r="AF646" s="1">
        <f>(Table2[[#This Row],[Current Week High]]/Table2[[#This Row],[Close Price]])-1</f>
        <v>8.9099526066350743E-2</v>
      </c>
      <c r="AG646" s="1">
        <f>(Table2[[#This Row],[Close Price]]/Table2[[#This Row],[Current Month Low]])-1</f>
        <v>6.1368209255533213E-2</v>
      </c>
      <c r="AH646" s="1">
        <f>(Table2[[#This Row],[Current Month High]]/Table2[[#This Row],[Close Price]])-1</f>
        <v>8.9099526066350743E-2</v>
      </c>
      <c r="AI646">
        <v>31.563981042654</v>
      </c>
      <c r="AJ646">
        <v>24.263839811542901</v>
      </c>
      <c r="AK646" t="str">
        <f>IF(AND(Table2[[#This Row],[20D EMA]]&gt;Table2[[#This Row],[50D EMA]],Table2[[#This Row],[50D EMA]]&gt;Table2[[#This Row],[200D EMA]]),"Uptrend","Downtrend/NoTrend")</f>
        <v>Downtrend/NoTrend</v>
      </c>
      <c r="AL646">
        <v>-0.05</v>
      </c>
      <c r="AM646" t="s">
        <v>3216</v>
      </c>
      <c r="AN646">
        <v>3.09</v>
      </c>
      <c r="AO646" t="s">
        <v>3217</v>
      </c>
      <c r="AP646">
        <v>-3.0832884238300002E-4</v>
      </c>
      <c r="AQ646">
        <f>(Table2[[#This Row],[Sharpe Ratio]]-AVERAGE(Table2[Sharpe Ratio]))/_xlfn.STDEV.P(Table2[Sharpe Ratio])</f>
        <v>-0.75158669662743949</v>
      </c>
      <c r="AR6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6">
        <f>_xlfn.RANK.AVG(Table2[[#This Row],[1Y Return vs Nifty Z-Score]],Table2[1Y Return vs Nifty Z-Score])</f>
        <v>614</v>
      </c>
      <c r="AT646">
        <f>_xlfn.RANK.AVG(Table2[[#This Row],[6M Return vs Nifty Z-Score]],Table2[6M Return vs Nifty Z-Score])</f>
        <v>567</v>
      </c>
      <c r="AU646">
        <f>_xlfn.RANK.AVG(Table2[[#This Row],[Sharpe Ratio Z-Score]],Table2[Sharpe Ratio Z-Score])</f>
        <v>583</v>
      </c>
      <c r="AV646">
        <f>(Table2[[#This Row],[Rank 1Y]]+Table2[[#This Row],[Rank 6M]]+Table2[[#This Row],[Rank Sharpe]])/3</f>
        <v>588</v>
      </c>
    </row>
    <row r="647" spans="1:48" x14ac:dyDescent="0.3">
      <c r="A647" t="s">
        <v>1923</v>
      </c>
      <c r="B647" t="s">
        <v>1924</v>
      </c>
      <c r="C647" t="s">
        <v>3171</v>
      </c>
      <c r="D647" t="s">
        <v>24</v>
      </c>
      <c r="E647">
        <v>3792.9780388549998</v>
      </c>
      <c r="F647">
        <v>120.21</v>
      </c>
      <c r="G647">
        <v>-29.2549719251483</v>
      </c>
      <c r="H647">
        <f>(Table2[[#This Row],[1Y Return vs Nifty]]-AVERAGE(Table2[1Y Return vs Nifty]))/_xlfn.STDEV.P(Table2[1Y Return vs Nifty])</f>
        <v>-0.92938527148892602</v>
      </c>
      <c r="I647">
        <v>-4.9209966081724801</v>
      </c>
      <c r="J647">
        <f>(Table2[[#This Row],[1M Return vs Nifty]]-AVERAGE(Table2[1M Return vs Nifty]))/_xlfn.STDEV.P(Table2[1M Return vs Nifty])</f>
        <v>-0.51278137236568422</v>
      </c>
      <c r="K647">
        <v>-15.518610190006701</v>
      </c>
      <c r="L647">
        <f>(Table2[[#This Row],[6M Return vs Nifty]]-AVERAGE(Table2[6M Return vs Nifty]))/_xlfn.STDEV.P(Table2[6M Return vs Nifty])</f>
        <v>-0.91138405152220492</v>
      </c>
      <c r="M647">
        <v>0.35897139106141401</v>
      </c>
      <c r="N647">
        <f>(Table2[[#This Row],[1W Return vs Nifty]]-AVERAGE(Table2[1W Return vs Nifty]))/_xlfn.STDEV.P(Table2[1W Return vs Nifty])</f>
        <v>-6.94824866362389E-3</v>
      </c>
      <c r="O647">
        <v>121.59</v>
      </c>
      <c r="P647">
        <v>124.091290926752</v>
      </c>
      <c r="Q647">
        <v>126.760706972745</v>
      </c>
      <c r="R647">
        <v>46.460796649375503</v>
      </c>
      <c r="S647" s="1">
        <f>(Table2[[#This Row],[Close Price]]-Table2[[#This Row],[20D EMA]])/Table2[[#This Row],[20D EMA]]</f>
        <v>-1.1349617567234226E-2</v>
      </c>
      <c r="T647" s="1">
        <f>(Table2[[#This Row],[Close Price]]-Table2[[#This Row],[50D EMA]])/Table2[[#This Row],[50D EMA]]</f>
        <v>-3.1277706096578775E-2</v>
      </c>
      <c r="U647" s="1">
        <f>(Table2[[#This Row],[Close Price]]-Table2[[#This Row],[200D EMA]])/Table2[[#This Row],[200D EMA]]</f>
        <v>-5.16777409118859E-2</v>
      </c>
      <c r="V647">
        <v>0.53775374996385195</v>
      </c>
      <c r="W647">
        <v>118.66</v>
      </c>
      <c r="X647">
        <v>122.69</v>
      </c>
      <c r="Y647">
        <v>118.66</v>
      </c>
      <c r="Z647">
        <v>123</v>
      </c>
      <c r="AA647">
        <v>118.05</v>
      </c>
      <c r="AB647">
        <v>124.25</v>
      </c>
      <c r="AC647" s="1">
        <f>(Table2[[#This Row],[Close Price]]/Table2[[#This Row],[Day Low]])-1</f>
        <v>1.3062531602898941E-2</v>
      </c>
      <c r="AD647" s="1">
        <f>(Table2[[#This Row],[Day High]]/Table2[[#This Row],[Close Price]])-1</f>
        <v>2.0630563181099681E-2</v>
      </c>
      <c r="AE647" s="1">
        <f>(Table2[[#This Row],[Close Price]]/Table2[[#This Row],[Current Week Low]])-1</f>
        <v>1.3062531602898941E-2</v>
      </c>
      <c r="AF647" s="1">
        <f>(Table2[[#This Row],[Current Week High]]/Table2[[#This Row],[Close Price]])-1</f>
        <v>2.3209383578737253E-2</v>
      </c>
      <c r="AG647" s="1">
        <f>(Table2[[#This Row],[Close Price]]/Table2[[#This Row],[Current Month Low]])-1</f>
        <v>1.8297331639135939E-2</v>
      </c>
      <c r="AH647" s="1">
        <f>(Table2[[#This Row],[Current Month High]]/Table2[[#This Row],[Close Price]])-1</f>
        <v>3.3607852924049553E-2</v>
      </c>
      <c r="AI647">
        <v>35.970385159304499</v>
      </c>
      <c r="AJ647">
        <v>9.3812556869881494</v>
      </c>
      <c r="AK647" t="str">
        <f>IF(AND(Table2[[#This Row],[20D EMA]]&gt;Table2[[#This Row],[50D EMA]],Table2[[#This Row],[50D EMA]]&gt;Table2[[#This Row],[200D EMA]]),"Uptrend","Downtrend/NoTrend")</f>
        <v>Downtrend/NoTrend</v>
      </c>
      <c r="AL647">
        <v>-0.15</v>
      </c>
      <c r="AM647" t="s">
        <v>3216</v>
      </c>
      <c r="AN647">
        <v>-2.17</v>
      </c>
      <c r="AO647" t="s">
        <v>3216</v>
      </c>
      <c r="AP647">
        <v>1.9535444641684E-2</v>
      </c>
      <c r="AQ647">
        <f>(Table2[[#This Row],[Sharpe Ratio]]-AVERAGE(Table2[Sharpe Ratio]))/_xlfn.STDEV.P(Table2[Sharpe Ratio])</f>
        <v>-0.52111957248932128</v>
      </c>
      <c r="AR6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7">
        <f>_xlfn.RANK.AVG(Table2[[#This Row],[1Y Return vs Nifty Z-Score]],Table2[1Y Return vs Nifty Z-Score])</f>
        <v>655</v>
      </c>
      <c r="AT647">
        <f>_xlfn.RANK.AVG(Table2[[#This Row],[6M Return vs Nifty Z-Score]],Table2[6M Return vs Nifty Z-Score])</f>
        <v>633</v>
      </c>
      <c r="AU647">
        <f>_xlfn.RANK.AVG(Table2[[#This Row],[Sharpe Ratio Z-Score]],Table2[Sharpe Ratio Z-Score])</f>
        <v>478</v>
      </c>
      <c r="AV647">
        <f>(Table2[[#This Row],[Rank 1Y]]+Table2[[#This Row],[Rank 6M]]+Table2[[#This Row],[Rank Sharpe]])/3</f>
        <v>588.66666666666663</v>
      </c>
    </row>
    <row r="648" spans="1:48" x14ac:dyDescent="0.3">
      <c r="A648" t="s">
        <v>87</v>
      </c>
      <c r="B648" t="s">
        <v>88</v>
      </c>
      <c r="C648" t="s">
        <v>3181</v>
      </c>
      <c r="D648" t="s">
        <v>89</v>
      </c>
      <c r="E648">
        <v>313930.41277153499</v>
      </c>
      <c r="F648">
        <v>3293.85</v>
      </c>
      <c r="G648">
        <v>-23.764342353579401</v>
      </c>
      <c r="H648">
        <f>(Table2[[#This Row],[1Y Return vs Nifty]]-AVERAGE(Table2[1Y Return vs Nifty]))/_xlfn.STDEV.P(Table2[1Y Return vs Nifty])</f>
        <v>-0.83641006295839204</v>
      </c>
      <c r="I648">
        <v>3.7603532105759201</v>
      </c>
      <c r="J648">
        <f>(Table2[[#This Row],[1M Return vs Nifty]]-AVERAGE(Table2[1M Return vs Nifty]))/_xlfn.STDEV.P(Table2[1M Return vs Nifty])</f>
        <v>0.27590038304989495</v>
      </c>
      <c r="K648">
        <v>0.51350995477379102</v>
      </c>
      <c r="L648">
        <f>(Table2[[#This Row],[6M Return vs Nifty]]-AVERAGE(Table2[6M Return vs Nifty]))/_xlfn.STDEV.P(Table2[6M Return vs Nifty])</f>
        <v>-0.43266175498251791</v>
      </c>
      <c r="M648">
        <v>-2.93388694615654</v>
      </c>
      <c r="N648">
        <f>(Table2[[#This Row],[1W Return vs Nifty]]-AVERAGE(Table2[1W Return vs Nifty]))/_xlfn.STDEV.P(Table2[1W Return vs Nifty])</f>
        <v>-0.7221183919152806</v>
      </c>
      <c r="O648">
        <v>3248.04</v>
      </c>
      <c r="P648">
        <v>3140.5885589623599</v>
      </c>
      <c r="Q648">
        <v>3040.0681033881201</v>
      </c>
      <c r="R648">
        <v>50.180472711492001</v>
      </c>
      <c r="S648" s="1">
        <f>(Table2[[#This Row],[Close Price]]-Table2[[#This Row],[20D EMA]])/Table2[[#This Row],[20D EMA]]</f>
        <v>1.4103890346177986E-2</v>
      </c>
      <c r="T648" s="1">
        <f>(Table2[[#This Row],[Close Price]]-Table2[[#This Row],[50D EMA]])/Table2[[#This Row],[50D EMA]]</f>
        <v>4.8800229052696119E-2</v>
      </c>
      <c r="U648" s="1">
        <f>(Table2[[#This Row],[Close Price]]-Table2[[#This Row],[200D EMA]])/Table2[[#This Row],[200D EMA]]</f>
        <v>8.3479016910523438E-2</v>
      </c>
      <c r="V648">
        <v>0.92780196276223204</v>
      </c>
      <c r="W648">
        <v>3275</v>
      </c>
      <c r="X648">
        <v>3320</v>
      </c>
      <c r="Y648">
        <v>3251.55</v>
      </c>
      <c r="Z648">
        <v>3394.9</v>
      </c>
      <c r="AA648">
        <v>3139.6</v>
      </c>
      <c r="AB648">
        <v>3394.9</v>
      </c>
      <c r="AC648" s="1">
        <f>(Table2[[#This Row],[Close Price]]/Table2[[#This Row],[Day Low]])-1</f>
        <v>5.7557251908397777E-3</v>
      </c>
      <c r="AD648" s="1">
        <f>(Table2[[#This Row],[Day High]]/Table2[[#This Row],[Close Price]])-1</f>
        <v>7.9390379039725456E-3</v>
      </c>
      <c r="AE648" s="1">
        <f>(Table2[[#This Row],[Close Price]]/Table2[[#This Row],[Current Week Low]])-1</f>
        <v>1.3009180237117501E-2</v>
      </c>
      <c r="AF648" s="1">
        <f>(Table2[[#This Row],[Current Week High]]/Table2[[#This Row],[Close Price]])-1</f>
        <v>3.067838547596291E-2</v>
      </c>
      <c r="AG648" s="1">
        <f>(Table2[[#This Row],[Close Price]]/Table2[[#This Row],[Current Month Low]])-1</f>
        <v>4.9130462479296755E-2</v>
      </c>
      <c r="AH648" s="1">
        <f>(Table2[[#This Row],[Current Month High]]/Table2[[#This Row],[Close Price]])-1</f>
        <v>3.067838547596291E-2</v>
      </c>
      <c r="AI648">
        <v>3.9194255961868301</v>
      </c>
      <c r="AJ648">
        <v>23.3605482940713</v>
      </c>
      <c r="AK648" t="str">
        <f>IF(AND(Table2[[#This Row],[20D EMA]]&gt;Table2[[#This Row],[50D EMA]],Table2[[#This Row],[50D EMA]]&gt;Table2[[#This Row],[200D EMA]]),"Uptrend","Downtrend/NoTrend")</f>
        <v>Uptrend</v>
      </c>
      <c r="AL648">
        <v>0.12</v>
      </c>
      <c r="AM648" t="s">
        <v>3217</v>
      </c>
      <c r="AN648">
        <v>4.41</v>
      </c>
      <c r="AO648" t="s">
        <v>3217</v>
      </c>
      <c r="AP648">
        <v>-6.7692985160133001E-2</v>
      </c>
      <c r="AQ648">
        <f>(Table2[[#This Row],[Sharpe Ratio]]-AVERAGE(Table2[Sharpe Ratio]))/_xlfn.STDEV.P(Table2[Sharpe Ratio])</f>
        <v>-1.5341973208142488</v>
      </c>
      <c r="AR6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-3.2494871476205445</v>
      </c>
      <c r="AS648">
        <f>_xlfn.RANK.AVG(Table2[[#This Row],[1Y Return vs Nifty Z-Score]],Table2[1Y Return vs Nifty Z-Score])</f>
        <v>618</v>
      </c>
      <c r="AT648">
        <f>_xlfn.RANK.AVG(Table2[[#This Row],[6M Return vs Nifty Z-Score]],Table2[6M Return vs Nifty Z-Score])</f>
        <v>462</v>
      </c>
      <c r="AU648">
        <f>_xlfn.RANK.AVG(Table2[[#This Row],[Sharpe Ratio Z-Score]],Table2[Sharpe Ratio Z-Score])</f>
        <v>691</v>
      </c>
      <c r="AV648">
        <f>(Table2[[#This Row],[Rank 1Y]]+Table2[[#This Row],[Rank 6M]]+Table2[[#This Row],[Rank Sharpe]])/3</f>
        <v>590.33333333333337</v>
      </c>
    </row>
    <row r="649" spans="1:48" x14ac:dyDescent="0.3">
      <c r="A649" t="s">
        <v>1666</v>
      </c>
      <c r="B649" t="s">
        <v>1667</v>
      </c>
      <c r="C649" t="s">
        <v>3171</v>
      </c>
      <c r="D649" t="s">
        <v>398</v>
      </c>
      <c r="E649">
        <v>5370.1126923149995</v>
      </c>
      <c r="F649">
        <v>294.89999999999998</v>
      </c>
      <c r="G649">
        <v>-25.9542437682769</v>
      </c>
      <c r="H649">
        <f>(Table2[[#This Row],[1Y Return vs Nifty]]-AVERAGE(Table2[1Y Return vs Nifty]))/_xlfn.STDEV.P(Table2[1Y Return vs Nifty])</f>
        <v>-0.87349261206115969</v>
      </c>
      <c r="I649">
        <v>0.77649262550374598</v>
      </c>
      <c r="J649">
        <f>(Table2[[#This Row],[1M Return vs Nifty]]-AVERAGE(Table2[1M Return vs Nifty]))/_xlfn.STDEV.P(Table2[1M Return vs Nifty])</f>
        <v>4.8231366212560947E-3</v>
      </c>
      <c r="K649">
        <v>-13.3630728845961</v>
      </c>
      <c r="L649">
        <f>(Table2[[#This Row],[6M Return vs Nifty]]-AVERAGE(Table2[6M Return vs Nifty]))/_xlfn.STDEV.P(Table2[6M Return vs Nifty])</f>
        <v>-0.84701927881564032</v>
      </c>
      <c r="M649">
        <v>4.23037817054756</v>
      </c>
      <c r="N649">
        <f>(Table2[[#This Row],[1W Return vs Nifty]]-AVERAGE(Table2[1W Return vs Nifty]))/_xlfn.STDEV.P(Table2[1W Return vs Nifty])</f>
        <v>0.83387581891826701</v>
      </c>
      <c r="O649">
        <v>287.06</v>
      </c>
      <c r="P649">
        <v>287.40391078936398</v>
      </c>
      <c r="Q649">
        <v>291.38140397698902</v>
      </c>
      <c r="R649">
        <v>70.531147558219402</v>
      </c>
      <c r="S649" s="1">
        <f>(Table2[[#This Row],[Close Price]]-Table2[[#This Row],[20D EMA]])/Table2[[#This Row],[20D EMA]]</f>
        <v>2.7311363478018446E-2</v>
      </c>
      <c r="T649" s="1">
        <f>(Table2[[#This Row],[Close Price]]-Table2[[#This Row],[50D EMA]])/Table2[[#This Row],[50D EMA]]</f>
        <v>2.6082071013048339E-2</v>
      </c>
      <c r="U649" s="1">
        <f>(Table2[[#This Row],[Close Price]]-Table2[[#This Row],[200D EMA]])/Table2[[#This Row],[200D EMA]]</f>
        <v>1.2075568224281148E-2</v>
      </c>
      <c r="V649">
        <v>1.1200740537134299</v>
      </c>
      <c r="W649">
        <v>291.2</v>
      </c>
      <c r="X649">
        <v>300</v>
      </c>
      <c r="Y649">
        <v>283.7</v>
      </c>
      <c r="Z649">
        <v>301.25</v>
      </c>
      <c r="AA649">
        <v>278.05</v>
      </c>
      <c r="AB649">
        <v>301.25</v>
      </c>
      <c r="AC649" s="1">
        <f>(Table2[[#This Row],[Close Price]]/Table2[[#This Row],[Day Low]])-1</f>
        <v>1.2706043956044022E-2</v>
      </c>
      <c r="AD649" s="1">
        <f>(Table2[[#This Row],[Day High]]/Table2[[#This Row],[Close Price]])-1</f>
        <v>1.7293997965412089E-2</v>
      </c>
      <c r="AE649" s="1">
        <f>(Table2[[#This Row],[Close Price]]/Table2[[#This Row],[Current Week Low]])-1</f>
        <v>3.9478322171307756E-2</v>
      </c>
      <c r="AF649" s="1">
        <f>(Table2[[#This Row],[Current Week High]]/Table2[[#This Row],[Close Price]])-1</f>
        <v>2.1532722956934647E-2</v>
      </c>
      <c r="AG649" s="1">
        <f>(Table2[[#This Row],[Close Price]]/Table2[[#This Row],[Current Month Low]])-1</f>
        <v>6.0600611400827065E-2</v>
      </c>
      <c r="AH649" s="1">
        <f>(Table2[[#This Row],[Current Month High]]/Table2[[#This Row],[Close Price]])-1</f>
        <v>2.1532722956934647E-2</v>
      </c>
      <c r="AI649">
        <v>31.5530688368938</v>
      </c>
      <c r="AJ649">
        <v>9.4451660790498995</v>
      </c>
      <c r="AK649" t="str">
        <f>IF(AND(Table2[[#This Row],[20D EMA]]&gt;Table2[[#This Row],[50D EMA]],Table2[[#This Row],[50D EMA]]&gt;Table2[[#This Row],[200D EMA]]),"Uptrend","Downtrend/NoTrend")</f>
        <v>Downtrend/NoTrend</v>
      </c>
      <c r="AL649">
        <v>-0.03</v>
      </c>
      <c r="AM649" t="s">
        <v>3216</v>
      </c>
      <c r="AN649">
        <v>4.54</v>
      </c>
      <c r="AO649" t="s">
        <v>3217</v>
      </c>
      <c r="AP649">
        <v>1.2379206812830001E-3</v>
      </c>
      <c r="AQ649">
        <f>(Table2[[#This Row],[Sharpe Ratio]]-AVERAGE(Table2[Sharpe Ratio]))/_xlfn.STDEV.P(Table2[Sharpe Ratio])</f>
        <v>-0.73362843474718942</v>
      </c>
      <c r="AR6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9">
        <f>_xlfn.RANK.AVG(Table2[[#This Row],[1Y Return vs Nifty Z-Score]],Table2[1Y Return vs Nifty Z-Score])</f>
        <v>631</v>
      </c>
      <c r="AT649">
        <f>_xlfn.RANK.AVG(Table2[[#This Row],[6M Return vs Nifty Z-Score]],Table2[6M Return vs Nifty Z-Score])</f>
        <v>608</v>
      </c>
      <c r="AU649">
        <f>_xlfn.RANK.AVG(Table2[[#This Row],[Sharpe Ratio Z-Score]],Table2[Sharpe Ratio Z-Score])</f>
        <v>532</v>
      </c>
      <c r="AV649">
        <f>(Table2[[#This Row],[Rank 1Y]]+Table2[[#This Row],[Rank 6M]]+Table2[[#This Row],[Rank Sharpe]])/3</f>
        <v>590.33333333333337</v>
      </c>
    </row>
    <row r="650" spans="1:48" x14ac:dyDescent="0.3">
      <c r="A650" t="s">
        <v>1713</v>
      </c>
      <c r="B650" t="s">
        <v>1714</v>
      </c>
      <c r="C650" t="s">
        <v>3177</v>
      </c>
      <c r="D650" t="s">
        <v>197</v>
      </c>
      <c r="E650">
        <v>4939.7665210699997</v>
      </c>
      <c r="F650">
        <v>121.41</v>
      </c>
      <c r="G650">
        <v>-25.8157899929476</v>
      </c>
      <c r="H650">
        <f>(Table2[[#This Row],[1Y Return vs Nifty]]-AVERAGE(Table2[1Y Return vs Nifty]))/_xlfn.STDEV.P(Table2[1Y Return vs Nifty])</f>
        <v>-0.87114811431909045</v>
      </c>
      <c r="I650">
        <v>-6.042548489204</v>
      </c>
      <c r="J650">
        <f>(Table2[[#This Row],[1M Return vs Nifty]]-AVERAGE(Table2[1M Return vs Nifty]))/_xlfn.STDEV.P(Table2[1M Return vs Nifty])</f>
        <v>-0.61467192219830347</v>
      </c>
      <c r="K650">
        <v>-18.818010815027201</v>
      </c>
      <c r="L650">
        <f>(Table2[[#This Row],[6M Return vs Nifty]]-AVERAGE(Table2[6M Return vs Nifty]))/_xlfn.STDEV.P(Table2[6M Return vs Nifty])</f>
        <v>-1.0099048104829915</v>
      </c>
      <c r="M650">
        <v>-0.652136552543647</v>
      </c>
      <c r="N650">
        <f>(Table2[[#This Row],[1W Return vs Nifty]]-AVERAGE(Table2[1W Return vs Nifty]))/_xlfn.STDEV.P(Table2[1W Return vs Nifty])</f>
        <v>-0.22654901456898591</v>
      </c>
      <c r="O650">
        <v>126.04</v>
      </c>
      <c r="P650">
        <v>127.218232049371</v>
      </c>
      <c r="Q650">
        <v>124.22647229136599</v>
      </c>
      <c r="R650">
        <v>43.2676115547469</v>
      </c>
      <c r="S650" s="1">
        <f>(Table2[[#This Row],[Close Price]]-Table2[[#This Row],[20D EMA]])/Table2[[#This Row],[20D EMA]]</f>
        <v>-3.673437004125682E-2</v>
      </c>
      <c r="T650" s="1">
        <f>(Table2[[#This Row],[Close Price]]-Table2[[#This Row],[50D EMA]])/Table2[[#This Row],[50D EMA]]</f>
        <v>-4.5655657650681192E-2</v>
      </c>
      <c r="U650" s="1">
        <f>(Table2[[#This Row],[Close Price]]-Table2[[#This Row],[200D EMA]])/Table2[[#This Row],[200D EMA]]</f>
        <v>-2.2672078176381959E-2</v>
      </c>
      <c r="V650">
        <v>1.1821679779274501</v>
      </c>
      <c r="W650">
        <v>120.05</v>
      </c>
      <c r="X650">
        <v>125.12</v>
      </c>
      <c r="Y650">
        <v>120.05</v>
      </c>
      <c r="Z650">
        <v>133.99</v>
      </c>
      <c r="AA650">
        <v>117.76</v>
      </c>
      <c r="AB650">
        <v>133.99</v>
      </c>
      <c r="AC650" s="1">
        <f>(Table2[[#This Row],[Close Price]]/Table2[[#This Row],[Day Low]])-1</f>
        <v>1.1328613077884242E-2</v>
      </c>
      <c r="AD650" s="1">
        <f>(Table2[[#This Row],[Day High]]/Table2[[#This Row],[Close Price]])-1</f>
        <v>3.0557614694012081E-2</v>
      </c>
      <c r="AE650" s="1">
        <f>(Table2[[#This Row],[Close Price]]/Table2[[#This Row],[Current Week Low]])-1</f>
        <v>1.1328613077884242E-2</v>
      </c>
      <c r="AF650" s="1">
        <f>(Table2[[#This Row],[Current Week High]]/Table2[[#This Row],[Close Price]])-1</f>
        <v>0.10361584712956118</v>
      </c>
      <c r="AG650" s="1">
        <f>(Table2[[#This Row],[Close Price]]/Table2[[#This Row],[Current Month Low]])-1</f>
        <v>3.0995244565217295E-2</v>
      </c>
      <c r="AH650" s="1">
        <f>(Table2[[#This Row],[Current Month High]]/Table2[[#This Row],[Close Price]])-1</f>
        <v>0.10361584712956118</v>
      </c>
      <c r="AI650">
        <v>23.2682645581088</v>
      </c>
      <c r="AJ650">
        <v>18.6223742061553</v>
      </c>
      <c r="AK650" t="str">
        <f>IF(AND(Table2[[#This Row],[20D EMA]]&gt;Table2[[#This Row],[50D EMA]],Table2[[#This Row],[50D EMA]]&gt;Table2[[#This Row],[200D EMA]]),"Uptrend","Downtrend/NoTrend")</f>
        <v>Downtrend/NoTrend</v>
      </c>
      <c r="AL650">
        <v>-0.05</v>
      </c>
      <c r="AM650" t="s">
        <v>3216</v>
      </c>
      <c r="AN650">
        <v>-3.91</v>
      </c>
      <c r="AO650" t="s">
        <v>3216</v>
      </c>
      <c r="AP650">
        <v>1.7635876418097999E-2</v>
      </c>
      <c r="AQ650">
        <f>(Table2[[#This Row],[Sharpe Ratio]]-AVERAGE(Table2[Sharpe Ratio]))/_xlfn.STDEV.P(Table2[Sharpe Ratio])</f>
        <v>-0.54318130515047713</v>
      </c>
      <c r="AR6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0">
        <f>_xlfn.RANK.AVG(Table2[[#This Row],[1Y Return vs Nifty Z-Score]],Table2[1Y Return vs Nifty Z-Score])</f>
        <v>630</v>
      </c>
      <c r="AT650">
        <f>_xlfn.RANK.AVG(Table2[[#This Row],[6M Return vs Nifty Z-Score]],Table2[6M Return vs Nifty Z-Score])</f>
        <v>662</v>
      </c>
      <c r="AU650">
        <f>_xlfn.RANK.AVG(Table2[[#This Row],[Sharpe Ratio Z-Score]],Table2[Sharpe Ratio Z-Score])</f>
        <v>481</v>
      </c>
      <c r="AV650">
        <f>(Table2[[#This Row],[Rank 1Y]]+Table2[[#This Row],[Rank 6M]]+Table2[[#This Row],[Rank Sharpe]])/3</f>
        <v>591</v>
      </c>
    </row>
    <row r="651" spans="1:48" x14ac:dyDescent="0.3">
      <c r="A651" t="s">
        <v>1042</v>
      </c>
      <c r="B651" t="s">
        <v>1043</v>
      </c>
      <c r="C651" t="s">
        <v>3180</v>
      </c>
      <c r="D651" t="s">
        <v>80</v>
      </c>
      <c r="E651">
        <v>13211.20609947</v>
      </c>
      <c r="F651">
        <v>356.45</v>
      </c>
      <c r="G651">
        <v>-28.673646475785901</v>
      </c>
      <c r="H651">
        <f>(Table2[[#This Row],[1Y Return vs Nifty]]-AVERAGE(Table2[1Y Return vs Nifty]))/_xlfn.STDEV.P(Table2[1Y Return vs Nifty])</f>
        <v>-0.91954143588245085</v>
      </c>
      <c r="I651">
        <v>8.3041335503459504</v>
      </c>
      <c r="J651">
        <f>(Table2[[#This Row],[1M Return vs Nifty]]-AVERAGE(Table2[1M Return vs Nifty]))/_xlfn.STDEV.P(Table2[1M Return vs Nifty])</f>
        <v>0.68869294750265142</v>
      </c>
      <c r="K651">
        <v>4.6043424044491097</v>
      </c>
      <c r="L651">
        <f>(Table2[[#This Row],[6M Return vs Nifty]]-AVERAGE(Table2[6M Return vs Nifty]))/_xlfn.STDEV.P(Table2[6M Return vs Nifty])</f>
        <v>-0.31050868431050077</v>
      </c>
      <c r="M651">
        <v>4.6815835971770401</v>
      </c>
      <c r="N651">
        <f>(Table2[[#This Row],[1W Return vs Nifty]]-AVERAGE(Table2[1W Return vs Nifty]))/_xlfn.STDEV.P(Table2[1W Return vs Nifty])</f>
        <v>0.93187233639710909</v>
      </c>
      <c r="O651">
        <v>350.8</v>
      </c>
      <c r="P651">
        <v>346.10475772117002</v>
      </c>
      <c r="Q651">
        <v>343.28379806574497</v>
      </c>
      <c r="R651">
        <v>76.862034899744998</v>
      </c>
      <c r="S651" s="1">
        <f>(Table2[[#This Row],[Close Price]]-Table2[[#This Row],[20D EMA]])/Table2[[#This Row],[20D EMA]]</f>
        <v>1.6106043329532433E-2</v>
      </c>
      <c r="T651" s="1">
        <f>(Table2[[#This Row],[Close Price]]-Table2[[#This Row],[50D EMA]])/Table2[[#This Row],[50D EMA]]</f>
        <v>2.9890494273887843E-2</v>
      </c>
      <c r="U651" s="1">
        <f>(Table2[[#This Row],[Close Price]]-Table2[[#This Row],[200D EMA]])/Table2[[#This Row],[200D EMA]]</f>
        <v>3.8353694547895473E-2</v>
      </c>
      <c r="V651">
        <v>2.2703460068968901</v>
      </c>
      <c r="W651">
        <v>351.2</v>
      </c>
      <c r="X651">
        <v>372.05</v>
      </c>
      <c r="Y651">
        <v>348.55</v>
      </c>
      <c r="Z651">
        <v>379.25</v>
      </c>
      <c r="AA651">
        <v>335.8</v>
      </c>
      <c r="AB651">
        <v>379.25</v>
      </c>
      <c r="AC651" s="1">
        <f>(Table2[[#This Row],[Close Price]]/Table2[[#This Row],[Day Low]])-1</f>
        <v>1.4948747152619513E-2</v>
      </c>
      <c r="AD651" s="1">
        <f>(Table2[[#This Row],[Day High]]/Table2[[#This Row],[Close Price]])-1</f>
        <v>4.3764903913592335E-2</v>
      </c>
      <c r="AE651" s="1">
        <f>(Table2[[#This Row],[Close Price]]/Table2[[#This Row],[Current Week Low]])-1</f>
        <v>2.2665327786544287E-2</v>
      </c>
      <c r="AF651" s="1">
        <f>(Table2[[#This Row],[Current Week High]]/Table2[[#This Row],[Close Price]])-1</f>
        <v>6.3964090335250523E-2</v>
      </c>
      <c r="AG651" s="1">
        <f>(Table2[[#This Row],[Close Price]]/Table2[[#This Row],[Current Month Low]])-1</f>
        <v>6.1494937462775345E-2</v>
      </c>
      <c r="AH651" s="1">
        <f>(Table2[[#This Row],[Current Month High]]/Table2[[#This Row],[Close Price]])-1</f>
        <v>6.3964090335250523E-2</v>
      </c>
      <c r="AI651">
        <v>11.6566138308318</v>
      </c>
      <c r="AJ651">
        <v>22.3652591829728</v>
      </c>
      <c r="AK651" t="str">
        <f>IF(AND(Table2[[#This Row],[20D EMA]]&gt;Table2[[#This Row],[50D EMA]],Table2[[#This Row],[50D EMA]]&gt;Table2[[#This Row],[200D EMA]]),"Uptrend","Downtrend/NoTrend")</f>
        <v>Uptrend</v>
      </c>
      <c r="AL651">
        <v>-0.03</v>
      </c>
      <c r="AM651" t="s">
        <v>3216</v>
      </c>
      <c r="AN651">
        <v>4.88</v>
      </c>
      <c r="AO651" t="s">
        <v>3217</v>
      </c>
      <c r="AP651">
        <v>-9.6717452271223997E-2</v>
      </c>
      <c r="AQ651">
        <f>(Table2[[#This Row],[Sharpe Ratio]]-AVERAGE(Table2[Sharpe Ratio]))/_xlfn.STDEV.P(Table2[Sharpe Ratio])</f>
        <v>-1.8712897327038238</v>
      </c>
      <c r="AR6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-1.4807745689970147</v>
      </c>
      <c r="AS651">
        <f>_xlfn.RANK.AVG(Table2[[#This Row],[1Y Return vs Nifty Z-Score]],Table2[1Y Return vs Nifty Z-Score])</f>
        <v>650</v>
      </c>
      <c r="AT651">
        <f>_xlfn.RANK.AVG(Table2[[#This Row],[6M Return vs Nifty Z-Score]],Table2[6M Return vs Nifty Z-Score])</f>
        <v>411</v>
      </c>
      <c r="AU651">
        <f>_xlfn.RANK.AVG(Table2[[#This Row],[Sharpe Ratio Z-Score]],Table2[Sharpe Ratio Z-Score])</f>
        <v>722</v>
      </c>
      <c r="AV651">
        <f>(Table2[[#This Row],[Rank 1Y]]+Table2[[#This Row],[Rank 6M]]+Table2[[#This Row],[Rank Sharpe]])/3</f>
        <v>594.33333333333337</v>
      </c>
    </row>
    <row r="652" spans="1:48" x14ac:dyDescent="0.3">
      <c r="A652" t="s">
        <v>537</v>
      </c>
      <c r="B652" t="s">
        <v>538</v>
      </c>
      <c r="C652" t="s">
        <v>3183</v>
      </c>
      <c r="D652" t="s">
        <v>451</v>
      </c>
      <c r="E652">
        <v>39891.3808293599</v>
      </c>
      <c r="F652">
        <v>1424.95</v>
      </c>
      <c r="G652">
        <v>-37.1559808098826</v>
      </c>
      <c r="H652">
        <f>(Table2[[#This Row],[1Y Return vs Nifty]]-AVERAGE(Table2[1Y Return vs Nifty]))/_xlfn.STDEV.P(Table2[1Y Return vs Nifty])</f>
        <v>-1.0631764768661023</v>
      </c>
      <c r="I652">
        <v>-1.30691992796983</v>
      </c>
      <c r="J652">
        <f>(Table2[[#This Row],[1M Return vs Nifty]]-AVERAGE(Table2[1M Return vs Nifty]))/_xlfn.STDEV.P(Table2[1M Return vs Nifty])</f>
        <v>-0.18445036395578771</v>
      </c>
      <c r="K652">
        <v>-24.367566425687201</v>
      </c>
      <c r="L652">
        <f>(Table2[[#This Row],[6M Return vs Nifty]]-AVERAGE(Table2[6M Return vs Nifty]))/_xlfn.STDEV.P(Table2[6M Return vs Nifty])</f>
        <v>-1.175615644902779</v>
      </c>
      <c r="M652">
        <v>0.278153221680006</v>
      </c>
      <c r="N652">
        <f>(Table2[[#This Row],[1W Return vs Nifty]]-AVERAGE(Table2[1W Return vs Nifty]))/_xlfn.STDEV.P(Table2[1W Return vs Nifty])</f>
        <v>-2.4501005525515131E-2</v>
      </c>
      <c r="O652">
        <v>1435.88</v>
      </c>
      <c r="P652">
        <v>1458.8700410818001</v>
      </c>
      <c r="Q652">
        <v>1499.6184266801399</v>
      </c>
      <c r="R652">
        <v>50.335570508471498</v>
      </c>
      <c r="S652" s="1">
        <f>(Table2[[#This Row],[Close Price]]-Table2[[#This Row],[20D EMA]])/Table2[[#This Row],[20D EMA]]</f>
        <v>-7.6120567178316178E-3</v>
      </c>
      <c r="T652" s="1">
        <f>(Table2[[#This Row],[Close Price]]-Table2[[#This Row],[50D EMA]])/Table2[[#This Row],[50D EMA]]</f>
        <v>-2.3250899755709022E-2</v>
      </c>
      <c r="U652" s="1">
        <f>(Table2[[#This Row],[Close Price]]-Table2[[#This Row],[200D EMA]])/Table2[[#This Row],[200D EMA]]</f>
        <v>-4.9791617221882953E-2</v>
      </c>
      <c r="V652">
        <v>0.61448006879143102</v>
      </c>
      <c r="W652">
        <v>1423</v>
      </c>
      <c r="X652">
        <v>1448.95</v>
      </c>
      <c r="Y652">
        <v>1423</v>
      </c>
      <c r="Z652">
        <v>1478.75</v>
      </c>
      <c r="AA652">
        <v>1382.45</v>
      </c>
      <c r="AB652">
        <v>1486.35</v>
      </c>
      <c r="AC652" s="1">
        <f>(Table2[[#This Row],[Close Price]]/Table2[[#This Row],[Day Low]])-1</f>
        <v>1.3703443429375906E-3</v>
      </c>
      <c r="AD652" s="1">
        <f>(Table2[[#This Row],[Day High]]/Table2[[#This Row],[Close Price]])-1</f>
        <v>1.6842696234955712E-2</v>
      </c>
      <c r="AE652" s="1">
        <f>(Table2[[#This Row],[Close Price]]/Table2[[#This Row],[Current Week Low]])-1</f>
        <v>1.3703443429375906E-3</v>
      </c>
      <c r="AF652" s="1">
        <f>(Table2[[#This Row],[Current Week High]]/Table2[[#This Row],[Close Price]])-1</f>
        <v>3.7755710726692149E-2</v>
      </c>
      <c r="AG652" s="1">
        <f>(Table2[[#This Row],[Close Price]]/Table2[[#This Row],[Current Month Low]])-1</f>
        <v>3.0742522333538247E-2</v>
      </c>
      <c r="AH652" s="1">
        <f>(Table2[[#This Row],[Current Month High]]/Table2[[#This Row],[Close Price]])-1</f>
        <v>4.3089231201094647E-2</v>
      </c>
      <c r="AI652">
        <v>25.502649215761899</v>
      </c>
      <c r="AJ652">
        <v>9.1915708812260597</v>
      </c>
      <c r="AK652" t="str">
        <f>IF(AND(Table2[[#This Row],[20D EMA]]&gt;Table2[[#This Row],[50D EMA]],Table2[[#This Row],[50D EMA]]&gt;Table2[[#This Row],[200D EMA]]),"Uptrend","Downtrend/NoTrend")</f>
        <v>Downtrend/NoTrend</v>
      </c>
      <c r="AL652">
        <v>-0.05</v>
      </c>
      <c r="AM652" t="s">
        <v>3216</v>
      </c>
      <c r="AN652">
        <v>-0.28999999999999998</v>
      </c>
      <c r="AO652" t="s">
        <v>3216</v>
      </c>
      <c r="AP652">
        <v>4.4348285766398002E-2</v>
      </c>
      <c r="AQ652">
        <f>(Table2[[#This Row],[Sharpe Ratio]]-AVERAGE(Table2[Sharpe Ratio]))/_xlfn.STDEV.P(Table2[Sharpe Ratio])</f>
        <v>-0.23294131141914651</v>
      </c>
      <c r="AR6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2">
        <f>_xlfn.RANK.AVG(Table2[[#This Row],[1Y Return vs Nifty Z-Score]],Table2[1Y Return vs Nifty Z-Score])</f>
        <v>687</v>
      </c>
      <c r="AT652">
        <f>_xlfn.RANK.AVG(Table2[[#This Row],[6M Return vs Nifty Z-Score]],Table2[6M Return vs Nifty Z-Score])</f>
        <v>701</v>
      </c>
      <c r="AU652">
        <f>_xlfn.RANK.AVG(Table2[[#This Row],[Sharpe Ratio Z-Score]],Table2[Sharpe Ratio Z-Score])</f>
        <v>399</v>
      </c>
      <c r="AV652">
        <f>(Table2[[#This Row],[Rank 1Y]]+Table2[[#This Row],[Rank 6M]]+Table2[[#This Row],[Rank Sharpe]])/3</f>
        <v>595.66666666666663</v>
      </c>
    </row>
    <row r="653" spans="1:48" x14ac:dyDescent="0.3">
      <c r="A653" t="s">
        <v>1098</v>
      </c>
      <c r="B653" t="s">
        <v>1099</v>
      </c>
      <c r="C653" t="s">
        <v>3185</v>
      </c>
      <c r="D653" t="s">
        <v>468</v>
      </c>
      <c r="E653">
        <v>12102.970929560001</v>
      </c>
      <c r="F653">
        <v>2377.1999999999998</v>
      </c>
      <c r="G653">
        <v>-28.133918237825402</v>
      </c>
      <c r="H653">
        <f>(Table2[[#This Row],[1Y Return vs Nifty]]-AVERAGE(Table2[1Y Return vs Nifty]))/_xlfn.STDEV.P(Table2[1Y Return vs Nifty])</f>
        <v>-0.91040198387242277</v>
      </c>
      <c r="I653">
        <v>13.460104171321801</v>
      </c>
      <c r="J653">
        <f>(Table2[[#This Row],[1M Return vs Nifty]]-AVERAGE(Table2[1M Return vs Nifty]))/_xlfn.STDEV.P(Table2[1M Return vs Nifty])</f>
        <v>1.1571016679346371</v>
      </c>
      <c r="K653">
        <v>4.7308746724122903</v>
      </c>
      <c r="L653">
        <f>(Table2[[#This Row],[6M Return vs Nifty]]-AVERAGE(Table2[6M Return vs Nifty]))/_xlfn.STDEV.P(Table2[6M Return vs Nifty])</f>
        <v>-0.30673040562005383</v>
      </c>
      <c r="M653">
        <v>3.3942668134344798</v>
      </c>
      <c r="N653">
        <f>(Table2[[#This Row],[1W Return vs Nifty]]-AVERAGE(Table2[1W Return vs Nifty]))/_xlfn.STDEV.P(Table2[1W Return vs Nifty])</f>
        <v>0.65228225557472508</v>
      </c>
      <c r="O653">
        <v>2219.46</v>
      </c>
      <c r="P653">
        <v>2145.9032614988</v>
      </c>
      <c r="Q653">
        <v>2154.4965947652499</v>
      </c>
      <c r="R653">
        <v>78.523812216501199</v>
      </c>
      <c r="S653" s="1">
        <f>(Table2[[#This Row],[Close Price]]-Table2[[#This Row],[20D EMA]])/Table2[[#This Row],[20D EMA]]</f>
        <v>7.1071341677705291E-2</v>
      </c>
      <c r="T653" s="1">
        <f>(Table2[[#This Row],[Close Price]]-Table2[[#This Row],[50D EMA]])/Table2[[#This Row],[50D EMA]]</f>
        <v>0.10778525884696744</v>
      </c>
      <c r="U653" s="1">
        <f>(Table2[[#This Row],[Close Price]]-Table2[[#This Row],[200D EMA]])/Table2[[#This Row],[200D EMA]]</f>
        <v>0.10336679379111074</v>
      </c>
      <c r="V653">
        <v>3.00883420053359</v>
      </c>
      <c r="W653">
        <v>2305</v>
      </c>
      <c r="X653">
        <v>2498.85</v>
      </c>
      <c r="Y653">
        <v>2193.1</v>
      </c>
      <c r="Z653">
        <v>2498.85</v>
      </c>
      <c r="AA653">
        <v>2079</v>
      </c>
      <c r="AB653">
        <v>2498.85</v>
      </c>
      <c r="AC653" s="1">
        <f>(Table2[[#This Row],[Close Price]]/Table2[[#This Row],[Day Low]])-1</f>
        <v>3.1323210412147473E-2</v>
      </c>
      <c r="AD653" s="1">
        <f>(Table2[[#This Row],[Day High]]/Table2[[#This Row],[Close Price]])-1</f>
        <v>5.117364967188287E-2</v>
      </c>
      <c r="AE653" s="1">
        <f>(Table2[[#This Row],[Close Price]]/Table2[[#This Row],[Current Week Low]])-1</f>
        <v>8.394510054261084E-2</v>
      </c>
      <c r="AF653" s="1">
        <f>(Table2[[#This Row],[Current Week High]]/Table2[[#This Row],[Close Price]])-1</f>
        <v>5.117364967188287E-2</v>
      </c>
      <c r="AG653" s="1">
        <f>(Table2[[#This Row],[Close Price]]/Table2[[#This Row],[Current Month Low]])-1</f>
        <v>0.14343434343434325</v>
      </c>
      <c r="AH653" s="1">
        <f>(Table2[[#This Row],[Current Month High]]/Table2[[#This Row],[Close Price]])-1</f>
        <v>5.117364967188287E-2</v>
      </c>
      <c r="AI653">
        <v>15.051320881709501</v>
      </c>
      <c r="AJ653">
        <v>31.482300884955698</v>
      </c>
      <c r="AK653" t="str">
        <f>IF(AND(Table2[[#This Row],[20D EMA]]&gt;Table2[[#This Row],[50D EMA]],Table2[[#This Row],[50D EMA]]&gt;Table2[[#This Row],[200D EMA]]),"Uptrend","Downtrend/NoTrend")</f>
        <v>Downtrend/NoTrend</v>
      </c>
      <c r="AL653">
        <v>0.11</v>
      </c>
      <c r="AM653" t="s">
        <v>3217</v>
      </c>
      <c r="AN653">
        <v>12.29</v>
      </c>
      <c r="AO653" t="s">
        <v>3217</v>
      </c>
      <c r="AP653">
        <v>-0.120604827705596</v>
      </c>
      <c r="AQ653">
        <f>(Table2[[#This Row],[Sharpe Ratio]]-AVERAGE(Table2[Sharpe Ratio]))/_xlfn.STDEV.P(Table2[Sharpe Ratio])</f>
        <v>-2.1487195634760576</v>
      </c>
      <c r="AR6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3">
        <f>_xlfn.RANK.AVG(Table2[[#This Row],[1Y Return vs Nifty Z-Score]],Table2[1Y Return vs Nifty Z-Score])</f>
        <v>643</v>
      </c>
      <c r="AT653">
        <f>_xlfn.RANK.AVG(Table2[[#This Row],[6M Return vs Nifty Z-Score]],Table2[6M Return vs Nifty Z-Score])</f>
        <v>410</v>
      </c>
      <c r="AU653">
        <f>_xlfn.RANK.AVG(Table2[[#This Row],[Sharpe Ratio Z-Score]],Table2[Sharpe Ratio Z-Score])</f>
        <v>737</v>
      </c>
      <c r="AV653">
        <f>(Table2[[#This Row],[Rank 1Y]]+Table2[[#This Row],[Rank 6M]]+Table2[[#This Row],[Rank Sharpe]])/3</f>
        <v>596.66666666666663</v>
      </c>
    </row>
    <row r="654" spans="1:48" x14ac:dyDescent="0.3">
      <c r="A654" t="s">
        <v>174</v>
      </c>
      <c r="B654" t="s">
        <v>175</v>
      </c>
      <c r="C654" t="s">
        <v>3171</v>
      </c>
      <c r="D654" t="s">
        <v>40</v>
      </c>
      <c r="E654">
        <v>150359.49434524</v>
      </c>
      <c r="F654">
        <v>701.5</v>
      </c>
      <c r="G654">
        <v>-18.014855471466799</v>
      </c>
      <c r="H654">
        <f>(Table2[[#This Row],[1Y Return vs Nifty]]-AVERAGE(Table2[1Y Return vs Nifty]))/_xlfn.STDEV.P(Table2[1Y Return vs Nifty])</f>
        <v>-0.73905151147715586</v>
      </c>
      <c r="I654">
        <v>-1.85410435122545</v>
      </c>
      <c r="J654">
        <f>(Table2[[#This Row],[1M Return vs Nifty]]-AVERAGE(Table2[1M Return vs Nifty]))/_xlfn.STDEV.P(Table2[1M Return vs Nifty])</f>
        <v>-0.23416087908067196</v>
      </c>
      <c r="K654">
        <v>-5.5838997933055596</v>
      </c>
      <c r="L654">
        <f>(Table2[[#This Row],[6M Return vs Nifty]]-AVERAGE(Table2[6M Return vs Nifty]))/_xlfn.STDEV.P(Table2[6M Return vs Nifty])</f>
        <v>-0.6147316229216212</v>
      </c>
      <c r="M654">
        <v>-0.99241376664079395</v>
      </c>
      <c r="N654">
        <f>(Table2[[#This Row],[1W Return vs Nifty]]-AVERAGE(Table2[1W Return vs Nifty]))/_xlfn.STDEV.P(Table2[1W Return vs Nifty])</f>
        <v>-0.30045322757461923</v>
      </c>
      <c r="O654">
        <v>713.98</v>
      </c>
      <c r="P654">
        <v>693.98223738409297</v>
      </c>
      <c r="Q654">
        <v>640.344997281411</v>
      </c>
      <c r="R654">
        <v>32.880001534840801</v>
      </c>
      <c r="S654" s="1">
        <f>(Table2[[#This Row],[Close Price]]-Table2[[#This Row],[20D EMA]])/Table2[[#This Row],[20D EMA]]</f>
        <v>-1.7479481217961314E-2</v>
      </c>
      <c r="T654" s="1">
        <f>(Table2[[#This Row],[Close Price]]-Table2[[#This Row],[50D EMA]])/Table2[[#This Row],[50D EMA]]</f>
        <v>1.0832788234241554E-2</v>
      </c>
      <c r="U654" s="1">
        <f>(Table2[[#This Row],[Close Price]]-Table2[[#This Row],[200D EMA]])/Table2[[#This Row],[200D EMA]]</f>
        <v>9.550320995435739E-2</v>
      </c>
      <c r="V654">
        <v>0.643898399250739</v>
      </c>
      <c r="W654">
        <v>697.75</v>
      </c>
      <c r="X654">
        <v>708.1</v>
      </c>
      <c r="Y654">
        <v>691.55</v>
      </c>
      <c r="Z654">
        <v>709.2</v>
      </c>
      <c r="AA654">
        <v>691.55</v>
      </c>
      <c r="AB654">
        <v>761.2</v>
      </c>
      <c r="AC654" s="1">
        <f>(Table2[[#This Row],[Close Price]]/Table2[[#This Row],[Day Low]])-1</f>
        <v>5.3744177714081243E-3</v>
      </c>
      <c r="AD654" s="1">
        <f>(Table2[[#This Row],[Day High]]/Table2[[#This Row],[Close Price]])-1</f>
        <v>9.4084105488239089E-3</v>
      </c>
      <c r="AE654" s="1">
        <f>(Table2[[#This Row],[Close Price]]/Table2[[#This Row],[Current Week Low]])-1</f>
        <v>1.4387969055021488E-2</v>
      </c>
      <c r="AF654" s="1">
        <f>(Table2[[#This Row],[Current Week High]]/Table2[[#This Row],[Close Price]])-1</f>
        <v>1.0976478973627968E-2</v>
      </c>
      <c r="AG654" s="1">
        <f>(Table2[[#This Row],[Close Price]]/Table2[[#This Row],[Current Month Low]])-1</f>
        <v>1.4387969055021488E-2</v>
      </c>
      <c r="AH654" s="1">
        <f>(Table2[[#This Row],[Current Month High]]/Table2[[#This Row],[Close Price]])-1</f>
        <v>8.5103349964362085E-2</v>
      </c>
      <c r="AI654">
        <v>8.5103349964361996</v>
      </c>
      <c r="AJ654">
        <v>37.172467735627698</v>
      </c>
      <c r="AK654" t="str">
        <f>IF(AND(Table2[[#This Row],[20D EMA]]&gt;Table2[[#This Row],[50D EMA]],Table2[[#This Row],[50D EMA]]&gt;Table2[[#This Row],[200D EMA]]),"Uptrend","Downtrend/NoTrend")</f>
        <v>Uptrend</v>
      </c>
      <c r="AL654">
        <v>0.15</v>
      </c>
      <c r="AM654" t="s">
        <v>3217</v>
      </c>
      <c r="AN654">
        <v>-7.55</v>
      </c>
      <c r="AO654" t="s">
        <v>3216</v>
      </c>
      <c r="AP654">
        <v>-5.7054319666398998E-2</v>
      </c>
      <c r="AQ654">
        <f>(Table2[[#This Row],[Sharpe Ratio]]-AVERAGE(Table2[Sharpe Ratio]))/_xlfn.STDEV.P(Table2[Sharpe Ratio])</f>
        <v>-1.4106390347364035</v>
      </c>
      <c r="AR6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-3.2990362757904719</v>
      </c>
      <c r="AS654">
        <f>_xlfn.RANK.AVG(Table2[[#This Row],[1Y Return vs Nifty Z-Score]],Table2[1Y Return vs Nifty Z-Score])</f>
        <v>581</v>
      </c>
      <c r="AT654">
        <f>_xlfn.RANK.AVG(Table2[[#This Row],[6M Return vs Nifty Z-Score]],Table2[6M Return vs Nifty Z-Score])</f>
        <v>533</v>
      </c>
      <c r="AU654">
        <f>_xlfn.RANK.AVG(Table2[[#This Row],[Sharpe Ratio Z-Score]],Table2[Sharpe Ratio Z-Score])</f>
        <v>678</v>
      </c>
      <c r="AV654">
        <f>(Table2[[#This Row],[Rank 1Y]]+Table2[[#This Row],[Rank 6M]]+Table2[[#This Row],[Rank Sharpe]])/3</f>
        <v>597.33333333333337</v>
      </c>
    </row>
    <row r="655" spans="1:48" x14ac:dyDescent="0.3">
      <c r="A655" t="s">
        <v>2012</v>
      </c>
      <c r="B655" t="s">
        <v>2013</v>
      </c>
      <c r="C655" t="s">
        <v>3175</v>
      </c>
      <c r="D655" t="s">
        <v>54</v>
      </c>
      <c r="E655">
        <v>3411.6634070499999</v>
      </c>
      <c r="F655">
        <v>369.45</v>
      </c>
      <c r="G655">
        <v>-17.495904366930802</v>
      </c>
      <c r="H655">
        <f>(Table2[[#This Row],[1Y Return vs Nifty]]-AVERAGE(Table2[1Y Return vs Nifty]))/_xlfn.STDEV.P(Table2[1Y Return vs Nifty])</f>
        <v>-0.73026388766599459</v>
      </c>
      <c r="I655">
        <v>9.30100322856776</v>
      </c>
      <c r="J655">
        <f>(Table2[[#This Row],[1M Return vs Nifty]]-AVERAGE(Table2[1M Return vs Nifty]))/_xlfn.STDEV.P(Table2[1M Return vs Nifty])</f>
        <v>0.77925639030305804</v>
      </c>
      <c r="K655">
        <v>-4.8766765030007004</v>
      </c>
      <c r="L655">
        <f>(Table2[[#This Row],[6M Return vs Nifty]]-AVERAGE(Table2[6M Return vs Nifty]))/_xlfn.STDEV.P(Table2[6M Return vs Nifty])</f>
        <v>-0.59361379479635479</v>
      </c>
      <c r="M655">
        <v>-2.80083810253221</v>
      </c>
      <c r="N655">
        <f>(Table2[[#This Row],[1W Return vs Nifty]]-AVERAGE(Table2[1W Return vs Nifty]))/_xlfn.STDEV.P(Table2[1W Return vs Nifty])</f>
        <v>-0.69322174626283772</v>
      </c>
      <c r="O655">
        <v>365.69</v>
      </c>
      <c r="P655">
        <v>352.12569262954099</v>
      </c>
      <c r="Q655">
        <v>343.439530891488</v>
      </c>
      <c r="R655">
        <v>51.781170115655101</v>
      </c>
      <c r="S655" s="1">
        <f>(Table2[[#This Row],[Close Price]]-Table2[[#This Row],[20D EMA]])/Table2[[#This Row],[20D EMA]]</f>
        <v>1.0281932784598952E-2</v>
      </c>
      <c r="T655" s="1">
        <f>(Table2[[#This Row],[Close Price]]-Table2[[#This Row],[50D EMA]])/Table2[[#This Row],[50D EMA]]</f>
        <v>4.9199214181412453E-2</v>
      </c>
      <c r="U655" s="1">
        <f>(Table2[[#This Row],[Close Price]]-Table2[[#This Row],[200D EMA]])/Table2[[#This Row],[200D EMA]]</f>
        <v>7.5735221979237335E-2</v>
      </c>
      <c r="V655">
        <v>0.80823768794679696</v>
      </c>
      <c r="W655">
        <v>364.9</v>
      </c>
      <c r="X655">
        <v>376.25</v>
      </c>
      <c r="Y655">
        <v>364.9</v>
      </c>
      <c r="Z655">
        <v>380</v>
      </c>
      <c r="AA655">
        <v>355.35</v>
      </c>
      <c r="AB655">
        <v>387.55</v>
      </c>
      <c r="AC655" s="1">
        <f>(Table2[[#This Row],[Close Price]]/Table2[[#This Row],[Day Low]])-1</f>
        <v>1.2469169635516586E-2</v>
      </c>
      <c r="AD655" s="1">
        <f>(Table2[[#This Row],[Day High]]/Table2[[#This Row],[Close Price]])-1</f>
        <v>1.8405738259575033E-2</v>
      </c>
      <c r="AE655" s="1">
        <f>(Table2[[#This Row],[Close Price]]/Table2[[#This Row],[Current Week Low]])-1</f>
        <v>1.2469169635516586E-2</v>
      </c>
      <c r="AF655" s="1">
        <f>(Table2[[#This Row],[Current Week High]]/Table2[[#This Row],[Close Price]])-1</f>
        <v>2.8555961564487697E-2</v>
      </c>
      <c r="AG655" s="1">
        <f>(Table2[[#This Row],[Close Price]]/Table2[[#This Row],[Current Month Low]])-1</f>
        <v>3.9679189531447667E-2</v>
      </c>
      <c r="AH655" s="1">
        <f>(Table2[[#This Row],[Current Month High]]/Table2[[#This Row],[Close Price]])-1</f>
        <v>4.8991744485045396E-2</v>
      </c>
      <c r="AI655">
        <v>12.3291379077006</v>
      </c>
      <c r="AJ655">
        <v>28.907885554780101</v>
      </c>
      <c r="AK655" t="str">
        <f>IF(AND(Table2[[#This Row],[20D EMA]]&gt;Table2[[#This Row],[50D EMA]],Table2[[#This Row],[50D EMA]]&gt;Table2[[#This Row],[200D EMA]]),"Uptrend","Downtrend/NoTrend")</f>
        <v>Uptrend</v>
      </c>
      <c r="AL655">
        <v>-0.08</v>
      </c>
      <c r="AM655" t="s">
        <v>3216</v>
      </c>
      <c r="AN655">
        <v>2.7</v>
      </c>
      <c r="AO655" t="s">
        <v>3217</v>
      </c>
      <c r="AP655">
        <v>-6.6095806776012997E-2</v>
      </c>
      <c r="AQ655">
        <f>(Table2[[#This Row],[Sharpe Ratio]]-AVERAGE(Table2[Sharpe Ratio]))/_xlfn.STDEV.P(Table2[Sharpe Ratio])</f>
        <v>-1.5156475671991285</v>
      </c>
      <c r="AR6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-2.7534906056212574</v>
      </c>
      <c r="AS655">
        <f>_xlfn.RANK.AVG(Table2[[#This Row],[1Y Return vs Nifty Z-Score]],Table2[1Y Return vs Nifty Z-Score])</f>
        <v>579</v>
      </c>
      <c r="AT655">
        <f>_xlfn.RANK.AVG(Table2[[#This Row],[6M Return vs Nifty Z-Score]],Table2[6M Return vs Nifty Z-Score])</f>
        <v>524</v>
      </c>
      <c r="AU655">
        <f>_xlfn.RANK.AVG(Table2[[#This Row],[Sharpe Ratio Z-Score]],Table2[Sharpe Ratio Z-Score])</f>
        <v>689</v>
      </c>
      <c r="AV655">
        <f>(Table2[[#This Row],[Rank 1Y]]+Table2[[#This Row],[Rank 6M]]+Table2[[#This Row],[Rank Sharpe]])/3</f>
        <v>597.33333333333337</v>
      </c>
    </row>
    <row r="656" spans="1:48" x14ac:dyDescent="0.3">
      <c r="A656" t="s">
        <v>49</v>
      </c>
      <c r="B656" t="s">
        <v>50</v>
      </c>
      <c r="C656" t="s">
        <v>3171</v>
      </c>
      <c r="D656" t="s">
        <v>51</v>
      </c>
      <c r="E656">
        <v>471975.55668495002</v>
      </c>
      <c r="F656">
        <v>7590.35</v>
      </c>
      <c r="G656">
        <v>-25.556501403620299</v>
      </c>
      <c r="H656">
        <f>(Table2[[#This Row],[1Y Return vs Nifty]]-AVERAGE(Table2[1Y Return vs Nifty]))/_xlfn.STDEV.P(Table2[1Y Return vs Nifty])</f>
        <v>-0.8667574683379583</v>
      </c>
      <c r="I656">
        <v>12.1179421128338</v>
      </c>
      <c r="J656">
        <f>(Table2[[#This Row],[1M Return vs Nifty]]-AVERAGE(Table2[1M Return vs Nifty]))/_xlfn.STDEV.P(Table2[1M Return vs Nifty])</f>
        <v>1.035169163146676</v>
      </c>
      <c r="K656">
        <v>-1.4223066015815999</v>
      </c>
      <c r="L656">
        <f>(Table2[[#This Row],[6M Return vs Nifty]]-AVERAGE(Table2[6M Return vs Nifty]))/_xlfn.STDEV.P(Table2[6M Return vs Nifty])</f>
        <v>-0.49046562241671432</v>
      </c>
      <c r="M656">
        <v>3.0177179409375499</v>
      </c>
      <c r="N656">
        <f>(Table2[[#This Row],[1W Return vs Nifty]]-AVERAGE(Table2[1W Return vs Nifty]))/_xlfn.STDEV.P(Table2[1W Return vs Nifty])</f>
        <v>0.5705002645181646</v>
      </c>
      <c r="O656">
        <v>7275.93</v>
      </c>
      <c r="P656">
        <v>7081.7108919419898</v>
      </c>
      <c r="Q656">
        <v>7005.5674557360198</v>
      </c>
      <c r="R656">
        <v>68.838426554659605</v>
      </c>
      <c r="S656" s="1">
        <f>(Table2[[#This Row],[Close Price]]-Table2[[#This Row],[20D EMA]])/Table2[[#This Row],[20D EMA]]</f>
        <v>4.321371975816151E-2</v>
      </c>
      <c r="T656" s="1">
        <f>(Table2[[#This Row],[Close Price]]-Table2[[#This Row],[50D EMA]])/Table2[[#This Row],[50D EMA]]</f>
        <v>7.1824325479987017E-2</v>
      </c>
      <c r="U656" s="1">
        <f>(Table2[[#This Row],[Close Price]]-Table2[[#This Row],[200D EMA]])/Table2[[#This Row],[200D EMA]]</f>
        <v>8.3473972373954111E-2</v>
      </c>
      <c r="V656">
        <v>1.44167887905237</v>
      </c>
      <c r="W656">
        <v>7560</v>
      </c>
      <c r="X656">
        <v>7748</v>
      </c>
      <c r="Y656">
        <v>7286.15</v>
      </c>
      <c r="Z656">
        <v>7748</v>
      </c>
      <c r="AA656">
        <v>7193</v>
      </c>
      <c r="AB656">
        <v>7748</v>
      </c>
      <c r="AC656" s="1">
        <f>(Table2[[#This Row],[Close Price]]/Table2[[#This Row],[Day Low]])-1</f>
        <v>4.0145502645503317E-3</v>
      </c>
      <c r="AD656" s="1">
        <f>(Table2[[#This Row],[Day High]]/Table2[[#This Row],[Close Price]])-1</f>
        <v>2.07697932242914E-2</v>
      </c>
      <c r="AE656" s="1">
        <f>(Table2[[#This Row],[Close Price]]/Table2[[#This Row],[Current Week Low]])-1</f>
        <v>4.1750444336172254E-2</v>
      </c>
      <c r="AF656" s="1">
        <f>(Table2[[#This Row],[Current Week High]]/Table2[[#This Row],[Close Price]])-1</f>
        <v>2.07697932242914E-2</v>
      </c>
      <c r="AG656" s="1">
        <f>(Table2[[#This Row],[Close Price]]/Table2[[#This Row],[Current Month Low]])-1</f>
        <v>5.5241206728764203E-2</v>
      </c>
      <c r="AH656" s="1">
        <f>(Table2[[#This Row],[Current Month High]]/Table2[[#This Row],[Close Price]])-1</f>
        <v>2.07697932242914E-2</v>
      </c>
      <c r="AI656">
        <v>7.9265119526767496</v>
      </c>
      <c r="AJ656">
        <v>22.6663757716797</v>
      </c>
      <c r="AK656" t="str">
        <f>IF(AND(Table2[[#This Row],[20D EMA]]&gt;Table2[[#This Row],[50D EMA]],Table2[[#This Row],[50D EMA]]&gt;Table2[[#This Row],[200D EMA]]),"Uptrend","Downtrend/NoTrend")</f>
        <v>Uptrend</v>
      </c>
      <c r="AL656">
        <v>0.02</v>
      </c>
      <c r="AM656" t="s">
        <v>3217</v>
      </c>
      <c r="AN656">
        <v>3.22</v>
      </c>
      <c r="AO656" t="s">
        <v>3217</v>
      </c>
      <c r="AP656">
        <v>-5.9222984833514E-2</v>
      </c>
      <c r="AQ656">
        <f>(Table2[[#This Row],[Sharpe Ratio]]-AVERAGE(Table2[Sharpe Ratio]))/_xlfn.STDEV.P(Table2[Sharpe Ratio])</f>
        <v>-1.4358260801683025</v>
      </c>
      <c r="AR6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-1.1873797432581346</v>
      </c>
      <c r="AS656">
        <f>_xlfn.RANK.AVG(Table2[[#This Row],[1Y Return vs Nifty Z-Score]],Table2[1Y Return vs Nifty Z-Score])</f>
        <v>629</v>
      </c>
      <c r="AT656">
        <f>_xlfn.RANK.AVG(Table2[[#This Row],[6M Return vs Nifty Z-Score]],Table2[6M Return vs Nifty Z-Score])</f>
        <v>483</v>
      </c>
      <c r="AU656">
        <f>_xlfn.RANK.AVG(Table2[[#This Row],[Sharpe Ratio Z-Score]],Table2[Sharpe Ratio Z-Score])</f>
        <v>682</v>
      </c>
      <c r="AV656">
        <f>(Table2[[#This Row],[Rank 1Y]]+Table2[[#This Row],[Rank 6M]]+Table2[[#This Row],[Rank Sharpe]])/3</f>
        <v>598</v>
      </c>
    </row>
    <row r="657" spans="1:48" x14ac:dyDescent="0.3">
      <c r="A657" t="s">
        <v>428</v>
      </c>
      <c r="B657" t="s">
        <v>429</v>
      </c>
      <c r="C657" t="s">
        <v>3171</v>
      </c>
      <c r="D657" t="s">
        <v>24</v>
      </c>
      <c r="E657">
        <v>54466.806162489003</v>
      </c>
      <c r="F657">
        <v>73.819999999999993</v>
      </c>
      <c r="G657">
        <v>-47.370104853713997</v>
      </c>
      <c r="H657">
        <f>(Table2[[#This Row],[1Y Return vs Nifty]]-AVERAGE(Table2[1Y Return vs Nifty]))/_xlfn.STDEV.P(Table2[1Y Return vs Nifty])</f>
        <v>-1.2361366630439159</v>
      </c>
      <c r="I657">
        <v>-2.3901655690829799</v>
      </c>
      <c r="J657">
        <f>(Table2[[#This Row],[1M Return vs Nifty]]-AVERAGE(Table2[1M Return vs Nifty]))/_xlfn.STDEV.P(Table2[1M Return vs Nifty])</f>
        <v>-0.28286087518001618</v>
      </c>
      <c r="K657">
        <v>-20.1850976821746</v>
      </c>
      <c r="L657">
        <f>(Table2[[#This Row],[6M Return vs Nifty]]-AVERAGE(Table2[6M Return vs Nifty]))/_xlfn.STDEV.P(Table2[6M Return vs Nifty])</f>
        <v>-1.0507262962690196</v>
      </c>
      <c r="M657">
        <v>1.0615256012836201</v>
      </c>
      <c r="N657">
        <f>(Table2[[#This Row],[1W Return vs Nifty]]-AVERAGE(Table2[1W Return vs Nifty]))/_xlfn.STDEV.P(Table2[1W Return vs Nifty])</f>
        <v>0.14563827153000594</v>
      </c>
      <c r="O657">
        <v>73.510000000000005</v>
      </c>
      <c r="P657">
        <v>74.611286819094602</v>
      </c>
      <c r="Q657">
        <v>77.888776439201493</v>
      </c>
      <c r="R657">
        <v>43.646373226566098</v>
      </c>
      <c r="S657" s="1">
        <f>(Table2[[#This Row],[Close Price]]-Table2[[#This Row],[20D EMA]])/Table2[[#This Row],[20D EMA]]</f>
        <v>4.2171133179157673E-3</v>
      </c>
      <c r="T657" s="1">
        <f>(Table2[[#This Row],[Close Price]]-Table2[[#This Row],[50D EMA]])/Table2[[#This Row],[50D EMA]]</f>
        <v>-1.0605457335338459E-2</v>
      </c>
      <c r="U657" s="1">
        <f>(Table2[[#This Row],[Close Price]]-Table2[[#This Row],[200D EMA]])/Table2[[#This Row],[200D EMA]]</f>
        <v>-5.2238289330138722E-2</v>
      </c>
      <c r="V657">
        <v>0.91347836848929198</v>
      </c>
      <c r="W657">
        <v>71.16</v>
      </c>
      <c r="X657">
        <v>74.25</v>
      </c>
      <c r="Y657">
        <v>71.16</v>
      </c>
      <c r="Z657">
        <v>74.53</v>
      </c>
      <c r="AA657">
        <v>71.16</v>
      </c>
      <c r="AB657">
        <v>75.7</v>
      </c>
      <c r="AC657" s="1">
        <f>(Table2[[#This Row],[Close Price]]/Table2[[#This Row],[Day Low]])-1</f>
        <v>3.7380550871275897E-2</v>
      </c>
      <c r="AD657" s="1">
        <f>(Table2[[#This Row],[Day High]]/Table2[[#This Row],[Close Price]])-1</f>
        <v>5.8249796803035991E-3</v>
      </c>
      <c r="AE657" s="1">
        <f>(Table2[[#This Row],[Close Price]]/Table2[[#This Row],[Current Week Low]])-1</f>
        <v>3.7380550871275897E-2</v>
      </c>
      <c r="AF657" s="1">
        <f>(Table2[[#This Row],[Current Week High]]/Table2[[#This Row],[Close Price]])-1</f>
        <v>9.6179897046870799E-3</v>
      </c>
      <c r="AG657" s="1">
        <f>(Table2[[#This Row],[Close Price]]/Table2[[#This Row],[Current Month Low]])-1</f>
        <v>3.7380550871275897E-2</v>
      </c>
      <c r="AH657" s="1">
        <f>(Table2[[#This Row],[Current Month High]]/Table2[[#This Row],[Close Price]])-1</f>
        <v>2.5467353020861783E-2</v>
      </c>
      <c r="AI657">
        <v>33.297209428339201</v>
      </c>
      <c r="AJ657">
        <v>4.8132897912821004</v>
      </c>
      <c r="AK657" t="str">
        <f>IF(AND(Table2[[#This Row],[20D EMA]]&gt;Table2[[#This Row],[50D EMA]],Table2[[#This Row],[50D EMA]]&gt;Table2[[#This Row],[200D EMA]]),"Uptrend","Downtrend/NoTrend")</f>
        <v>Downtrend/NoTrend</v>
      </c>
      <c r="AL657">
        <v>-0.08</v>
      </c>
      <c r="AM657" t="s">
        <v>3216</v>
      </c>
      <c r="AN657">
        <v>-1.67</v>
      </c>
      <c r="AO657" t="s">
        <v>3216</v>
      </c>
      <c r="AP657">
        <v>3.9784774981486998E-2</v>
      </c>
      <c r="AQ657">
        <f>(Table2[[#This Row],[Sharpe Ratio]]-AVERAGE(Table2[Sharpe Ratio]))/_xlfn.STDEV.P(Table2[Sharpe Ratio])</f>
        <v>-0.28594227957755602</v>
      </c>
      <c r="AR6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7">
        <f>_xlfn.RANK.AVG(Table2[[#This Row],[1Y Return vs Nifty Z-Score]],Table2[1Y Return vs Nifty Z-Score])</f>
        <v>714</v>
      </c>
      <c r="AT657">
        <f>_xlfn.RANK.AVG(Table2[[#This Row],[6M Return vs Nifty Z-Score]],Table2[6M Return vs Nifty Z-Score])</f>
        <v>675</v>
      </c>
      <c r="AU657">
        <f>_xlfn.RANK.AVG(Table2[[#This Row],[Sharpe Ratio Z-Score]],Table2[Sharpe Ratio Z-Score])</f>
        <v>412</v>
      </c>
      <c r="AV657">
        <f>(Table2[[#This Row],[Rank 1Y]]+Table2[[#This Row],[Rank 6M]]+Table2[[#This Row],[Rank Sharpe]])/3</f>
        <v>600.33333333333337</v>
      </c>
    </row>
    <row r="658" spans="1:48" x14ac:dyDescent="0.3">
      <c r="A658" t="s">
        <v>2210</v>
      </c>
      <c r="B658" t="s">
        <v>2211</v>
      </c>
      <c r="C658" t="s">
        <v>3182</v>
      </c>
      <c r="D658" t="s">
        <v>423</v>
      </c>
      <c r="E658">
        <v>2668.3236045499998</v>
      </c>
      <c r="F658">
        <v>495</v>
      </c>
      <c r="G658">
        <v>-23.657582702429099</v>
      </c>
      <c r="H658">
        <f>(Table2[[#This Row],[1Y Return vs Nifty]]-AVERAGE(Table2[1Y Return vs Nifty]))/_xlfn.STDEV.P(Table2[1Y Return vs Nifty])</f>
        <v>-0.83460225554779133</v>
      </c>
      <c r="I658">
        <v>9.1037209647614503</v>
      </c>
      <c r="J658">
        <f>(Table2[[#This Row],[1M Return vs Nifty]]-AVERAGE(Table2[1M Return vs Nifty]))/_xlfn.STDEV.P(Table2[1M Return vs Nifty])</f>
        <v>0.76133372558159984</v>
      </c>
      <c r="K658">
        <v>-12.7737659774095</v>
      </c>
      <c r="L658">
        <f>(Table2[[#This Row],[6M Return vs Nifty]]-AVERAGE(Table2[6M Return vs Nifty]))/_xlfn.STDEV.P(Table2[6M Return vs Nifty])</f>
        <v>-0.82942245734552955</v>
      </c>
      <c r="M658">
        <v>-0.225153164536467</v>
      </c>
      <c r="N658">
        <f>(Table2[[#This Row],[1W Return vs Nifty]]-AVERAGE(Table2[1W Return vs Nifty]))/_xlfn.STDEV.P(Table2[1W Return vs Nifty])</f>
        <v>-0.13381323929565062</v>
      </c>
      <c r="O658">
        <v>487.91</v>
      </c>
      <c r="P658">
        <v>480.35726929127497</v>
      </c>
      <c r="Q658">
        <v>494.02851628578401</v>
      </c>
      <c r="R658">
        <v>67.538209738042397</v>
      </c>
      <c r="S658" s="1">
        <f>(Table2[[#This Row],[Close Price]]-Table2[[#This Row],[20D EMA]])/Table2[[#This Row],[20D EMA]]</f>
        <v>1.4531368490090334E-2</v>
      </c>
      <c r="T658" s="1">
        <f>(Table2[[#This Row],[Close Price]]-Table2[[#This Row],[50D EMA]])/Table2[[#This Row],[50D EMA]]</f>
        <v>3.0483000143474649E-2</v>
      </c>
      <c r="U658" s="1">
        <f>(Table2[[#This Row],[Close Price]]-Table2[[#This Row],[200D EMA]])/Table2[[#This Row],[200D EMA]]</f>
        <v>1.9664527090861523E-3</v>
      </c>
      <c r="V658">
        <v>2.8334805120101398</v>
      </c>
      <c r="W658">
        <v>486.1</v>
      </c>
      <c r="X658">
        <v>509.5</v>
      </c>
      <c r="Y658">
        <v>486.1</v>
      </c>
      <c r="Z658">
        <v>518</v>
      </c>
      <c r="AA658">
        <v>470.7</v>
      </c>
      <c r="AB658">
        <v>522.15</v>
      </c>
      <c r="AC658" s="1">
        <f>(Table2[[#This Row],[Close Price]]/Table2[[#This Row],[Day Low]])-1</f>
        <v>1.8308989919769481E-2</v>
      </c>
      <c r="AD658" s="1">
        <f>(Table2[[#This Row],[Day High]]/Table2[[#This Row],[Close Price]])-1</f>
        <v>2.9292929292929371E-2</v>
      </c>
      <c r="AE658" s="1">
        <f>(Table2[[#This Row],[Close Price]]/Table2[[#This Row],[Current Week Low]])-1</f>
        <v>1.8308989919769481E-2</v>
      </c>
      <c r="AF658" s="1">
        <f>(Table2[[#This Row],[Current Week High]]/Table2[[#This Row],[Close Price]])-1</f>
        <v>4.6464646464646542E-2</v>
      </c>
      <c r="AG658" s="1">
        <f>(Table2[[#This Row],[Close Price]]/Table2[[#This Row],[Current Month Low]])-1</f>
        <v>5.1625239005736123E-2</v>
      </c>
      <c r="AH658" s="1">
        <f>(Table2[[#This Row],[Current Month High]]/Table2[[#This Row],[Close Price]])-1</f>
        <v>5.4848484848484702E-2</v>
      </c>
      <c r="AI658">
        <v>17.5757575757575</v>
      </c>
      <c r="AJ658">
        <v>14.292311244516201</v>
      </c>
      <c r="AK658" t="str">
        <f>IF(AND(Table2[[#This Row],[20D EMA]]&gt;Table2[[#This Row],[50D EMA]],Table2[[#This Row],[50D EMA]]&gt;Table2[[#This Row],[200D EMA]]),"Uptrend","Downtrend/NoTrend")</f>
        <v>Downtrend/NoTrend</v>
      </c>
      <c r="AL658">
        <v>0</v>
      </c>
      <c r="AM658" t="s">
        <v>3218</v>
      </c>
      <c r="AN658">
        <v>2.88</v>
      </c>
      <c r="AO658" t="s">
        <v>3217</v>
      </c>
      <c r="AP658">
        <v>-1.761371320317E-3</v>
      </c>
      <c r="AQ658">
        <f>(Table2[[#This Row],[Sharpe Ratio]]-AVERAGE(Table2[Sharpe Ratio]))/_xlfn.STDEV.P(Table2[Sharpe Ratio])</f>
        <v>-0.76846244465030711</v>
      </c>
      <c r="AR6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8">
        <f>_xlfn.RANK.AVG(Table2[[#This Row],[1Y Return vs Nifty Z-Score]],Table2[1Y Return vs Nifty Z-Score])</f>
        <v>617</v>
      </c>
      <c r="AT658">
        <f>_xlfn.RANK.AVG(Table2[[#This Row],[6M Return vs Nifty Z-Score]],Table2[6M Return vs Nifty Z-Score])</f>
        <v>600</v>
      </c>
      <c r="AU658">
        <f>_xlfn.RANK.AVG(Table2[[#This Row],[Sharpe Ratio Z-Score]],Table2[Sharpe Ratio Z-Score])</f>
        <v>586</v>
      </c>
      <c r="AV658">
        <f>(Table2[[#This Row],[Rank 1Y]]+Table2[[#This Row],[Rank 6M]]+Table2[[#This Row],[Rank Sharpe]])/3</f>
        <v>601</v>
      </c>
    </row>
    <row r="659" spans="1:48" x14ac:dyDescent="0.3">
      <c r="A659" t="s">
        <v>1394</v>
      </c>
      <c r="B659" t="s">
        <v>1395</v>
      </c>
      <c r="C659" t="s">
        <v>3188</v>
      </c>
      <c r="D659" t="s">
        <v>609</v>
      </c>
      <c r="E659">
        <v>8153.4969209600004</v>
      </c>
      <c r="F659">
        <v>45.35</v>
      </c>
      <c r="G659">
        <v>-27.435883301845401</v>
      </c>
      <c r="H659">
        <f>(Table2[[#This Row],[1Y Return vs Nifty]]-AVERAGE(Table2[1Y Return vs Nifty]))/_xlfn.STDEV.P(Table2[1Y Return vs Nifty])</f>
        <v>-0.89858185598209883</v>
      </c>
      <c r="I659">
        <v>-0.12977687682734501</v>
      </c>
      <c r="J659">
        <f>(Table2[[#This Row],[1M Return vs Nifty]]-AVERAGE(Table2[1M Return vs Nifty]))/_xlfn.STDEV.P(Table2[1M Return vs Nifty])</f>
        <v>-7.7509477188923898E-2</v>
      </c>
      <c r="K659">
        <v>-24.2244250869335</v>
      </c>
      <c r="L659">
        <f>(Table2[[#This Row],[6M Return vs Nifty]]-AVERAGE(Table2[6M Return vs Nifty]))/_xlfn.STDEV.P(Table2[6M Return vs Nifty])</f>
        <v>-1.1713414160547471</v>
      </c>
      <c r="M659">
        <v>-0.37854564877338298</v>
      </c>
      <c r="N659">
        <f>(Table2[[#This Row],[1W Return vs Nifty]]-AVERAGE(Table2[1W Return vs Nifty]))/_xlfn.STDEV.P(Table2[1W Return vs Nifty])</f>
        <v>-0.16712828467295243</v>
      </c>
      <c r="O659">
        <v>48.07</v>
      </c>
      <c r="P659">
        <v>47.084158680678698</v>
      </c>
      <c r="Q659">
        <v>46.776468851946397</v>
      </c>
      <c r="R659">
        <v>42.666988197711603</v>
      </c>
      <c r="S659" s="1">
        <f>(Table2[[#This Row],[Close Price]]-Table2[[#This Row],[20D EMA]])/Table2[[#This Row],[20D EMA]]</f>
        <v>-5.658414811732887E-2</v>
      </c>
      <c r="T659" s="1">
        <f>(Table2[[#This Row],[Close Price]]-Table2[[#This Row],[50D EMA]])/Table2[[#This Row],[50D EMA]]</f>
        <v>-3.6831043163362713E-2</v>
      </c>
      <c r="U659" s="1">
        <f>(Table2[[#This Row],[Close Price]]-Table2[[#This Row],[200D EMA]])/Table2[[#This Row],[200D EMA]]</f>
        <v>-3.0495436850125547E-2</v>
      </c>
      <c r="V659">
        <v>0.68434337806898204</v>
      </c>
      <c r="W659">
        <v>45.01</v>
      </c>
      <c r="X659">
        <v>48.3</v>
      </c>
      <c r="Y659">
        <v>45.01</v>
      </c>
      <c r="Z659">
        <v>49.95</v>
      </c>
      <c r="AA659">
        <v>45.01</v>
      </c>
      <c r="AB659">
        <v>51.7</v>
      </c>
      <c r="AC659" s="1">
        <f>(Table2[[#This Row],[Close Price]]/Table2[[#This Row],[Day Low]])-1</f>
        <v>7.5538769162408759E-3</v>
      </c>
      <c r="AD659" s="1">
        <f>(Table2[[#This Row],[Day High]]/Table2[[#This Row],[Close Price]])-1</f>
        <v>6.5049614112458576E-2</v>
      </c>
      <c r="AE659" s="1">
        <f>(Table2[[#This Row],[Close Price]]/Table2[[#This Row],[Current Week Low]])-1</f>
        <v>7.5538769162408759E-3</v>
      </c>
      <c r="AF659" s="1">
        <f>(Table2[[#This Row],[Current Week High]]/Table2[[#This Row],[Close Price]])-1</f>
        <v>0.10143329658213895</v>
      </c>
      <c r="AG659" s="1">
        <f>(Table2[[#This Row],[Close Price]]/Table2[[#This Row],[Current Month Low]])-1</f>
        <v>7.5538769162408759E-3</v>
      </c>
      <c r="AH659" s="1">
        <f>(Table2[[#This Row],[Current Month High]]/Table2[[#This Row],[Close Price]])-1</f>
        <v>0.14002205071664831</v>
      </c>
      <c r="AI659">
        <v>51.488423373759602</v>
      </c>
      <c r="AJ659">
        <v>17.335058214747701</v>
      </c>
      <c r="AK659" t="str">
        <f>IF(AND(Table2[[#This Row],[20D EMA]]&gt;Table2[[#This Row],[50D EMA]],Table2[[#This Row],[50D EMA]]&gt;Table2[[#This Row],[200D EMA]]),"Uptrend","Downtrend/NoTrend")</f>
        <v>Uptrend</v>
      </c>
      <c r="AL659">
        <v>0</v>
      </c>
      <c r="AM659" t="s">
        <v>3218</v>
      </c>
      <c r="AN659">
        <v>-8.44</v>
      </c>
      <c r="AO659" t="s">
        <v>3216</v>
      </c>
      <c r="AP659">
        <v>2.1833950910529001E-2</v>
      </c>
      <c r="AQ659">
        <f>(Table2[[#This Row],[Sharpe Ratio]]-AVERAGE(Table2[Sharpe Ratio]))/_xlfn.STDEV.P(Table2[Sharpe Ratio])</f>
        <v>-0.49442454243269024</v>
      </c>
      <c r="AR6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-2.8089855763314122</v>
      </c>
      <c r="AS659">
        <f>_xlfn.RANK.AVG(Table2[[#This Row],[1Y Return vs Nifty Z-Score]],Table2[1Y Return vs Nifty Z-Score])</f>
        <v>639</v>
      </c>
      <c r="AT659">
        <f>_xlfn.RANK.AVG(Table2[[#This Row],[6M Return vs Nifty Z-Score]],Table2[6M Return vs Nifty Z-Score])</f>
        <v>699</v>
      </c>
      <c r="AU659">
        <f>_xlfn.RANK.AVG(Table2[[#This Row],[Sharpe Ratio Z-Score]],Table2[Sharpe Ratio Z-Score])</f>
        <v>471</v>
      </c>
      <c r="AV659">
        <f>(Table2[[#This Row],[Rank 1Y]]+Table2[[#This Row],[Rank 6M]]+Table2[[#This Row],[Rank Sharpe]])/3</f>
        <v>603</v>
      </c>
    </row>
    <row r="660" spans="1:48" x14ac:dyDescent="0.3">
      <c r="A660" t="s">
        <v>1232</v>
      </c>
      <c r="B660" t="s">
        <v>1233</v>
      </c>
      <c r="C660" t="s">
        <v>3170</v>
      </c>
      <c r="D660" t="s">
        <v>21</v>
      </c>
      <c r="E660">
        <v>9931.1545165200005</v>
      </c>
      <c r="F660">
        <v>478.45</v>
      </c>
      <c r="G660">
        <v>-12.2531116292164</v>
      </c>
      <c r="H660">
        <f>(Table2[[#This Row],[1Y Return vs Nifty]]-AVERAGE(Table2[1Y Return vs Nifty]))/_xlfn.STDEV.P(Table2[1Y Return vs Nifty])</f>
        <v>-0.64148540758140915</v>
      </c>
      <c r="I660">
        <v>-6.6045818308750004</v>
      </c>
      <c r="J660">
        <f>(Table2[[#This Row],[1M Return vs Nifty]]-AVERAGE(Table2[1M Return vs Nifty]))/_xlfn.STDEV.P(Table2[1M Return vs Nifty])</f>
        <v>-0.66573142927563433</v>
      </c>
      <c r="K660">
        <v>-7.7419962712111001</v>
      </c>
      <c r="L660">
        <f>(Table2[[#This Row],[6M Return vs Nifty]]-AVERAGE(Table2[6M Return vs Nifty]))/_xlfn.STDEV.P(Table2[6M Return vs Nifty])</f>
        <v>-0.67917281302794041</v>
      </c>
      <c r="M660">
        <v>-1.07144072073654</v>
      </c>
      <c r="N660">
        <f>(Table2[[#This Row],[1W Return vs Nifty]]-AVERAGE(Table2[1W Return vs Nifty]))/_xlfn.STDEV.P(Table2[1W Return vs Nifty])</f>
        <v>-0.31761695352134395</v>
      </c>
      <c r="O660">
        <v>485.76</v>
      </c>
      <c r="P660">
        <v>493.43591950685499</v>
      </c>
      <c r="Q660">
        <v>482.71943718939002</v>
      </c>
      <c r="R660">
        <v>47.294918980600002</v>
      </c>
      <c r="S660" s="1">
        <f>(Table2[[#This Row],[Close Price]]-Table2[[#This Row],[20D EMA]])/Table2[[#This Row],[20D EMA]]</f>
        <v>-1.5048583662714103E-2</v>
      </c>
      <c r="T660" s="1">
        <f>(Table2[[#This Row],[Close Price]]-Table2[[#This Row],[50D EMA]])/Table2[[#This Row],[50D EMA]]</f>
        <v>-3.0370548463176501E-2</v>
      </c>
      <c r="U660" s="1">
        <f>(Table2[[#This Row],[Close Price]]-Table2[[#This Row],[200D EMA]])/Table2[[#This Row],[200D EMA]]</f>
        <v>-8.8445520533596469E-3</v>
      </c>
      <c r="V660">
        <v>1.1074375075707701</v>
      </c>
      <c r="W660">
        <v>471.5</v>
      </c>
      <c r="X660">
        <v>488.5</v>
      </c>
      <c r="Y660">
        <v>471.5</v>
      </c>
      <c r="Z660">
        <v>495</v>
      </c>
      <c r="AA660">
        <v>454.8</v>
      </c>
      <c r="AB660">
        <v>500</v>
      </c>
      <c r="AC660" s="1">
        <f>(Table2[[#This Row],[Close Price]]/Table2[[#This Row],[Day Low]])-1</f>
        <v>1.4740190880169646E-2</v>
      </c>
      <c r="AD660" s="1">
        <f>(Table2[[#This Row],[Day High]]/Table2[[#This Row],[Close Price]])-1</f>
        <v>2.100532971052349E-2</v>
      </c>
      <c r="AE660" s="1">
        <f>(Table2[[#This Row],[Close Price]]/Table2[[#This Row],[Current Week Low]])-1</f>
        <v>1.4740190880169646E-2</v>
      </c>
      <c r="AF660" s="1">
        <f>(Table2[[#This Row],[Current Week High]]/Table2[[#This Row],[Close Price]])-1</f>
        <v>3.4590866339220483E-2</v>
      </c>
      <c r="AG660" s="1">
        <f>(Table2[[#This Row],[Close Price]]/Table2[[#This Row],[Current Month Low]])-1</f>
        <v>5.2000879507475783E-2</v>
      </c>
      <c r="AH660" s="1">
        <f>(Table2[[#This Row],[Current Month High]]/Table2[[#This Row],[Close Price]])-1</f>
        <v>4.5041279130525691E-2</v>
      </c>
      <c r="AI660">
        <v>20.179747100010399</v>
      </c>
      <c r="AJ660">
        <v>21.7894870815832</v>
      </c>
      <c r="AK660" t="str">
        <f>IF(AND(Table2[[#This Row],[20D EMA]]&gt;Table2[[#This Row],[50D EMA]],Table2[[#This Row],[50D EMA]]&gt;Table2[[#This Row],[200D EMA]]),"Uptrend","Downtrend/NoTrend")</f>
        <v>Downtrend/NoTrend</v>
      </c>
      <c r="AL660">
        <v>0</v>
      </c>
      <c r="AM660">
        <v>0</v>
      </c>
      <c r="AN660">
        <v>-0.54</v>
      </c>
      <c r="AO660" t="s">
        <v>3216</v>
      </c>
      <c r="AP660">
        <v>-8.6127081879774997E-2</v>
      </c>
      <c r="AQ660">
        <f>(Table2[[#This Row],[Sharpe Ratio]]-AVERAGE(Table2[Sharpe Ratio]))/_xlfn.STDEV.P(Table2[Sharpe Ratio])</f>
        <v>-1.7482923496892251</v>
      </c>
      <c r="AR6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0">
        <f>_xlfn.RANK.AVG(Table2[[#This Row],[1Y Return vs Nifty Z-Score]],Table2[1Y Return vs Nifty Z-Score])</f>
        <v>550</v>
      </c>
      <c r="AT660">
        <f>_xlfn.RANK.AVG(Table2[[#This Row],[6M Return vs Nifty Z-Score]],Table2[6M Return vs Nifty Z-Score])</f>
        <v>548</v>
      </c>
      <c r="AU660">
        <f>_xlfn.RANK.AVG(Table2[[#This Row],[Sharpe Ratio Z-Score]],Table2[Sharpe Ratio Z-Score])</f>
        <v>714</v>
      </c>
      <c r="AV660">
        <f>(Table2[[#This Row],[Rank 1Y]]+Table2[[#This Row],[Rank 6M]]+Table2[[#This Row],[Rank Sharpe]])/3</f>
        <v>604</v>
      </c>
    </row>
    <row r="661" spans="1:48" x14ac:dyDescent="0.3">
      <c r="A661" t="s">
        <v>1587</v>
      </c>
      <c r="B661" t="s">
        <v>1588</v>
      </c>
      <c r="C661" t="s">
        <v>3185</v>
      </c>
      <c r="D661" t="s">
        <v>285</v>
      </c>
      <c r="E661">
        <v>6116.4461726150003</v>
      </c>
      <c r="F661">
        <v>173.92</v>
      </c>
      <c r="G661">
        <v>-24.470510949146501</v>
      </c>
      <c r="H661">
        <f>(Table2[[#This Row],[1Y Return vs Nifty]]-AVERAGE(Table2[1Y Return vs Nifty]))/_xlfn.STDEV.P(Table2[1Y Return vs Nifty])</f>
        <v>-0.84836792162919739</v>
      </c>
      <c r="I661">
        <v>13.5742795400161</v>
      </c>
      <c r="J661">
        <f>(Table2[[#This Row],[1M Return vs Nifty]]-AVERAGE(Table2[1M Return vs Nifty]))/_xlfn.STDEV.P(Table2[1M Return vs Nifty])</f>
        <v>1.1674742519321821</v>
      </c>
      <c r="K661">
        <v>-5.0415328363279102</v>
      </c>
      <c r="L661">
        <f>(Table2[[#This Row],[6M Return vs Nifty]]-AVERAGE(Table2[6M Return vs Nifty]))/_xlfn.STDEV.P(Table2[6M Return vs Nifty])</f>
        <v>-0.59853643770177278</v>
      </c>
      <c r="M661">
        <v>4.6463523338776103</v>
      </c>
      <c r="N661">
        <f>(Table2[[#This Row],[1W Return vs Nifty]]-AVERAGE(Table2[1W Return vs Nifty]))/_xlfn.STDEV.P(Table2[1W Return vs Nifty])</f>
        <v>0.92422051993844001</v>
      </c>
      <c r="O661">
        <v>173.69</v>
      </c>
      <c r="P661">
        <v>169.29116867665701</v>
      </c>
      <c r="Q661">
        <v>166.671044073514</v>
      </c>
      <c r="R661">
        <v>66.307292359392804</v>
      </c>
      <c r="S661" s="1">
        <f>(Table2[[#This Row],[Close Price]]-Table2[[#This Row],[20D EMA]])/Table2[[#This Row],[20D EMA]]</f>
        <v>1.3241982842995554E-3</v>
      </c>
      <c r="T661" s="1">
        <f>(Table2[[#This Row],[Close Price]]-Table2[[#This Row],[50D EMA]])/Table2[[#This Row],[50D EMA]]</f>
        <v>2.7342426421451203E-2</v>
      </c>
      <c r="U661" s="1">
        <f>(Table2[[#This Row],[Close Price]]-Table2[[#This Row],[200D EMA]])/Table2[[#This Row],[200D EMA]]</f>
        <v>4.3492593250262931E-2</v>
      </c>
      <c r="V661">
        <v>1.5141010746825301</v>
      </c>
      <c r="W661">
        <v>171.64</v>
      </c>
      <c r="X661">
        <v>183.75</v>
      </c>
      <c r="Y661">
        <v>171.64</v>
      </c>
      <c r="Z661">
        <v>192.75</v>
      </c>
      <c r="AA661">
        <v>165</v>
      </c>
      <c r="AB661">
        <v>192.75</v>
      </c>
      <c r="AC661" s="1">
        <f>(Table2[[#This Row],[Close Price]]/Table2[[#This Row],[Day Low]])-1</f>
        <v>1.3283616872523885E-2</v>
      </c>
      <c r="AD661" s="1">
        <f>(Table2[[#This Row],[Day High]]/Table2[[#This Row],[Close Price]])-1</f>
        <v>5.6520239190432475E-2</v>
      </c>
      <c r="AE661" s="1">
        <f>(Table2[[#This Row],[Close Price]]/Table2[[#This Row],[Current Week Low]])-1</f>
        <v>1.3283616872523885E-2</v>
      </c>
      <c r="AF661" s="1">
        <f>(Table2[[#This Row],[Current Week High]]/Table2[[#This Row],[Close Price]])-1</f>
        <v>0.10826816927322924</v>
      </c>
      <c r="AG661" s="1">
        <f>(Table2[[#This Row],[Close Price]]/Table2[[#This Row],[Current Month Low]])-1</f>
        <v>5.406060606060592E-2</v>
      </c>
      <c r="AH661" s="1">
        <f>(Table2[[#This Row],[Current Month High]]/Table2[[#This Row],[Close Price]])-1</f>
        <v>0.10826816927322924</v>
      </c>
      <c r="AI661">
        <v>26.264949402023898</v>
      </c>
      <c r="AJ661">
        <v>33.733179546328302</v>
      </c>
      <c r="AK661" t="str">
        <f>IF(AND(Table2[[#This Row],[20D EMA]]&gt;Table2[[#This Row],[50D EMA]],Table2[[#This Row],[50D EMA]]&gt;Table2[[#This Row],[200D EMA]]),"Uptrend","Downtrend/NoTrend")</f>
        <v>Uptrend</v>
      </c>
      <c r="AL661">
        <v>0.04</v>
      </c>
      <c r="AM661" t="s">
        <v>3217</v>
      </c>
      <c r="AN661">
        <v>4.1399999999999997</v>
      </c>
      <c r="AO661" t="s">
        <v>3217</v>
      </c>
      <c r="AP661">
        <v>-4.4869503467558997E-2</v>
      </c>
      <c r="AQ661">
        <f>(Table2[[#This Row],[Sharpe Ratio]]-AVERAGE(Table2[Sharpe Ratio]))/_xlfn.STDEV.P(Table2[Sharpe Ratio])</f>
        <v>-1.2691236344647274</v>
      </c>
      <c r="AR6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-0.62433322192507557</v>
      </c>
      <c r="AS661">
        <f>_xlfn.RANK.AVG(Table2[[#This Row],[1Y Return vs Nifty Z-Score]],Table2[1Y Return vs Nifty Z-Score])</f>
        <v>620</v>
      </c>
      <c r="AT661">
        <f>_xlfn.RANK.AVG(Table2[[#This Row],[6M Return vs Nifty Z-Score]],Table2[6M Return vs Nifty Z-Score])</f>
        <v>527</v>
      </c>
      <c r="AU661">
        <f>_xlfn.RANK.AVG(Table2[[#This Row],[Sharpe Ratio Z-Score]],Table2[Sharpe Ratio Z-Score])</f>
        <v>665</v>
      </c>
      <c r="AV661">
        <f>(Table2[[#This Row],[Rank 1Y]]+Table2[[#This Row],[Rank 6M]]+Table2[[#This Row],[Rank Sharpe]])/3</f>
        <v>604</v>
      </c>
    </row>
    <row r="662" spans="1:48" x14ac:dyDescent="0.3">
      <c r="A662" t="s">
        <v>2406</v>
      </c>
      <c r="B662" t="s">
        <v>2407</v>
      </c>
      <c r="C662" t="s">
        <v>3180</v>
      </c>
      <c r="D662" t="s">
        <v>80</v>
      </c>
      <c r="E662">
        <v>2228.0617499999998</v>
      </c>
      <c r="F662">
        <v>85.5</v>
      </c>
      <c r="G662">
        <v>-50.170010562872399</v>
      </c>
      <c r="H662">
        <f>(Table2[[#This Row],[1Y Return vs Nifty]]-AVERAGE(Table2[1Y Return vs Nifty]))/_xlfn.STDEV.P(Table2[1Y Return vs Nifty])</f>
        <v>-1.2835486790580375</v>
      </c>
      <c r="I662">
        <v>-7.3951776925856096</v>
      </c>
      <c r="J662">
        <f>(Table2[[#This Row],[1M Return vs Nifty]]-AVERAGE(Table2[1M Return vs Nifty]))/_xlfn.STDEV.P(Table2[1M Return vs Nifty])</f>
        <v>-0.73755534434142656</v>
      </c>
      <c r="K662">
        <v>-15.488856030216899</v>
      </c>
      <c r="L662">
        <f>(Table2[[#This Row],[6M Return vs Nifty]]-AVERAGE(Table2[6M Return vs Nifty]))/_xlfn.STDEV.P(Table2[6M Return vs Nifty])</f>
        <v>-0.91049558639235617</v>
      </c>
      <c r="M662">
        <v>-3.01037599460774</v>
      </c>
      <c r="N662">
        <f>(Table2[[#This Row],[1W Return vs Nifty]]-AVERAGE(Table2[1W Return vs Nifty]))/_xlfn.STDEV.P(Table2[1W Return vs Nifty])</f>
        <v>-0.73873091457370887</v>
      </c>
      <c r="O662">
        <v>88.44</v>
      </c>
      <c r="P662">
        <v>91.103226525857295</v>
      </c>
      <c r="Q662">
        <v>97.130518016130694</v>
      </c>
      <c r="R662">
        <v>32.1240514269806</v>
      </c>
      <c r="S662" s="1">
        <f>(Table2[[#This Row],[Close Price]]-Table2[[#This Row],[20D EMA]])/Table2[[#This Row],[20D EMA]]</f>
        <v>-3.324287652645859E-2</v>
      </c>
      <c r="T662" s="1">
        <f>(Table2[[#This Row],[Close Price]]-Table2[[#This Row],[50D EMA]])/Table2[[#This Row],[50D EMA]]</f>
        <v>-6.1504150177018858E-2</v>
      </c>
      <c r="U662" s="1">
        <f>(Table2[[#This Row],[Close Price]]-Table2[[#This Row],[200D EMA]])/Table2[[#This Row],[200D EMA]]</f>
        <v>-0.119741130323213</v>
      </c>
      <c r="V662">
        <v>0.39664519197139603</v>
      </c>
      <c r="W662">
        <v>85.05</v>
      </c>
      <c r="X662">
        <v>86.97</v>
      </c>
      <c r="Y662">
        <v>85.05</v>
      </c>
      <c r="Z662">
        <v>89.2</v>
      </c>
      <c r="AA662">
        <v>85.05</v>
      </c>
      <c r="AB662">
        <v>91.4</v>
      </c>
      <c r="AC662" s="1">
        <f>(Table2[[#This Row],[Close Price]]/Table2[[#This Row],[Day Low]])-1</f>
        <v>5.2910052910053462E-3</v>
      </c>
      <c r="AD662" s="1">
        <f>(Table2[[#This Row],[Day High]]/Table2[[#This Row],[Close Price]])-1</f>
        <v>1.7192982456140316E-2</v>
      </c>
      <c r="AE662" s="1">
        <f>(Table2[[#This Row],[Close Price]]/Table2[[#This Row],[Current Week Low]])-1</f>
        <v>5.2910052910053462E-3</v>
      </c>
      <c r="AF662" s="1">
        <f>(Table2[[#This Row],[Current Week High]]/Table2[[#This Row],[Close Price]])-1</f>
        <v>4.3274853801169577E-2</v>
      </c>
      <c r="AG662" s="1">
        <f>(Table2[[#This Row],[Close Price]]/Table2[[#This Row],[Current Month Low]])-1</f>
        <v>5.2910052910053462E-3</v>
      </c>
      <c r="AH662" s="1">
        <f>(Table2[[#This Row],[Current Month High]]/Table2[[#This Row],[Close Price]])-1</f>
        <v>6.9005847953216515E-2</v>
      </c>
      <c r="AI662">
        <v>82.456140350877106</v>
      </c>
      <c r="AJ662">
        <v>3.1363088057901001</v>
      </c>
      <c r="AK662" t="str">
        <f>IF(AND(Table2[[#This Row],[20D EMA]]&gt;Table2[[#This Row],[50D EMA]],Table2[[#This Row],[50D EMA]]&gt;Table2[[#This Row],[200D EMA]]),"Uptrend","Downtrend/NoTrend")</f>
        <v>Downtrend/NoTrend</v>
      </c>
      <c r="AL662">
        <v>-0.18</v>
      </c>
      <c r="AM662" t="s">
        <v>3216</v>
      </c>
      <c r="AN662">
        <v>-4.3499999999999996</v>
      </c>
      <c r="AO662" t="s">
        <v>3216</v>
      </c>
      <c r="AP662">
        <v>2.4231584455328001E-2</v>
      </c>
      <c r="AQ662">
        <f>(Table2[[#This Row],[Sharpe Ratio]]-AVERAGE(Table2[Sharpe Ratio]))/_xlfn.STDEV.P(Table2[Sharpe Ratio])</f>
        <v>-0.4665782405057618</v>
      </c>
      <c r="AR6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2">
        <f>_xlfn.RANK.AVG(Table2[[#This Row],[1Y Return vs Nifty Z-Score]],Table2[1Y Return vs Nifty Z-Score])</f>
        <v>720</v>
      </c>
      <c r="AT662">
        <f>_xlfn.RANK.AVG(Table2[[#This Row],[6M Return vs Nifty Z-Score]],Table2[6M Return vs Nifty Z-Score])</f>
        <v>632</v>
      </c>
      <c r="AU662">
        <f>_xlfn.RANK.AVG(Table2[[#This Row],[Sharpe Ratio Z-Score]],Table2[Sharpe Ratio Z-Score])</f>
        <v>466</v>
      </c>
      <c r="AV662">
        <f>(Table2[[#This Row],[Rank 1Y]]+Table2[[#This Row],[Rank 6M]]+Table2[[#This Row],[Rank Sharpe]])/3</f>
        <v>606</v>
      </c>
    </row>
    <row r="663" spans="1:48" x14ac:dyDescent="0.3">
      <c r="A663" t="s">
        <v>1732</v>
      </c>
      <c r="B663" t="s">
        <v>1733</v>
      </c>
      <c r="C663" t="s">
        <v>3175</v>
      </c>
      <c r="D663" t="s">
        <v>54</v>
      </c>
      <c r="E663">
        <v>4829.34555</v>
      </c>
      <c r="F663">
        <v>518.6</v>
      </c>
      <c r="G663">
        <v>-36.661669748310302</v>
      </c>
      <c r="H663">
        <f>(Table2[[#This Row],[1Y Return vs Nifty]]-AVERAGE(Table2[1Y Return vs Nifty]))/_xlfn.STDEV.P(Table2[1Y Return vs Nifty])</f>
        <v>-1.0548060935740637</v>
      </c>
      <c r="I663">
        <v>1.46091867059216</v>
      </c>
      <c r="J663">
        <f>(Table2[[#This Row],[1M Return vs Nifty]]-AVERAGE(Table2[1M Return vs Nifty]))/_xlfn.STDEV.P(Table2[1M Return vs Nifty])</f>
        <v>6.7001754689004392E-2</v>
      </c>
      <c r="K663">
        <v>-0.188886643190357</v>
      </c>
      <c r="L663">
        <f>(Table2[[#This Row],[6M Return vs Nifty]]-AVERAGE(Table2[6M Return vs Nifty]))/_xlfn.STDEV.P(Table2[6M Return vs Nifty])</f>
        <v>-0.45363545711439301</v>
      </c>
      <c r="M663">
        <v>-2.8101562958993598</v>
      </c>
      <c r="N663">
        <f>(Table2[[#This Row],[1W Return vs Nifty]]-AVERAGE(Table2[1W Return vs Nifty]))/_xlfn.STDEV.P(Table2[1W Return vs Nifty])</f>
        <v>-0.69524554838329633</v>
      </c>
      <c r="O663">
        <v>540.36</v>
      </c>
      <c r="P663">
        <v>535.49635572618604</v>
      </c>
      <c r="Q663">
        <v>513.63226550873605</v>
      </c>
      <c r="R663">
        <v>28.408944141222101</v>
      </c>
      <c r="S663" s="1">
        <f>(Table2[[#This Row],[Close Price]]-Table2[[#This Row],[20D EMA]])/Table2[[#This Row],[20D EMA]]</f>
        <v>-4.0269449996298744E-2</v>
      </c>
      <c r="T663" s="1">
        <f>(Table2[[#This Row],[Close Price]]-Table2[[#This Row],[50D EMA]])/Table2[[#This Row],[50D EMA]]</f>
        <v>-3.155269974390934E-2</v>
      </c>
      <c r="U663" s="1">
        <f>(Table2[[#This Row],[Close Price]]-Table2[[#This Row],[200D EMA]])/Table2[[#This Row],[200D EMA]]</f>
        <v>9.6717726374599706E-3</v>
      </c>
      <c r="V663">
        <v>0.51952398368308395</v>
      </c>
      <c r="W663">
        <v>517.15</v>
      </c>
      <c r="X663">
        <v>529.70000000000005</v>
      </c>
      <c r="Y663">
        <v>517.15</v>
      </c>
      <c r="Z663">
        <v>537.4</v>
      </c>
      <c r="AA663">
        <v>517.15</v>
      </c>
      <c r="AB663">
        <v>591</v>
      </c>
      <c r="AC663" s="1">
        <f>(Table2[[#This Row],[Close Price]]/Table2[[#This Row],[Day Low]])-1</f>
        <v>2.8038286763996112E-3</v>
      </c>
      <c r="AD663" s="1">
        <f>(Table2[[#This Row],[Day High]]/Table2[[#This Row],[Close Price]])-1</f>
        <v>2.1403779406093282E-2</v>
      </c>
      <c r="AE663" s="1">
        <f>(Table2[[#This Row],[Close Price]]/Table2[[#This Row],[Current Week Low]])-1</f>
        <v>2.8038286763996112E-3</v>
      </c>
      <c r="AF663" s="1">
        <f>(Table2[[#This Row],[Current Week High]]/Table2[[#This Row],[Close Price]])-1</f>
        <v>3.6251446201311044E-2</v>
      </c>
      <c r="AG663" s="1">
        <f>(Table2[[#This Row],[Close Price]]/Table2[[#This Row],[Current Month Low]])-1</f>
        <v>2.8038286763996112E-3</v>
      </c>
      <c r="AH663" s="1">
        <f>(Table2[[#This Row],[Current Month High]]/Table2[[#This Row],[Close Price]])-1</f>
        <v>0.13960663324334743</v>
      </c>
      <c r="AI663">
        <v>22.4450443501735</v>
      </c>
      <c r="AJ663">
        <v>20.310868808722802</v>
      </c>
      <c r="AK663" t="str">
        <f>IF(AND(Table2[[#This Row],[20D EMA]]&gt;Table2[[#This Row],[50D EMA]],Table2[[#This Row],[50D EMA]]&gt;Table2[[#This Row],[200D EMA]]),"Uptrend","Downtrend/NoTrend")</f>
        <v>Uptrend</v>
      </c>
      <c r="AL663">
        <v>-0.18</v>
      </c>
      <c r="AM663" t="s">
        <v>3216</v>
      </c>
      <c r="AN663">
        <v>-11</v>
      </c>
      <c r="AO663" t="s">
        <v>3216</v>
      </c>
      <c r="AP663">
        <v>-4.1640201596323999E-2</v>
      </c>
      <c r="AQ663">
        <f>(Table2[[#This Row],[Sharpe Ratio]]-AVERAGE(Table2[Sharpe Ratio]))/_xlfn.STDEV.P(Table2[Sharpe Ratio])</f>
        <v>-1.2316182720982933</v>
      </c>
      <c r="AR6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-3.3683036164810418</v>
      </c>
      <c r="AS663">
        <f>_xlfn.RANK.AVG(Table2[[#This Row],[1Y Return vs Nifty Z-Score]],Table2[1Y Return vs Nifty Z-Score])</f>
        <v>684</v>
      </c>
      <c r="AT663">
        <f>_xlfn.RANK.AVG(Table2[[#This Row],[6M Return vs Nifty Z-Score]],Table2[6M Return vs Nifty Z-Score])</f>
        <v>473</v>
      </c>
      <c r="AU663">
        <f>_xlfn.RANK.AVG(Table2[[#This Row],[Sharpe Ratio Z-Score]],Table2[Sharpe Ratio Z-Score])</f>
        <v>663</v>
      </c>
      <c r="AV663">
        <f>(Table2[[#This Row],[Rank 1Y]]+Table2[[#This Row],[Rank 6M]]+Table2[[#This Row],[Rank Sharpe]])/3</f>
        <v>606.66666666666663</v>
      </c>
    </row>
    <row r="664" spans="1:48" x14ac:dyDescent="0.3">
      <c r="A664" t="s">
        <v>318</v>
      </c>
      <c r="B664" t="s">
        <v>319</v>
      </c>
      <c r="C664" t="s">
        <v>3169</v>
      </c>
      <c r="D664" t="s">
        <v>192</v>
      </c>
      <c r="E664">
        <v>87264.431035635003</v>
      </c>
      <c r="F664">
        <v>776.2</v>
      </c>
      <c r="G664">
        <v>-4.3469227036475102</v>
      </c>
      <c r="H664">
        <f>(Table2[[#This Row],[1Y Return vs Nifty]]-AVERAGE(Table2[1Y Return vs Nifty]))/_xlfn.STDEV.P(Table2[1Y Return vs Nifty])</f>
        <v>-0.50760648632930172</v>
      </c>
      <c r="I664">
        <v>-10.012757356048001</v>
      </c>
      <c r="J664">
        <f>(Table2[[#This Row],[1M Return vs Nifty]]-AVERAGE(Table2[1M Return vs Nifty]))/_xlfn.STDEV.P(Table2[1M Return vs Nifty])</f>
        <v>-0.97535676543624783</v>
      </c>
      <c r="K664">
        <v>-34.324991972708197</v>
      </c>
      <c r="L664">
        <f>(Table2[[#This Row],[6M Return vs Nifty]]-AVERAGE(Table2[6M Return vs Nifty]))/_xlfn.STDEV.P(Table2[6M Return vs Nifty])</f>
        <v>-1.4729463524102799</v>
      </c>
      <c r="M664">
        <v>-1.97349247279255</v>
      </c>
      <c r="N664">
        <f>(Table2[[#This Row],[1W Return vs Nifty]]-AVERAGE(Table2[1W Return vs Nifty]))/_xlfn.STDEV.P(Table2[1W Return vs Nifty])</f>
        <v>-0.51353199591680554</v>
      </c>
      <c r="O664">
        <v>820.91</v>
      </c>
      <c r="P664">
        <v>851.85245444125701</v>
      </c>
      <c r="Q664">
        <v>919.67743160317195</v>
      </c>
      <c r="R664">
        <v>22.8782119970259</v>
      </c>
      <c r="S664" s="1">
        <f>(Table2[[#This Row],[Close Price]]-Table2[[#This Row],[20D EMA]])/Table2[[#This Row],[20D EMA]]</f>
        <v>-5.4463948544907388E-2</v>
      </c>
      <c r="T664" s="1">
        <f>(Table2[[#This Row],[Close Price]]-Table2[[#This Row],[50D EMA]])/Table2[[#This Row],[50D EMA]]</f>
        <v>-8.880934021711373E-2</v>
      </c>
      <c r="U664" s="1">
        <f>(Table2[[#This Row],[Close Price]]-Table2[[#This Row],[200D EMA]])/Table2[[#This Row],[200D EMA]]</f>
        <v>-0.15600842933925602</v>
      </c>
      <c r="V664">
        <v>0.235806346504738</v>
      </c>
      <c r="W664">
        <v>773.05</v>
      </c>
      <c r="X664">
        <v>800</v>
      </c>
      <c r="Y664">
        <v>773.05</v>
      </c>
      <c r="Z664">
        <v>825</v>
      </c>
      <c r="AA664">
        <v>773.05</v>
      </c>
      <c r="AB664">
        <v>858.95</v>
      </c>
      <c r="AC664" s="1">
        <f>(Table2[[#This Row],[Close Price]]/Table2[[#This Row],[Day Low]])-1</f>
        <v>4.0747687730420257E-3</v>
      </c>
      <c r="AD664" s="1">
        <f>(Table2[[#This Row],[Day High]]/Table2[[#This Row],[Close Price]])-1</f>
        <v>3.0662200463797973E-2</v>
      </c>
      <c r="AE664" s="1">
        <f>(Table2[[#This Row],[Close Price]]/Table2[[#This Row],[Current Week Low]])-1</f>
        <v>4.0747687730420257E-3</v>
      </c>
      <c r="AF664" s="1">
        <f>(Table2[[#This Row],[Current Week High]]/Table2[[#This Row],[Close Price]])-1</f>
        <v>6.2870394228291548E-2</v>
      </c>
      <c r="AG664" s="1">
        <f>(Table2[[#This Row],[Close Price]]/Table2[[#This Row],[Current Month Low]])-1</f>
        <v>4.0747687730420257E-3</v>
      </c>
      <c r="AH664" s="1">
        <f>(Table2[[#This Row],[Current Month High]]/Table2[[#This Row],[Close Price]])-1</f>
        <v>0.10660912136047407</v>
      </c>
      <c r="AI664">
        <v>62.251996908013297</v>
      </c>
      <c r="AJ664">
        <v>48.697318007662801</v>
      </c>
      <c r="AK664" t="str">
        <f>IF(AND(Table2[[#This Row],[20D EMA]]&gt;Table2[[#This Row],[50D EMA]],Table2[[#This Row],[50D EMA]]&gt;Table2[[#This Row],[200D EMA]]),"Uptrend","Downtrend/NoTrend")</f>
        <v>Downtrend/NoTrend</v>
      </c>
      <c r="AL664">
        <v>-0.15</v>
      </c>
      <c r="AM664" t="s">
        <v>3216</v>
      </c>
      <c r="AN664">
        <v>-8.8000000000000007</v>
      </c>
      <c r="AO664" t="s">
        <v>3216</v>
      </c>
      <c r="AP664">
        <v>-1.5092031408063001E-2</v>
      </c>
      <c r="AQ664">
        <f>(Table2[[#This Row],[Sharpe Ratio]]-AVERAGE(Table2[Sharpe Ratio]))/_xlfn.STDEV.P(Table2[Sharpe Ratio])</f>
        <v>-0.92328576470848134</v>
      </c>
      <c r="AR6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4">
        <f>_xlfn.RANK.AVG(Table2[[#This Row],[1Y Return vs Nifty Z-Score]],Table2[1Y Return vs Nifty Z-Score])</f>
        <v>479</v>
      </c>
      <c r="AT664">
        <f>_xlfn.RANK.AVG(Table2[[#This Row],[6M Return vs Nifty Z-Score]],Table2[6M Return vs Nifty Z-Score])</f>
        <v>729</v>
      </c>
      <c r="AU664">
        <f>_xlfn.RANK.AVG(Table2[[#This Row],[Sharpe Ratio Z-Score]],Table2[Sharpe Ratio Z-Score])</f>
        <v>617</v>
      </c>
      <c r="AV664">
        <f>(Table2[[#This Row],[Rank 1Y]]+Table2[[#This Row],[Rank 6M]]+Table2[[#This Row],[Rank Sharpe]])/3</f>
        <v>608.33333333333337</v>
      </c>
    </row>
    <row r="665" spans="1:48" x14ac:dyDescent="0.3">
      <c r="A665" t="s">
        <v>1556</v>
      </c>
      <c r="B665" t="s">
        <v>1557</v>
      </c>
      <c r="C665" t="s">
        <v>3183</v>
      </c>
      <c r="D665" t="s">
        <v>262</v>
      </c>
      <c r="E665">
        <v>6518.3479077599904</v>
      </c>
      <c r="F665">
        <v>1441.45</v>
      </c>
      <c r="G665">
        <v>-46.775112439537502</v>
      </c>
      <c r="H665">
        <f>(Table2[[#This Row],[1Y Return vs Nifty]]-AVERAGE(Table2[1Y Return vs Nifty]))/_xlfn.STDEV.P(Table2[1Y Return vs Nifty])</f>
        <v>-1.2260613988030724</v>
      </c>
      <c r="I665">
        <v>9.5993444705439792</v>
      </c>
      <c r="J665">
        <f>(Table2[[#This Row],[1M Return vs Nifty]]-AVERAGE(Table2[1M Return vs Nifty]))/_xlfn.STDEV.P(Table2[1M Return vs Nifty])</f>
        <v>0.80636004346152401</v>
      </c>
      <c r="K665">
        <v>1.45079688505187</v>
      </c>
      <c r="L665">
        <f>(Table2[[#This Row],[6M Return vs Nifty]]-AVERAGE(Table2[6M Return vs Nifty]))/_xlfn.STDEV.P(Table2[6M Return vs Nifty])</f>
        <v>-0.40467418080472356</v>
      </c>
      <c r="M665">
        <v>1.67355750514442</v>
      </c>
      <c r="N665">
        <f>(Table2[[#This Row],[1W Return vs Nifty]]-AVERAGE(Table2[1W Return vs Nifty]))/_xlfn.STDEV.P(Table2[1W Return vs Nifty])</f>
        <v>0.27856441032300339</v>
      </c>
      <c r="O665">
        <v>1403.97</v>
      </c>
      <c r="P665">
        <v>1387.50042824446</v>
      </c>
      <c r="Q665">
        <v>1415.2059003750901</v>
      </c>
      <c r="R665">
        <v>72.984762003943999</v>
      </c>
      <c r="S665" s="1">
        <f>(Table2[[#This Row],[Close Price]]-Table2[[#This Row],[20D EMA]])/Table2[[#This Row],[20D EMA]]</f>
        <v>2.6695727116676296E-2</v>
      </c>
      <c r="T665" s="1">
        <f>(Table2[[#This Row],[Close Price]]-Table2[[#This Row],[50D EMA]])/Table2[[#This Row],[50D EMA]]</f>
        <v>3.8882562237332052E-2</v>
      </c>
      <c r="U665" s="1">
        <f>(Table2[[#This Row],[Close Price]]-Table2[[#This Row],[200D EMA]])/Table2[[#This Row],[200D EMA]]</f>
        <v>1.8544368432857821E-2</v>
      </c>
      <c r="V665">
        <v>0.69746435196596601</v>
      </c>
      <c r="W665">
        <v>1428.15</v>
      </c>
      <c r="X665">
        <v>1458</v>
      </c>
      <c r="Y665">
        <v>1410</v>
      </c>
      <c r="Z665">
        <v>1463.35</v>
      </c>
      <c r="AA665">
        <v>1340.1</v>
      </c>
      <c r="AB665">
        <v>1463.35</v>
      </c>
      <c r="AC665" s="1">
        <f>(Table2[[#This Row],[Close Price]]/Table2[[#This Row],[Day Low]])-1</f>
        <v>9.3127472604417338E-3</v>
      </c>
      <c r="AD665" s="1">
        <f>(Table2[[#This Row],[Day High]]/Table2[[#This Row],[Close Price]])-1</f>
        <v>1.148149432862744E-2</v>
      </c>
      <c r="AE665" s="1">
        <f>(Table2[[#This Row],[Close Price]]/Table2[[#This Row],[Current Week Low]])-1</f>
        <v>2.230496453900721E-2</v>
      </c>
      <c r="AF665" s="1">
        <f>(Table2[[#This Row],[Current Week High]]/Table2[[#This Row],[Close Price]])-1</f>
        <v>1.5193034791355808E-2</v>
      </c>
      <c r="AG665" s="1">
        <f>(Table2[[#This Row],[Close Price]]/Table2[[#This Row],[Current Month Low]])-1</f>
        <v>7.5628684426535475E-2</v>
      </c>
      <c r="AH665" s="1">
        <f>(Table2[[#This Row],[Current Month High]]/Table2[[#This Row],[Close Price]])-1</f>
        <v>1.5193034791355808E-2</v>
      </c>
      <c r="AI665">
        <v>31.669499462346899</v>
      </c>
      <c r="AJ665">
        <v>26.1000787332692</v>
      </c>
      <c r="AK665" t="str">
        <f>IF(AND(Table2[[#This Row],[20D EMA]]&gt;Table2[[#This Row],[50D EMA]],Table2[[#This Row],[50D EMA]]&gt;Table2[[#This Row],[200D EMA]]),"Uptrend","Downtrend/NoTrend")</f>
        <v>Downtrend/NoTrend</v>
      </c>
      <c r="AL665">
        <v>0.01</v>
      </c>
      <c r="AM665" t="s">
        <v>3217</v>
      </c>
      <c r="AN665">
        <v>6.74</v>
      </c>
      <c r="AO665" t="s">
        <v>3217</v>
      </c>
      <c r="AP665">
        <v>-4.0777789345765002E-2</v>
      </c>
      <c r="AQ665">
        <f>(Table2[[#This Row],[Sharpe Ratio]]-AVERAGE(Table2[Sharpe Ratio]))/_xlfn.STDEV.P(Table2[Sharpe Ratio])</f>
        <v>-1.2216021493398168</v>
      </c>
      <c r="AR6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5">
        <f>_xlfn.RANK.AVG(Table2[[#This Row],[1Y Return vs Nifty Z-Score]],Table2[1Y Return vs Nifty Z-Score])</f>
        <v>713</v>
      </c>
      <c r="AT665">
        <f>_xlfn.RANK.AVG(Table2[[#This Row],[6M Return vs Nifty Z-Score]],Table2[6M Return vs Nifty Z-Score])</f>
        <v>451</v>
      </c>
      <c r="AU665">
        <f>_xlfn.RANK.AVG(Table2[[#This Row],[Sharpe Ratio Z-Score]],Table2[Sharpe Ratio Z-Score])</f>
        <v>662</v>
      </c>
      <c r="AV665">
        <f>(Table2[[#This Row],[Rank 1Y]]+Table2[[#This Row],[Rank 6M]]+Table2[[#This Row],[Rank Sharpe]])/3</f>
        <v>608.66666666666663</v>
      </c>
    </row>
    <row r="666" spans="1:48" x14ac:dyDescent="0.3">
      <c r="A666" t="s">
        <v>1421</v>
      </c>
      <c r="B666" t="s">
        <v>1422</v>
      </c>
      <c r="C666" t="s">
        <v>3183</v>
      </c>
      <c r="D666" t="s">
        <v>141</v>
      </c>
      <c r="E666">
        <v>7896.3206266649904</v>
      </c>
      <c r="F666">
        <v>444.8</v>
      </c>
      <c r="G666">
        <v>-40.723832123378997</v>
      </c>
      <c r="H666">
        <f>(Table2[[#This Row],[1Y Return vs Nifty]]-AVERAGE(Table2[1Y Return vs Nifty]))/_xlfn.STDEV.P(Table2[1Y Return vs Nifty])</f>
        <v>-1.123592448396209</v>
      </c>
      <c r="I666">
        <v>3.2890149573829399</v>
      </c>
      <c r="J666">
        <f>(Table2[[#This Row],[1M Return vs Nifty]]-AVERAGE(Table2[1M Return vs Nifty]))/_xlfn.STDEV.P(Table2[1M Return vs Nifty])</f>
        <v>0.23308032756498123</v>
      </c>
      <c r="K666">
        <v>-22.7423320450036</v>
      </c>
      <c r="L666">
        <f>(Table2[[#This Row],[6M Return vs Nifty]]-AVERAGE(Table2[6M Return vs Nifty]))/_xlfn.STDEV.P(Table2[6M Return vs Nifty])</f>
        <v>-1.1270858230133511</v>
      </c>
      <c r="M666">
        <v>4.6038091660424598</v>
      </c>
      <c r="N666">
        <f>(Table2[[#This Row],[1W Return vs Nifty]]-AVERAGE(Table2[1W Return vs Nifty]))/_xlfn.STDEV.P(Table2[1W Return vs Nifty])</f>
        <v>0.91498064372173349</v>
      </c>
      <c r="O666">
        <v>441.2</v>
      </c>
      <c r="P666">
        <v>447.64730737182401</v>
      </c>
      <c r="Q666">
        <v>475.37077279021099</v>
      </c>
      <c r="R666">
        <v>52.595236721030297</v>
      </c>
      <c r="S666" s="1">
        <f>(Table2[[#This Row],[Close Price]]-Table2[[#This Row],[20D EMA]])/Table2[[#This Row],[20D EMA]]</f>
        <v>8.1595648232094808E-3</v>
      </c>
      <c r="T666" s="1">
        <f>(Table2[[#This Row],[Close Price]]-Table2[[#This Row],[50D EMA]])/Table2[[#This Row],[50D EMA]]</f>
        <v>-6.3606042635234172E-3</v>
      </c>
      <c r="U666" s="1">
        <f>(Table2[[#This Row],[Close Price]]-Table2[[#This Row],[200D EMA]])/Table2[[#This Row],[200D EMA]]</f>
        <v>-6.4309323458769663E-2</v>
      </c>
      <c r="V666">
        <v>1.0794175051303501</v>
      </c>
      <c r="W666">
        <v>435</v>
      </c>
      <c r="X666">
        <v>448.95</v>
      </c>
      <c r="Y666">
        <v>435</v>
      </c>
      <c r="Z666">
        <v>468.95</v>
      </c>
      <c r="AA666">
        <v>417.2</v>
      </c>
      <c r="AB666">
        <v>480.5</v>
      </c>
      <c r="AC666" s="1">
        <f>(Table2[[#This Row],[Close Price]]/Table2[[#This Row],[Day Low]])-1</f>
        <v>2.2528735632183938E-2</v>
      </c>
      <c r="AD666" s="1">
        <f>(Table2[[#This Row],[Day High]]/Table2[[#This Row],[Close Price]])-1</f>
        <v>9.3300359712229497E-3</v>
      </c>
      <c r="AE666" s="1">
        <f>(Table2[[#This Row],[Close Price]]/Table2[[#This Row],[Current Week Low]])-1</f>
        <v>2.2528735632183938E-2</v>
      </c>
      <c r="AF666" s="1">
        <f>(Table2[[#This Row],[Current Week High]]/Table2[[#This Row],[Close Price]])-1</f>
        <v>5.4294064748201309E-2</v>
      </c>
      <c r="AG666" s="1">
        <f>(Table2[[#This Row],[Close Price]]/Table2[[#This Row],[Current Month Low]])-1</f>
        <v>6.6155321188878347E-2</v>
      </c>
      <c r="AH666" s="1">
        <f>(Table2[[#This Row],[Current Month High]]/Table2[[#This Row],[Close Price]])-1</f>
        <v>8.0260791366906448E-2</v>
      </c>
      <c r="AI666">
        <v>58.543165467625897</v>
      </c>
      <c r="AJ666">
        <v>15.2033152033151</v>
      </c>
      <c r="AK666" t="str">
        <f>IF(AND(Table2[[#This Row],[20D EMA]]&gt;Table2[[#This Row],[50D EMA]],Table2[[#This Row],[50D EMA]]&gt;Table2[[#This Row],[200D EMA]]),"Uptrend","Downtrend/NoTrend")</f>
        <v>Downtrend/NoTrend</v>
      </c>
      <c r="AL666">
        <v>-0.19</v>
      </c>
      <c r="AM666" t="s">
        <v>3216</v>
      </c>
      <c r="AN666">
        <v>2.09</v>
      </c>
      <c r="AO666" t="s">
        <v>3217</v>
      </c>
      <c r="AP666">
        <v>3.0409066593044001E-2</v>
      </c>
      <c r="AQ666">
        <f>(Table2[[#This Row],[Sharpe Ratio]]-AVERAGE(Table2[Sharpe Ratio]))/_xlfn.STDEV.P(Table2[Sharpe Ratio])</f>
        <v>-0.39483248389162146</v>
      </c>
      <c r="AR6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6">
        <f>_xlfn.RANK.AVG(Table2[[#This Row],[1Y Return vs Nifty Z-Score]],Table2[1Y Return vs Nifty Z-Score])</f>
        <v>697</v>
      </c>
      <c r="AT666">
        <f>_xlfn.RANK.AVG(Table2[[#This Row],[6M Return vs Nifty Z-Score]],Table2[6M Return vs Nifty Z-Score])</f>
        <v>687</v>
      </c>
      <c r="AU666">
        <f>_xlfn.RANK.AVG(Table2[[#This Row],[Sharpe Ratio Z-Score]],Table2[Sharpe Ratio Z-Score])</f>
        <v>443</v>
      </c>
      <c r="AV666">
        <f>(Table2[[#This Row],[Rank 1Y]]+Table2[[#This Row],[Rank 6M]]+Table2[[#This Row],[Rank Sharpe]])/3</f>
        <v>609</v>
      </c>
    </row>
    <row r="667" spans="1:48" x14ac:dyDescent="0.3">
      <c r="A667" t="s">
        <v>1442</v>
      </c>
      <c r="B667" t="s">
        <v>1443</v>
      </c>
      <c r="C667" t="s">
        <v>3185</v>
      </c>
      <c r="D667" t="s">
        <v>468</v>
      </c>
      <c r="E667">
        <v>7599.1685349999998</v>
      </c>
      <c r="F667">
        <v>2349.25</v>
      </c>
      <c r="G667">
        <v>-21.761507747518401</v>
      </c>
      <c r="H667">
        <f>(Table2[[#This Row],[1Y Return vs Nifty]]-AVERAGE(Table2[1Y Return vs Nifty]))/_xlfn.STDEV.P(Table2[1Y Return vs Nifty])</f>
        <v>-0.80249519714502016</v>
      </c>
      <c r="I667">
        <v>4.4505308752413599</v>
      </c>
      <c r="J667">
        <f>(Table2[[#This Row],[1M Return vs Nifty]]-AVERAGE(Table2[1M Return vs Nifty]))/_xlfn.STDEV.P(Table2[1M Return vs Nifty])</f>
        <v>0.33860152325062942</v>
      </c>
      <c r="K667">
        <v>-2.35199371473733</v>
      </c>
      <c r="L667">
        <f>(Table2[[#This Row],[6M Return vs Nifty]]-AVERAGE(Table2[6M Return vs Nifty]))/_xlfn.STDEV.P(Table2[6M Return vs Nifty])</f>
        <v>-0.51822626454352372</v>
      </c>
      <c r="M667">
        <v>1.38480936171183</v>
      </c>
      <c r="N667">
        <f>(Table2[[#This Row],[1W Return vs Nifty]]-AVERAGE(Table2[1W Return vs Nifty]))/_xlfn.STDEV.P(Table2[1W Return vs Nifty])</f>
        <v>0.21585170605379847</v>
      </c>
      <c r="O667">
        <v>2267.19</v>
      </c>
      <c r="P667">
        <v>2260.5642501745801</v>
      </c>
      <c r="Q667">
        <v>2260.75289424319</v>
      </c>
      <c r="R667">
        <v>75.913160242208704</v>
      </c>
      <c r="S667" s="1">
        <f>(Table2[[#This Row],[Close Price]]-Table2[[#This Row],[20D EMA]])/Table2[[#This Row],[20D EMA]]</f>
        <v>3.6194584485640793E-2</v>
      </c>
      <c r="T667" s="1">
        <f>(Table2[[#This Row],[Close Price]]-Table2[[#This Row],[50D EMA]])/Table2[[#This Row],[50D EMA]]</f>
        <v>3.9231687318142271E-2</v>
      </c>
      <c r="U667" s="1">
        <f>(Table2[[#This Row],[Close Price]]-Table2[[#This Row],[200D EMA]])/Table2[[#This Row],[200D EMA]]</f>
        <v>3.9144970678644343E-2</v>
      </c>
      <c r="V667">
        <v>1.01466570836045</v>
      </c>
      <c r="W667">
        <v>2305</v>
      </c>
      <c r="X667">
        <v>2425.0500000000002</v>
      </c>
      <c r="Y667">
        <v>2266.85</v>
      </c>
      <c r="Z667">
        <v>2433</v>
      </c>
      <c r="AA667">
        <v>2181</v>
      </c>
      <c r="AB667">
        <v>2433</v>
      </c>
      <c r="AC667" s="1">
        <f>(Table2[[#This Row],[Close Price]]/Table2[[#This Row],[Day Low]])-1</f>
        <v>1.9197396963123614E-2</v>
      </c>
      <c r="AD667" s="1">
        <f>(Table2[[#This Row],[Day High]]/Table2[[#This Row],[Close Price]])-1</f>
        <v>3.2265616686176557E-2</v>
      </c>
      <c r="AE667" s="1">
        <f>(Table2[[#This Row],[Close Price]]/Table2[[#This Row],[Current Week Low]])-1</f>
        <v>3.6350001102851914E-2</v>
      </c>
      <c r="AF667" s="1">
        <f>(Table2[[#This Row],[Current Week High]]/Table2[[#This Row],[Close Price]])-1</f>
        <v>3.5649675428328198E-2</v>
      </c>
      <c r="AG667" s="1">
        <f>(Table2[[#This Row],[Close Price]]/Table2[[#This Row],[Current Month Low]])-1</f>
        <v>7.7143512150389837E-2</v>
      </c>
      <c r="AH667" s="1">
        <f>(Table2[[#This Row],[Current Month High]]/Table2[[#This Row],[Close Price]])-1</f>
        <v>3.5649675428328198E-2</v>
      </c>
      <c r="AI667">
        <v>16.420134085346302</v>
      </c>
      <c r="AJ667">
        <v>19.859693877550999</v>
      </c>
      <c r="AK667" t="str">
        <f>IF(AND(Table2[[#This Row],[20D EMA]]&gt;Table2[[#This Row],[50D EMA]],Table2[[#This Row],[50D EMA]]&gt;Table2[[#This Row],[200D EMA]]),"Uptrend","Downtrend/NoTrend")</f>
        <v>Downtrend/NoTrend</v>
      </c>
      <c r="AL667">
        <v>-0.03</v>
      </c>
      <c r="AM667" t="s">
        <v>3216</v>
      </c>
      <c r="AN667">
        <v>6.91</v>
      </c>
      <c r="AO667" t="s">
        <v>3217</v>
      </c>
      <c r="AP667">
        <v>-0.105174346923557</v>
      </c>
      <c r="AQ667">
        <f>(Table2[[#This Row],[Sharpe Ratio]]-AVERAGE(Table2[Sharpe Ratio]))/_xlfn.STDEV.P(Table2[Sharpe Ratio])</f>
        <v>-1.9695087630322612</v>
      </c>
      <c r="AR6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7">
        <f>_xlfn.RANK.AVG(Table2[[#This Row],[1Y Return vs Nifty Z-Score]],Table2[1Y Return vs Nifty Z-Score])</f>
        <v>605</v>
      </c>
      <c r="AT667">
        <f>_xlfn.RANK.AVG(Table2[[#This Row],[6M Return vs Nifty Z-Score]],Table2[6M Return vs Nifty Z-Score])</f>
        <v>495</v>
      </c>
      <c r="AU667">
        <f>_xlfn.RANK.AVG(Table2[[#This Row],[Sharpe Ratio Z-Score]],Table2[Sharpe Ratio Z-Score])</f>
        <v>729</v>
      </c>
      <c r="AV667">
        <f>(Table2[[#This Row],[Rank 1Y]]+Table2[[#This Row],[Rank 6M]]+Table2[[#This Row],[Rank Sharpe]])/3</f>
        <v>609.66666666666663</v>
      </c>
    </row>
    <row r="668" spans="1:48" x14ac:dyDescent="0.3">
      <c r="A668" t="s">
        <v>1601</v>
      </c>
      <c r="B668" t="s">
        <v>1602</v>
      </c>
      <c r="C668" t="s">
        <v>3173</v>
      </c>
      <c r="D668" t="s">
        <v>970</v>
      </c>
      <c r="E668">
        <v>5969.5986399000003</v>
      </c>
      <c r="F668">
        <v>128.44999999999999</v>
      </c>
      <c r="G668">
        <v>-33.393390586974498</v>
      </c>
      <c r="H668">
        <f>(Table2[[#This Row],[1Y Return vs Nifty]]-AVERAGE(Table2[1Y Return vs Nifty]))/_xlfn.STDEV.P(Table2[1Y Return vs Nifty])</f>
        <v>-0.99946290704138208</v>
      </c>
      <c r="I668">
        <v>-3.5463728096242901</v>
      </c>
      <c r="J668">
        <f>(Table2[[#This Row],[1M Return vs Nifty]]-AVERAGE(Table2[1M Return vs Nifty]))/_xlfn.STDEV.P(Table2[1M Return vs Nifty])</f>
        <v>-0.38789978907391459</v>
      </c>
      <c r="K668">
        <v>-40.755962400509603</v>
      </c>
      <c r="L668">
        <f>(Table2[[#This Row],[6M Return vs Nifty]]-AVERAGE(Table2[6M Return vs Nifty]))/_xlfn.STDEV.P(Table2[6M Return vs Nifty])</f>
        <v>-1.6649764085958434</v>
      </c>
      <c r="M668">
        <v>-8.2764167821900791</v>
      </c>
      <c r="N668">
        <f>(Table2[[#This Row],[1W Return vs Nifty]]-AVERAGE(Table2[1W Return vs Nifty]))/_xlfn.STDEV.P(Table2[1W Return vs Nifty])</f>
        <v>-1.882453103244059</v>
      </c>
      <c r="O668">
        <v>137.6</v>
      </c>
      <c r="P668">
        <v>138.925137382228</v>
      </c>
      <c r="Q668">
        <v>150.44547649041999</v>
      </c>
      <c r="R668">
        <v>20.3737228518122</v>
      </c>
      <c r="S668" s="1">
        <f>(Table2[[#This Row],[Close Price]]-Table2[[#This Row],[20D EMA]])/Table2[[#This Row],[20D EMA]]</f>
        <v>-6.6497093023255863E-2</v>
      </c>
      <c r="T668" s="1">
        <f>(Table2[[#This Row],[Close Price]]-Table2[[#This Row],[50D EMA]])/Table2[[#This Row],[50D EMA]]</f>
        <v>-7.5401310228022461E-2</v>
      </c>
      <c r="U668" s="1">
        <f>(Table2[[#This Row],[Close Price]]-Table2[[#This Row],[200D EMA]])/Table2[[#This Row],[200D EMA]]</f>
        <v>-0.14620231198390748</v>
      </c>
      <c r="V668">
        <v>1.1459696926493199</v>
      </c>
      <c r="W668">
        <v>126.25</v>
      </c>
      <c r="X668">
        <v>138.80000000000001</v>
      </c>
      <c r="Y668">
        <v>126.25</v>
      </c>
      <c r="Z668">
        <v>141.05000000000001</v>
      </c>
      <c r="AA668">
        <v>126.25</v>
      </c>
      <c r="AB668">
        <v>151.91</v>
      </c>
      <c r="AC668" s="1">
        <f>(Table2[[#This Row],[Close Price]]/Table2[[#This Row],[Day Low]])-1</f>
        <v>1.7425742574257441E-2</v>
      </c>
      <c r="AD668" s="1">
        <f>(Table2[[#This Row],[Day High]]/Table2[[#This Row],[Close Price]])-1</f>
        <v>8.0576099649669386E-2</v>
      </c>
      <c r="AE668" s="1">
        <f>(Table2[[#This Row],[Close Price]]/Table2[[#This Row],[Current Week Low]])-1</f>
        <v>1.7425742574257441E-2</v>
      </c>
      <c r="AF668" s="1">
        <f>(Table2[[#This Row],[Current Week High]]/Table2[[#This Row],[Close Price]])-1</f>
        <v>9.8092643051771233E-2</v>
      </c>
      <c r="AG668" s="1">
        <f>(Table2[[#This Row],[Close Price]]/Table2[[#This Row],[Current Month Low]])-1</f>
        <v>1.7425742574257441E-2</v>
      </c>
      <c r="AH668" s="1">
        <f>(Table2[[#This Row],[Current Month High]]/Table2[[#This Row],[Close Price]])-1</f>
        <v>0.18263915920591667</v>
      </c>
      <c r="AI668">
        <v>63.954846243674602</v>
      </c>
      <c r="AJ668">
        <v>2.7599999999999798</v>
      </c>
      <c r="AK668" t="str">
        <f>IF(AND(Table2[[#This Row],[20D EMA]]&gt;Table2[[#This Row],[50D EMA]],Table2[[#This Row],[50D EMA]]&gt;Table2[[#This Row],[200D EMA]]),"Uptrend","Downtrend/NoTrend")</f>
        <v>Downtrend/NoTrend</v>
      </c>
      <c r="AL668">
        <v>-0.18</v>
      </c>
      <c r="AM668" t="s">
        <v>3216</v>
      </c>
      <c r="AN668">
        <v>-11.95</v>
      </c>
      <c r="AO668" t="s">
        <v>3216</v>
      </c>
      <c r="AP668">
        <v>3.764131074536E-2</v>
      </c>
      <c r="AQ668">
        <f>(Table2[[#This Row],[Sharpe Ratio]]-AVERAGE(Table2[Sharpe Ratio]))/_xlfn.STDEV.P(Table2[Sharpe Ratio])</f>
        <v>-0.31083663944261597</v>
      </c>
      <c r="AR6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8">
        <f>_xlfn.RANK.AVG(Table2[[#This Row],[1Y Return vs Nifty Z-Score]],Table2[1Y Return vs Nifty Z-Score])</f>
        <v>674</v>
      </c>
      <c r="AT668">
        <f>_xlfn.RANK.AVG(Table2[[#This Row],[6M Return vs Nifty Z-Score]],Table2[6M Return vs Nifty Z-Score])</f>
        <v>736</v>
      </c>
      <c r="AU668">
        <f>_xlfn.RANK.AVG(Table2[[#This Row],[Sharpe Ratio Z-Score]],Table2[Sharpe Ratio Z-Score])</f>
        <v>420</v>
      </c>
      <c r="AV668">
        <f>(Table2[[#This Row],[Rank 1Y]]+Table2[[#This Row],[Rank 6M]]+Table2[[#This Row],[Rank Sharpe]])/3</f>
        <v>610</v>
      </c>
    </row>
    <row r="669" spans="1:48" x14ac:dyDescent="0.3">
      <c r="A669" t="s">
        <v>1261</v>
      </c>
      <c r="B669" t="s">
        <v>1262</v>
      </c>
      <c r="C669" t="s">
        <v>3171</v>
      </c>
      <c r="D669" t="s">
        <v>24</v>
      </c>
      <c r="E669">
        <v>9440.8514931110003</v>
      </c>
      <c r="F669">
        <v>81.99</v>
      </c>
      <c r="G669">
        <v>-28.455873090645099</v>
      </c>
      <c r="H669">
        <f>(Table2[[#This Row],[1Y Return vs Nifty]]-AVERAGE(Table2[1Y Return vs Nifty]))/_xlfn.STDEV.P(Table2[1Y Return vs Nifty])</f>
        <v>-0.91585378483407009</v>
      </c>
      <c r="I669">
        <v>-4.3625971369515799</v>
      </c>
      <c r="J669">
        <f>(Table2[[#This Row],[1M Return vs Nifty]]-AVERAGE(Table2[1M Return vs Nifty]))/_xlfn.STDEV.P(Table2[1M Return vs Nifty])</f>
        <v>-0.4620519945177215</v>
      </c>
      <c r="K669">
        <v>-27.759224468630201</v>
      </c>
      <c r="L669">
        <f>(Table2[[#This Row],[6M Return vs Nifty]]-AVERAGE(Table2[6M Return vs Nifty]))/_xlfn.STDEV.P(Table2[6M Return vs Nifty])</f>
        <v>-1.2768912287140433</v>
      </c>
      <c r="M669">
        <v>1.33676734523354</v>
      </c>
      <c r="N669">
        <f>(Table2[[#This Row],[1W Return vs Nifty]]-AVERAGE(Table2[1W Return vs Nifty]))/_xlfn.STDEV.P(Table2[1W Return vs Nifty])</f>
        <v>0.20541754451743993</v>
      </c>
      <c r="O669">
        <v>82.82</v>
      </c>
      <c r="P669">
        <v>84.781628716524807</v>
      </c>
      <c r="Q669">
        <v>90.705165573714396</v>
      </c>
      <c r="R669">
        <v>49.817469379916602</v>
      </c>
      <c r="S669" s="1">
        <f>(Table2[[#This Row],[Close Price]]-Table2[[#This Row],[20D EMA]])/Table2[[#This Row],[20D EMA]]</f>
        <v>-1.0021733880705123E-2</v>
      </c>
      <c r="T669" s="1">
        <f>(Table2[[#This Row],[Close Price]]-Table2[[#This Row],[50D EMA]])/Table2[[#This Row],[50D EMA]]</f>
        <v>-3.2927283407810912E-2</v>
      </c>
      <c r="U669" s="1">
        <f>(Table2[[#This Row],[Close Price]]-Table2[[#This Row],[200D EMA]])/Table2[[#This Row],[200D EMA]]</f>
        <v>-9.6082351193458204E-2</v>
      </c>
      <c r="V669">
        <v>0.99451942795875004</v>
      </c>
      <c r="W669">
        <v>81.650000000000006</v>
      </c>
      <c r="X669">
        <v>83.66</v>
      </c>
      <c r="Y669">
        <v>81.650000000000006</v>
      </c>
      <c r="Z669">
        <v>86.49</v>
      </c>
      <c r="AA669">
        <v>80.61</v>
      </c>
      <c r="AB669">
        <v>86.9</v>
      </c>
      <c r="AC669" s="1">
        <f>(Table2[[#This Row],[Close Price]]/Table2[[#This Row],[Day Low]])-1</f>
        <v>4.1641151255356057E-3</v>
      </c>
      <c r="AD669" s="1">
        <f>(Table2[[#This Row],[Day High]]/Table2[[#This Row],[Close Price]])-1</f>
        <v>2.0368337602146624E-2</v>
      </c>
      <c r="AE669" s="1">
        <f>(Table2[[#This Row],[Close Price]]/Table2[[#This Row],[Current Week Low]])-1</f>
        <v>4.1641151255356057E-3</v>
      </c>
      <c r="AF669" s="1">
        <f>(Table2[[#This Row],[Current Week High]]/Table2[[#This Row],[Close Price]])-1</f>
        <v>5.4884742041712453E-2</v>
      </c>
      <c r="AG669" s="1">
        <f>(Table2[[#This Row],[Close Price]]/Table2[[#This Row],[Current Month Low]])-1</f>
        <v>1.7119464086341685E-2</v>
      </c>
      <c r="AH669" s="1">
        <f>(Table2[[#This Row],[Current Month High]]/Table2[[#This Row],[Close Price]])-1</f>
        <v>5.9885351872179582E-2</v>
      </c>
      <c r="AI669">
        <v>42.090498841322102</v>
      </c>
      <c r="AJ669">
        <v>9.9061662198391502</v>
      </c>
      <c r="AK669" t="str">
        <f>IF(AND(Table2[[#This Row],[20D EMA]]&gt;Table2[[#This Row],[50D EMA]],Table2[[#This Row],[50D EMA]]&gt;Table2[[#This Row],[200D EMA]]),"Uptrend","Downtrend/NoTrend")</f>
        <v>Downtrend/NoTrend</v>
      </c>
      <c r="AL669">
        <v>-0.14000000000000001</v>
      </c>
      <c r="AM669" t="s">
        <v>3216</v>
      </c>
      <c r="AN669">
        <v>-1.87</v>
      </c>
      <c r="AO669" t="s">
        <v>3216</v>
      </c>
      <c r="AP669">
        <v>2.2669273746292001E-2</v>
      </c>
      <c r="AQ669">
        <f>(Table2[[#This Row],[Sharpe Ratio]]-AVERAGE(Table2[Sharpe Ratio]))/_xlfn.STDEV.P(Table2[Sharpe Ratio])</f>
        <v>-0.4847230382384517</v>
      </c>
      <c r="AR6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9">
        <f>_xlfn.RANK.AVG(Table2[[#This Row],[1Y Return vs Nifty Z-Score]],Table2[1Y Return vs Nifty Z-Score])</f>
        <v>647</v>
      </c>
      <c r="AT669">
        <f>_xlfn.RANK.AVG(Table2[[#This Row],[6M Return vs Nifty Z-Score]],Table2[6M Return vs Nifty Z-Score])</f>
        <v>715</v>
      </c>
      <c r="AU669">
        <f>_xlfn.RANK.AVG(Table2[[#This Row],[Sharpe Ratio Z-Score]],Table2[Sharpe Ratio Z-Score])</f>
        <v>469</v>
      </c>
      <c r="AV669">
        <f>(Table2[[#This Row],[Rank 1Y]]+Table2[[#This Row],[Rank 6M]]+Table2[[#This Row],[Rank Sharpe]])/3</f>
        <v>610.33333333333337</v>
      </c>
    </row>
    <row r="670" spans="1:48" x14ac:dyDescent="0.3">
      <c r="A670" t="s">
        <v>1933</v>
      </c>
      <c r="B670" t="s">
        <v>1934</v>
      </c>
      <c r="C670" t="s">
        <v>3188</v>
      </c>
      <c r="D670" t="s">
        <v>1935</v>
      </c>
      <c r="E670">
        <v>3738.4607040000001</v>
      </c>
      <c r="F670">
        <v>20.45</v>
      </c>
      <c r="G670">
        <v>-15.697085680694901</v>
      </c>
      <c r="H670">
        <f>(Table2[[#This Row],[1Y Return vs Nifty]]-AVERAGE(Table2[1Y Return vs Nifty]))/_xlfn.STDEV.P(Table2[1Y Return vs Nifty])</f>
        <v>-0.69980371178244571</v>
      </c>
      <c r="I670">
        <v>-2.61979800611411</v>
      </c>
      <c r="J670">
        <f>(Table2[[#This Row],[1M Return vs Nifty]]-AVERAGE(Table2[1M Return vs Nifty]))/_xlfn.STDEV.P(Table2[1M Return vs Nifty])</f>
        <v>-0.3037224828008665</v>
      </c>
      <c r="K670">
        <v>-12.685884103411601</v>
      </c>
      <c r="L670">
        <f>(Table2[[#This Row],[6M Return vs Nifty]]-AVERAGE(Table2[6M Return vs Nifty]))/_xlfn.STDEV.P(Table2[6M Return vs Nifty])</f>
        <v>-0.82679828710699854</v>
      </c>
      <c r="M670">
        <v>0.36978557937127399</v>
      </c>
      <c r="N670">
        <f>(Table2[[#This Row],[1W Return vs Nifty]]-AVERAGE(Table2[1W Return vs Nifty]))/_xlfn.STDEV.P(Table2[1W Return vs Nifty])</f>
        <v>-4.5995340179622183E-3</v>
      </c>
      <c r="O670">
        <v>21.14</v>
      </c>
      <c r="P670">
        <v>21.542948858740601</v>
      </c>
      <c r="Q670">
        <v>21.298442391139702</v>
      </c>
      <c r="R670">
        <v>49.006025280803001</v>
      </c>
      <c r="S670" s="1">
        <f>(Table2[[#This Row],[Close Price]]-Table2[[#This Row],[20D EMA]])/Table2[[#This Row],[20D EMA]]</f>
        <v>-3.2639545884579055E-2</v>
      </c>
      <c r="T670" s="1">
        <f>(Table2[[#This Row],[Close Price]]-Table2[[#This Row],[50D EMA]])/Table2[[#This Row],[50D EMA]]</f>
        <v>-5.0733484348274856E-2</v>
      </c>
      <c r="U670" s="1">
        <f>(Table2[[#This Row],[Close Price]]-Table2[[#This Row],[200D EMA]])/Table2[[#This Row],[200D EMA]]</f>
        <v>-3.9835889195947036E-2</v>
      </c>
      <c r="V670">
        <v>0.72963355013078302</v>
      </c>
      <c r="W670">
        <v>20.2</v>
      </c>
      <c r="X670">
        <v>21.25</v>
      </c>
      <c r="Y670">
        <v>20.2</v>
      </c>
      <c r="Z670">
        <v>22.17</v>
      </c>
      <c r="AA670">
        <v>20.16</v>
      </c>
      <c r="AB670">
        <v>22.17</v>
      </c>
      <c r="AC670" s="1">
        <f>(Table2[[#This Row],[Close Price]]/Table2[[#This Row],[Day Low]])-1</f>
        <v>1.2376237623762387E-2</v>
      </c>
      <c r="AD670" s="1">
        <f>(Table2[[#This Row],[Day High]]/Table2[[#This Row],[Close Price]])-1</f>
        <v>3.9119804400977953E-2</v>
      </c>
      <c r="AE670" s="1">
        <f>(Table2[[#This Row],[Close Price]]/Table2[[#This Row],[Current Week Low]])-1</f>
        <v>1.2376237623762387E-2</v>
      </c>
      <c r="AF670" s="1">
        <f>(Table2[[#This Row],[Current Week High]]/Table2[[#This Row],[Close Price]])-1</f>
        <v>8.4107579462102899E-2</v>
      </c>
      <c r="AG670" s="1">
        <f>(Table2[[#This Row],[Close Price]]/Table2[[#This Row],[Current Month Low]])-1</f>
        <v>1.4384920634920695E-2</v>
      </c>
      <c r="AH670" s="1">
        <f>(Table2[[#This Row],[Current Month High]]/Table2[[#This Row],[Close Price]])-1</f>
        <v>8.4107579462102899E-2</v>
      </c>
      <c r="AI670">
        <v>36.674816625916797</v>
      </c>
      <c r="AJ670">
        <v>20.294117647058801</v>
      </c>
      <c r="AK670" t="str">
        <f>IF(AND(Table2[[#This Row],[20D EMA]]&gt;Table2[[#This Row],[50D EMA]],Table2[[#This Row],[50D EMA]]&gt;Table2[[#This Row],[200D EMA]]),"Uptrend","Downtrend/NoTrend")</f>
        <v>Downtrend/NoTrend</v>
      </c>
      <c r="AL670">
        <v>-0.19</v>
      </c>
      <c r="AM670" t="s">
        <v>3216</v>
      </c>
      <c r="AN670">
        <v>-1.02</v>
      </c>
      <c r="AO670" t="s">
        <v>3216</v>
      </c>
      <c r="AP670">
        <v>-4.6816544709497997E-2</v>
      </c>
      <c r="AQ670">
        <f>(Table2[[#This Row],[Sharpe Ratio]]-AVERAGE(Table2[Sharpe Ratio]))/_xlfn.STDEV.P(Table2[Sharpe Ratio])</f>
        <v>-1.2917367224425906</v>
      </c>
      <c r="AR6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0">
        <f>_xlfn.RANK.AVG(Table2[[#This Row],[1Y Return vs Nifty Z-Score]],Table2[1Y Return vs Nifty Z-Score])</f>
        <v>566</v>
      </c>
      <c r="AT670">
        <f>_xlfn.RANK.AVG(Table2[[#This Row],[6M Return vs Nifty Z-Score]],Table2[6M Return vs Nifty Z-Score])</f>
        <v>599</v>
      </c>
      <c r="AU670">
        <f>_xlfn.RANK.AVG(Table2[[#This Row],[Sharpe Ratio Z-Score]],Table2[Sharpe Ratio Z-Score])</f>
        <v>667</v>
      </c>
      <c r="AV670">
        <f>(Table2[[#This Row],[Rank 1Y]]+Table2[[#This Row],[Rank 6M]]+Table2[[#This Row],[Rank Sharpe]])/3</f>
        <v>610.66666666666663</v>
      </c>
    </row>
    <row r="671" spans="1:48" x14ac:dyDescent="0.3">
      <c r="A671" t="s">
        <v>884</v>
      </c>
      <c r="B671" t="s">
        <v>885</v>
      </c>
      <c r="C671" t="s">
        <v>3178</v>
      </c>
      <c r="D671" t="s">
        <v>119</v>
      </c>
      <c r="E671">
        <v>17910.63031086</v>
      </c>
      <c r="F671">
        <v>2985.8</v>
      </c>
      <c r="G671">
        <v>-27.366802684032201</v>
      </c>
      <c r="H671">
        <f>(Table2[[#This Row],[1Y Return vs Nifty]]-AVERAGE(Table2[1Y Return vs Nifty]))/_xlfn.STDEV.P(Table2[1Y Return vs Nifty])</f>
        <v>-0.89741208396180849</v>
      </c>
      <c r="I671">
        <v>4.6718202876793402</v>
      </c>
      <c r="J671">
        <f>(Table2[[#This Row],[1M Return vs Nifty]]-AVERAGE(Table2[1M Return vs Nifty]))/_xlfn.STDEV.P(Table2[1M Return vs Nifty])</f>
        <v>0.35870518522719863</v>
      </c>
      <c r="K671">
        <v>-1.52187017871529</v>
      </c>
      <c r="L671">
        <f>(Table2[[#This Row],[6M Return vs Nifty]]-AVERAGE(Table2[6M Return vs Nifty]))/_xlfn.STDEV.P(Table2[6M Return vs Nifty])</f>
        <v>-0.49343861063453676</v>
      </c>
      <c r="M671">
        <v>-4.24161570069493</v>
      </c>
      <c r="N671">
        <f>(Table2[[#This Row],[1W Return vs Nifty]]-AVERAGE(Table2[1W Return vs Nifty]))/_xlfn.STDEV.P(Table2[1W Return vs Nifty])</f>
        <v>-1.006141712975517</v>
      </c>
      <c r="O671">
        <v>3015.22</v>
      </c>
      <c r="P671">
        <v>2920.8896484081702</v>
      </c>
      <c r="Q671">
        <v>2764.2405503175401</v>
      </c>
      <c r="R671">
        <v>39.923775556235498</v>
      </c>
      <c r="S671" s="1">
        <f>(Table2[[#This Row],[Close Price]]-Table2[[#This Row],[20D EMA]])/Table2[[#This Row],[20D EMA]]</f>
        <v>-9.7571653146369484E-3</v>
      </c>
      <c r="T671" s="1">
        <f>(Table2[[#This Row],[Close Price]]-Table2[[#This Row],[50D EMA]])/Table2[[#This Row],[50D EMA]]</f>
        <v>2.2222801750557384E-2</v>
      </c>
      <c r="U671" s="1">
        <f>(Table2[[#This Row],[Close Price]]-Table2[[#This Row],[200D EMA]])/Table2[[#This Row],[200D EMA]]</f>
        <v>8.0152014866075483E-2</v>
      </c>
      <c r="V671">
        <v>0.67143497574997202</v>
      </c>
      <c r="W671">
        <v>2918.05</v>
      </c>
      <c r="X671">
        <v>3049.7</v>
      </c>
      <c r="Y671">
        <v>2918.05</v>
      </c>
      <c r="Z671">
        <v>3145.6</v>
      </c>
      <c r="AA671">
        <v>2918.05</v>
      </c>
      <c r="AB671">
        <v>3176</v>
      </c>
      <c r="AC671" s="1">
        <f>(Table2[[#This Row],[Close Price]]/Table2[[#This Row],[Day Low]])-1</f>
        <v>2.3217559671698584E-2</v>
      </c>
      <c r="AD671" s="1">
        <f>(Table2[[#This Row],[Day High]]/Table2[[#This Row],[Close Price]])-1</f>
        <v>2.14012994842252E-2</v>
      </c>
      <c r="AE671" s="1">
        <f>(Table2[[#This Row],[Close Price]]/Table2[[#This Row],[Current Week Low]])-1</f>
        <v>2.3217559671698584E-2</v>
      </c>
      <c r="AF671" s="1">
        <f>(Table2[[#This Row],[Current Week High]]/Table2[[#This Row],[Close Price]])-1</f>
        <v>5.3519994641302082E-2</v>
      </c>
      <c r="AG671" s="1">
        <f>(Table2[[#This Row],[Close Price]]/Table2[[#This Row],[Current Month Low]])-1</f>
        <v>2.3217559671698584E-2</v>
      </c>
      <c r="AH671" s="1">
        <f>(Table2[[#This Row],[Current Month High]]/Table2[[#This Row],[Close Price]])-1</f>
        <v>6.3701520530510924E-2</v>
      </c>
      <c r="AI671">
        <v>7.1203697501507097</v>
      </c>
      <c r="AJ671">
        <v>33.892376681614302</v>
      </c>
      <c r="AK671" t="str">
        <f>IF(AND(Table2[[#This Row],[20D EMA]]&gt;Table2[[#This Row],[50D EMA]],Table2[[#This Row],[50D EMA]]&gt;Table2[[#This Row],[200D EMA]]),"Uptrend","Downtrend/NoTrend")</f>
        <v>Uptrend</v>
      </c>
      <c r="AL671">
        <v>-0.01</v>
      </c>
      <c r="AM671" t="s">
        <v>3216</v>
      </c>
      <c r="AN671">
        <v>-1.28</v>
      </c>
      <c r="AO671" t="s">
        <v>3216</v>
      </c>
      <c r="AP671">
        <v>-8.4154717718584002E-2</v>
      </c>
      <c r="AQ671">
        <f>(Table2[[#This Row],[Sharpe Ratio]]-AVERAGE(Table2[Sharpe Ratio]))/_xlfn.STDEV.P(Table2[Sharpe Ratio])</f>
        <v>-1.7253851593633651</v>
      </c>
      <c r="AR6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-3.7636723817080293</v>
      </c>
      <c r="AS671">
        <f>_xlfn.RANK.AVG(Table2[[#This Row],[1Y Return vs Nifty Z-Score]],Table2[1Y Return vs Nifty Z-Score])</f>
        <v>638</v>
      </c>
      <c r="AT671">
        <f>_xlfn.RANK.AVG(Table2[[#This Row],[6M Return vs Nifty Z-Score]],Table2[6M Return vs Nifty Z-Score])</f>
        <v>485</v>
      </c>
      <c r="AU671">
        <f>_xlfn.RANK.AVG(Table2[[#This Row],[Sharpe Ratio Z-Score]],Table2[Sharpe Ratio Z-Score])</f>
        <v>712</v>
      </c>
      <c r="AV671">
        <f>(Table2[[#This Row],[Rank 1Y]]+Table2[[#This Row],[Rank 6M]]+Table2[[#This Row],[Rank Sharpe]])/3</f>
        <v>611.66666666666663</v>
      </c>
    </row>
    <row r="672" spans="1:48" x14ac:dyDescent="0.3">
      <c r="A672" t="s">
        <v>586</v>
      </c>
      <c r="B672" t="s">
        <v>587</v>
      </c>
      <c r="C672" t="s">
        <v>3171</v>
      </c>
      <c r="D672" t="s">
        <v>24</v>
      </c>
      <c r="E672">
        <v>34334.627587125004</v>
      </c>
      <c r="F672">
        <v>211.35</v>
      </c>
      <c r="G672">
        <v>-39.954711340647499</v>
      </c>
      <c r="H672">
        <f>(Table2[[#This Row],[1Y Return vs Nifty]]-AVERAGE(Table2[1Y Return vs Nifty]))/_xlfn.STDEV.P(Table2[1Y Return vs Nifty])</f>
        <v>-1.1105685930755165</v>
      </c>
      <c r="I672">
        <v>7.2109098802130198</v>
      </c>
      <c r="J672">
        <f>(Table2[[#This Row],[1M Return vs Nifty]]-AVERAGE(Table2[1M Return vs Nifty]))/_xlfn.STDEV.P(Table2[1M Return vs Nifty])</f>
        <v>0.58937595403692711</v>
      </c>
      <c r="K672">
        <v>0.63086632170993395</v>
      </c>
      <c r="L672">
        <f>(Table2[[#This Row],[6M Return vs Nifty]]-AVERAGE(Table2[6M Return vs Nifty]))/_xlfn.STDEV.P(Table2[6M Return vs Nifty])</f>
        <v>-0.42915747052195546</v>
      </c>
      <c r="M672">
        <v>7.8079722370450897</v>
      </c>
      <c r="N672">
        <f>(Table2[[#This Row],[1W Return vs Nifty]]-AVERAGE(Table2[1W Return vs Nifty]))/_xlfn.STDEV.P(Table2[1W Return vs Nifty])</f>
        <v>1.6108872172267035</v>
      </c>
      <c r="O672">
        <v>202.9</v>
      </c>
      <c r="P672">
        <v>200.66492763136401</v>
      </c>
      <c r="Q672">
        <v>204.776675927703</v>
      </c>
      <c r="R672">
        <v>70.339167620694894</v>
      </c>
      <c r="S672" s="1">
        <f>(Table2[[#This Row],[Close Price]]-Table2[[#This Row],[20D EMA]])/Table2[[#This Row],[20D EMA]]</f>
        <v>4.1646131099063524E-2</v>
      </c>
      <c r="T672" s="1">
        <f>(Table2[[#This Row],[Close Price]]-Table2[[#This Row],[50D EMA]])/Table2[[#This Row],[50D EMA]]</f>
        <v>5.3248330412104881E-2</v>
      </c>
      <c r="U672" s="1">
        <f>(Table2[[#This Row],[Close Price]]-Table2[[#This Row],[200D EMA]])/Table2[[#This Row],[200D EMA]]</f>
        <v>3.2099964717748078E-2</v>
      </c>
      <c r="V672">
        <v>0.94860187828855402</v>
      </c>
      <c r="W672">
        <v>206</v>
      </c>
      <c r="X672">
        <v>215.4</v>
      </c>
      <c r="Y672">
        <v>204.7</v>
      </c>
      <c r="Z672">
        <v>215.4</v>
      </c>
      <c r="AA672">
        <v>193.66</v>
      </c>
      <c r="AB672">
        <v>215.4</v>
      </c>
      <c r="AC672" s="1">
        <f>(Table2[[#This Row],[Close Price]]/Table2[[#This Row],[Day Low]])-1</f>
        <v>2.5970873786407722E-2</v>
      </c>
      <c r="AD672" s="1">
        <f>(Table2[[#This Row],[Day High]]/Table2[[#This Row],[Close Price]])-1</f>
        <v>1.9162526614620257E-2</v>
      </c>
      <c r="AE672" s="1">
        <f>(Table2[[#This Row],[Close Price]]/Table2[[#This Row],[Current Week Low]])-1</f>
        <v>3.2486565705911019E-2</v>
      </c>
      <c r="AF672" s="1">
        <f>(Table2[[#This Row],[Current Week High]]/Table2[[#This Row],[Close Price]])-1</f>
        <v>1.9162526614620257E-2</v>
      </c>
      <c r="AG672" s="1">
        <f>(Table2[[#This Row],[Close Price]]/Table2[[#This Row],[Current Month Low]])-1</f>
        <v>9.1345657337601915E-2</v>
      </c>
      <c r="AH672" s="1">
        <f>(Table2[[#This Row],[Current Month High]]/Table2[[#This Row],[Close Price]])-1</f>
        <v>1.9162526614620257E-2</v>
      </c>
      <c r="AI672">
        <v>24.485450674237001</v>
      </c>
      <c r="AJ672">
        <v>24.9482707655926</v>
      </c>
      <c r="AK672" t="str">
        <f>IF(AND(Table2[[#This Row],[20D EMA]]&gt;Table2[[#This Row],[50D EMA]],Table2[[#This Row],[50D EMA]]&gt;Table2[[#This Row],[200D EMA]]),"Uptrend","Downtrend/NoTrend")</f>
        <v>Downtrend/NoTrend</v>
      </c>
      <c r="AL672">
        <v>0.03</v>
      </c>
      <c r="AM672" t="s">
        <v>3217</v>
      </c>
      <c r="AN672">
        <v>4.96</v>
      </c>
      <c r="AO672" t="s">
        <v>3217</v>
      </c>
      <c r="AP672">
        <v>-6.1857864325173997E-2</v>
      </c>
      <c r="AQ672">
        <f>(Table2[[#This Row],[Sharpe Ratio]]-AVERAGE(Table2[Sharpe Ratio]))/_xlfn.STDEV.P(Table2[Sharpe Ratio])</f>
        <v>-1.4664277749206116</v>
      </c>
      <c r="AR6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2">
        <f>_xlfn.RANK.AVG(Table2[[#This Row],[1Y Return vs Nifty Z-Score]],Table2[1Y Return vs Nifty Z-Score])</f>
        <v>692</v>
      </c>
      <c r="AT672">
        <f>_xlfn.RANK.AVG(Table2[[#This Row],[6M Return vs Nifty Z-Score]],Table2[6M Return vs Nifty Z-Score])</f>
        <v>461</v>
      </c>
      <c r="AU672">
        <f>_xlfn.RANK.AVG(Table2[[#This Row],[Sharpe Ratio Z-Score]],Table2[Sharpe Ratio Z-Score])</f>
        <v>683</v>
      </c>
      <c r="AV672">
        <f>(Table2[[#This Row],[Rank 1Y]]+Table2[[#This Row],[Rank 6M]]+Table2[[#This Row],[Rank Sharpe]])/3</f>
        <v>612</v>
      </c>
    </row>
    <row r="673" spans="1:48" x14ac:dyDescent="0.3">
      <c r="A673" t="s">
        <v>228</v>
      </c>
      <c r="B673" t="s">
        <v>229</v>
      </c>
      <c r="C673" t="s">
        <v>3176</v>
      </c>
      <c r="D673" t="s">
        <v>230</v>
      </c>
      <c r="E673">
        <v>117713.68608958001</v>
      </c>
      <c r="F673">
        <v>979</v>
      </c>
      <c r="G673">
        <v>-11.761480290459</v>
      </c>
      <c r="H673">
        <f>(Table2[[#This Row],[1Y Return vs Nifty]]-AVERAGE(Table2[1Y Return vs Nifty]))/_xlfn.STDEV.P(Table2[1Y Return vs Nifty])</f>
        <v>-0.63316040119638473</v>
      </c>
      <c r="I673">
        <v>-14.260264682380299</v>
      </c>
      <c r="J673">
        <f>(Table2[[#This Row],[1M Return vs Nifty]]-AVERAGE(Table2[1M Return vs Nifty]))/_xlfn.STDEV.P(Table2[1M Return vs Nifty])</f>
        <v>-1.3612335707963681</v>
      </c>
      <c r="K673">
        <v>-19.205899377741702</v>
      </c>
      <c r="L673">
        <f>(Table2[[#This Row],[6M Return vs Nifty]]-AVERAGE(Table2[6M Return vs Nifty]))/_xlfn.STDEV.P(Table2[6M Return vs Nifty])</f>
        <v>-1.0214872401221944</v>
      </c>
      <c r="M673">
        <v>-2.6034642513987598</v>
      </c>
      <c r="N673">
        <f>(Table2[[#This Row],[1W Return vs Nifty]]-AVERAGE(Table2[1W Return vs Nifty]))/_xlfn.STDEV.P(Table2[1W Return vs Nifty])</f>
        <v>-0.65035446473001013</v>
      </c>
      <c r="O673">
        <v>1012.52</v>
      </c>
      <c r="P673">
        <v>1036.0552519891301</v>
      </c>
      <c r="Q673">
        <v>1051.8725964428099</v>
      </c>
      <c r="R673">
        <v>34.843985978796802</v>
      </c>
      <c r="S673" s="1">
        <f>(Table2[[#This Row],[Close Price]]-Table2[[#This Row],[20D EMA]])/Table2[[#This Row],[20D EMA]]</f>
        <v>-3.3105518903330286E-2</v>
      </c>
      <c r="T673" s="1">
        <f>(Table2[[#This Row],[Close Price]]-Table2[[#This Row],[50D EMA]])/Table2[[#This Row],[50D EMA]]</f>
        <v>-5.5069700075926702E-2</v>
      </c>
      <c r="U673" s="1">
        <f>(Table2[[#This Row],[Close Price]]-Table2[[#This Row],[200D EMA]])/Table2[[#This Row],[200D EMA]]</f>
        <v>-6.9278919033776726E-2</v>
      </c>
      <c r="V673">
        <v>0.59364364752639098</v>
      </c>
      <c r="W673">
        <v>967.05</v>
      </c>
      <c r="X673">
        <v>998.45</v>
      </c>
      <c r="Y673">
        <v>967.05</v>
      </c>
      <c r="Z673">
        <v>1010</v>
      </c>
      <c r="AA673">
        <v>967.05</v>
      </c>
      <c r="AB673">
        <v>1049</v>
      </c>
      <c r="AC673" s="1">
        <f>(Table2[[#This Row],[Close Price]]/Table2[[#This Row],[Day Low]])-1</f>
        <v>1.2357168708960309E-2</v>
      </c>
      <c r="AD673" s="1">
        <f>(Table2[[#This Row],[Day High]]/Table2[[#This Row],[Close Price]])-1</f>
        <v>1.9867211440245169E-2</v>
      </c>
      <c r="AE673" s="1">
        <f>(Table2[[#This Row],[Close Price]]/Table2[[#This Row],[Current Week Low]])-1</f>
        <v>1.2357168708960309E-2</v>
      </c>
      <c r="AF673" s="1">
        <f>(Table2[[#This Row],[Current Week High]]/Table2[[#This Row],[Close Price]])-1</f>
        <v>3.1664964249233929E-2</v>
      </c>
      <c r="AG673" s="1">
        <f>(Table2[[#This Row],[Close Price]]/Table2[[#This Row],[Current Month Low]])-1</f>
        <v>1.2357168708960309E-2</v>
      </c>
      <c r="AH673" s="1">
        <f>(Table2[[#This Row],[Current Month High]]/Table2[[#This Row],[Close Price]])-1</f>
        <v>7.1501532175689553E-2</v>
      </c>
      <c r="AI673">
        <v>37.691521961184797</v>
      </c>
      <c r="AJ673">
        <v>42.711370262390602</v>
      </c>
      <c r="AK673" t="str">
        <f>IF(AND(Table2[[#This Row],[20D EMA]]&gt;Table2[[#This Row],[50D EMA]],Table2[[#This Row],[50D EMA]]&gt;Table2[[#This Row],[200D EMA]]),"Uptrend","Downtrend/NoTrend")</f>
        <v>Downtrend/NoTrend</v>
      </c>
      <c r="AL673">
        <v>-0.06</v>
      </c>
      <c r="AM673" t="s">
        <v>3216</v>
      </c>
      <c r="AN673">
        <v>-4.88</v>
      </c>
      <c r="AO673" t="s">
        <v>3216</v>
      </c>
      <c r="AP673">
        <v>-2.2673756383481E-2</v>
      </c>
      <c r="AQ673">
        <f>(Table2[[#This Row],[Sharpe Ratio]]-AVERAGE(Table2[Sharpe Ratio]))/_xlfn.STDEV.P(Table2[Sharpe Ratio])</f>
        <v>-1.0113405065393992</v>
      </c>
      <c r="AR6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3">
        <f>_xlfn.RANK.AVG(Table2[[#This Row],[1Y Return vs Nifty Z-Score]],Table2[1Y Return vs Nifty Z-Score])</f>
        <v>545</v>
      </c>
      <c r="AT673">
        <f>_xlfn.RANK.AVG(Table2[[#This Row],[6M Return vs Nifty Z-Score]],Table2[6M Return vs Nifty Z-Score])</f>
        <v>667</v>
      </c>
      <c r="AU673">
        <f>_xlfn.RANK.AVG(Table2[[#This Row],[Sharpe Ratio Z-Score]],Table2[Sharpe Ratio Z-Score])</f>
        <v>628</v>
      </c>
      <c r="AV673">
        <f>(Table2[[#This Row],[Rank 1Y]]+Table2[[#This Row],[Rank 6M]]+Table2[[#This Row],[Rank Sharpe]])/3</f>
        <v>613.33333333333337</v>
      </c>
    </row>
    <row r="674" spans="1:48" x14ac:dyDescent="0.3">
      <c r="A674" t="s">
        <v>2104</v>
      </c>
      <c r="B674" t="s">
        <v>2105</v>
      </c>
      <c r="C674" t="s">
        <v>3175</v>
      </c>
      <c r="D674" t="s">
        <v>185</v>
      </c>
      <c r="E674">
        <v>3035.6342853900001</v>
      </c>
      <c r="F674">
        <v>182.56</v>
      </c>
      <c r="G674">
        <v>-8.4949625643505904</v>
      </c>
      <c r="H674">
        <f>(Table2[[#This Row],[1Y Return vs Nifty]]-AVERAGE(Table2[1Y Return vs Nifty]))/_xlfn.STDEV.P(Table2[1Y Return vs Nifty])</f>
        <v>-0.57784704180928759</v>
      </c>
      <c r="I674">
        <v>6.6113718925810696</v>
      </c>
      <c r="J674">
        <f>(Table2[[#This Row],[1M Return vs Nifty]]-AVERAGE(Table2[1M Return vs Nifty]))/_xlfn.STDEV.P(Table2[1M Return vs Nifty])</f>
        <v>0.53490923141935365</v>
      </c>
      <c r="K674">
        <v>-32.903247112652799</v>
      </c>
      <c r="L674">
        <f>(Table2[[#This Row],[6M Return vs Nifty]]-AVERAGE(Table2[6M Return vs Nifty]))/_xlfn.STDEV.P(Table2[6M Return vs Nifty])</f>
        <v>-1.4304927680837676</v>
      </c>
      <c r="M674">
        <v>-3.7775936046325902</v>
      </c>
      <c r="N674">
        <f>(Table2[[#This Row],[1W Return vs Nifty]]-AVERAGE(Table2[1W Return vs Nifty]))/_xlfn.STDEV.P(Table2[1W Return vs Nifty])</f>
        <v>-0.9053615654781263</v>
      </c>
      <c r="O674">
        <v>195.87</v>
      </c>
      <c r="P674">
        <v>190.783024319383</v>
      </c>
      <c r="Q674">
        <v>186.60751748769101</v>
      </c>
      <c r="R674">
        <v>40.821652816706397</v>
      </c>
      <c r="S674" s="1">
        <f>(Table2[[#This Row],[Close Price]]-Table2[[#This Row],[20D EMA]])/Table2[[#This Row],[20D EMA]]</f>
        <v>-6.7953234288048212E-2</v>
      </c>
      <c r="T674" s="1">
        <f>(Table2[[#This Row],[Close Price]]-Table2[[#This Row],[50D EMA]])/Table2[[#This Row],[50D EMA]]</f>
        <v>-4.3101446518727639E-2</v>
      </c>
      <c r="U674" s="1">
        <f>(Table2[[#This Row],[Close Price]]-Table2[[#This Row],[200D EMA]])/Table2[[#This Row],[200D EMA]]</f>
        <v>-2.1690002322430513E-2</v>
      </c>
      <c r="V674">
        <v>0.82939913183235603</v>
      </c>
      <c r="W674">
        <v>181.21</v>
      </c>
      <c r="X674">
        <v>197.49</v>
      </c>
      <c r="Y674">
        <v>181.21</v>
      </c>
      <c r="Z674">
        <v>208.9</v>
      </c>
      <c r="AA674">
        <v>181.21</v>
      </c>
      <c r="AB674">
        <v>212.15</v>
      </c>
      <c r="AC674" s="1">
        <f>(Table2[[#This Row],[Close Price]]/Table2[[#This Row],[Day Low]])-1</f>
        <v>7.4499199823407913E-3</v>
      </c>
      <c r="AD674" s="1">
        <f>(Table2[[#This Row],[Day High]]/Table2[[#This Row],[Close Price]])-1</f>
        <v>8.1781332164767795E-2</v>
      </c>
      <c r="AE674" s="1">
        <f>(Table2[[#This Row],[Close Price]]/Table2[[#This Row],[Current Week Low]])-1</f>
        <v>7.4499199823407913E-3</v>
      </c>
      <c r="AF674" s="1">
        <f>(Table2[[#This Row],[Current Week High]]/Table2[[#This Row],[Close Price]])-1</f>
        <v>0.14428133216476779</v>
      </c>
      <c r="AG674" s="1">
        <f>(Table2[[#This Row],[Close Price]]/Table2[[#This Row],[Current Month Low]])-1</f>
        <v>7.4499199823407913E-3</v>
      </c>
      <c r="AH674" s="1">
        <f>(Table2[[#This Row],[Current Month High]]/Table2[[#This Row],[Close Price]])-1</f>
        <v>0.16208369851007887</v>
      </c>
      <c r="AI674">
        <v>55.017528483786101</v>
      </c>
      <c r="AJ674">
        <v>37.2631578947368</v>
      </c>
      <c r="AK674" t="str">
        <f>IF(AND(Table2[[#This Row],[20D EMA]]&gt;Table2[[#This Row],[50D EMA]],Table2[[#This Row],[50D EMA]]&gt;Table2[[#This Row],[200D EMA]]),"Uptrend","Downtrend/NoTrend")</f>
        <v>Uptrend</v>
      </c>
      <c r="AL674">
        <v>-7.0000000000000007E-2</v>
      </c>
      <c r="AM674" t="s">
        <v>3216</v>
      </c>
      <c r="AN674">
        <v>-6.79</v>
      </c>
      <c r="AO674" t="s">
        <v>3216</v>
      </c>
      <c r="AP674">
        <v>-4.1108929046939999E-3</v>
      </c>
      <c r="AQ674">
        <f>(Table2[[#This Row],[Sharpe Ratio]]-AVERAGE(Table2[Sharpe Ratio]))/_xlfn.STDEV.P(Table2[Sharpe Ratio])</f>
        <v>-0.79574997053778884</v>
      </c>
      <c r="AR6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-3.1745421144896167</v>
      </c>
      <c r="AS674">
        <f>_xlfn.RANK.AVG(Table2[[#This Row],[1Y Return vs Nifty Z-Score]],Table2[1Y Return vs Nifty Z-Score])</f>
        <v>521</v>
      </c>
      <c r="AT674">
        <f>_xlfn.RANK.AVG(Table2[[#This Row],[6M Return vs Nifty Z-Score]],Table2[6M Return vs Nifty Z-Score])</f>
        <v>726</v>
      </c>
      <c r="AU674">
        <f>_xlfn.RANK.AVG(Table2[[#This Row],[Sharpe Ratio Z-Score]],Table2[Sharpe Ratio Z-Score])</f>
        <v>595</v>
      </c>
      <c r="AV674">
        <f>(Table2[[#This Row],[Rank 1Y]]+Table2[[#This Row],[Rank 6M]]+Table2[[#This Row],[Rank Sharpe]])/3</f>
        <v>614</v>
      </c>
    </row>
    <row r="675" spans="1:48" x14ac:dyDescent="0.3">
      <c r="A675" t="s">
        <v>1377</v>
      </c>
      <c r="B675" t="s">
        <v>1378</v>
      </c>
      <c r="C675" t="s">
        <v>3170</v>
      </c>
      <c r="D675" t="s">
        <v>21</v>
      </c>
      <c r="E675">
        <v>8277.2833764000006</v>
      </c>
      <c r="F675">
        <v>2645.6</v>
      </c>
      <c r="G675">
        <v>-12.9842015637012</v>
      </c>
      <c r="H675">
        <f>(Table2[[#This Row],[1Y Return vs Nifty]]-AVERAGE(Table2[1Y Return vs Nifty]))/_xlfn.STDEV.P(Table2[1Y Return vs Nifty])</f>
        <v>-0.65386527007755568</v>
      </c>
      <c r="I675">
        <v>-6.5581166940999802</v>
      </c>
      <c r="J675">
        <f>(Table2[[#This Row],[1M Return vs Nifty]]-AVERAGE(Table2[1M Return vs Nifty]))/_xlfn.STDEV.P(Table2[1M Return vs Nifty])</f>
        <v>-0.66151017262747969</v>
      </c>
      <c r="K675">
        <v>-15.765787199636099</v>
      </c>
      <c r="L675">
        <f>(Table2[[#This Row],[6M Return vs Nifty]]-AVERAGE(Table2[6M Return vs Nifty]))/_xlfn.STDEV.P(Table2[6M Return vs Nifty])</f>
        <v>-0.91876480619675882</v>
      </c>
      <c r="M675">
        <v>-0.46825045914826702</v>
      </c>
      <c r="N675">
        <f>(Table2[[#This Row],[1W Return vs Nifty]]-AVERAGE(Table2[1W Return vs Nifty]))/_xlfn.STDEV.P(Table2[1W Return vs Nifty])</f>
        <v>-0.18661111555002277</v>
      </c>
      <c r="O675">
        <v>2763.4</v>
      </c>
      <c r="P675">
        <v>2779.99066067383</v>
      </c>
      <c r="Q675">
        <v>2654.62383440657</v>
      </c>
      <c r="R675">
        <v>35.885780732977402</v>
      </c>
      <c r="S675" s="1">
        <f>(Table2[[#This Row],[Close Price]]-Table2[[#This Row],[20D EMA]])/Table2[[#This Row],[20D EMA]]</f>
        <v>-4.2628645871028506E-2</v>
      </c>
      <c r="T675" s="1">
        <f>(Table2[[#This Row],[Close Price]]-Table2[[#This Row],[50D EMA]])/Table2[[#This Row],[50D EMA]]</f>
        <v>-4.8342126675078728E-2</v>
      </c>
      <c r="U675" s="1">
        <f>(Table2[[#This Row],[Close Price]]-Table2[[#This Row],[200D EMA]])/Table2[[#This Row],[200D EMA]]</f>
        <v>-3.3992893040483722E-3</v>
      </c>
      <c r="V675">
        <v>1.0462721120103899</v>
      </c>
      <c r="W675">
        <v>2602.5500000000002</v>
      </c>
      <c r="X675">
        <v>2734.95</v>
      </c>
      <c r="Y675">
        <v>2602.5500000000002</v>
      </c>
      <c r="Z675">
        <v>2789.7</v>
      </c>
      <c r="AA675">
        <v>2602.5500000000002</v>
      </c>
      <c r="AB675">
        <v>2974.8</v>
      </c>
      <c r="AC675" s="1">
        <f>(Table2[[#This Row],[Close Price]]/Table2[[#This Row],[Day Low]])-1</f>
        <v>1.6541468943920279E-2</v>
      </c>
      <c r="AD675" s="1">
        <f>(Table2[[#This Row],[Day High]]/Table2[[#This Row],[Close Price]])-1</f>
        <v>3.3773057151496699E-2</v>
      </c>
      <c r="AE675" s="1">
        <f>(Table2[[#This Row],[Close Price]]/Table2[[#This Row],[Current Week Low]])-1</f>
        <v>1.6541468943920279E-2</v>
      </c>
      <c r="AF675" s="1">
        <f>(Table2[[#This Row],[Current Week High]]/Table2[[#This Row],[Close Price]])-1</f>
        <v>5.4467795585122492E-2</v>
      </c>
      <c r="AG675" s="1">
        <f>(Table2[[#This Row],[Close Price]]/Table2[[#This Row],[Current Month Low]])-1</f>
        <v>1.6541468943920279E-2</v>
      </c>
      <c r="AH675" s="1">
        <f>(Table2[[#This Row],[Current Month High]]/Table2[[#This Row],[Close Price]])-1</f>
        <v>0.12443302086483232</v>
      </c>
      <c r="AI675">
        <v>18.876625340187399</v>
      </c>
      <c r="AJ675">
        <v>25.798245405482501</v>
      </c>
      <c r="AK675" t="str">
        <f>IF(AND(Table2[[#This Row],[20D EMA]]&gt;Table2[[#This Row],[50D EMA]],Table2[[#This Row],[50D EMA]]&gt;Table2[[#This Row],[200D EMA]]),"Uptrend","Downtrend/NoTrend")</f>
        <v>Downtrend/NoTrend</v>
      </c>
      <c r="AL675">
        <v>-0.15</v>
      </c>
      <c r="AM675" t="s">
        <v>3216</v>
      </c>
      <c r="AN675">
        <v>-8.92</v>
      </c>
      <c r="AO675" t="s">
        <v>3216</v>
      </c>
      <c r="AP675">
        <v>-3.7382197509099997E-2</v>
      </c>
      <c r="AQ675">
        <f>(Table2[[#This Row],[Sharpe Ratio]]-AVERAGE(Table2[Sharpe Ratio]))/_xlfn.STDEV.P(Table2[Sharpe Ratio])</f>
        <v>-1.1821654824190115</v>
      </c>
      <c r="AR6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5">
        <f>_xlfn.RANK.AVG(Table2[[#This Row],[1Y Return vs Nifty Z-Score]],Table2[1Y Return vs Nifty Z-Score])</f>
        <v>555</v>
      </c>
      <c r="AT675">
        <f>_xlfn.RANK.AVG(Table2[[#This Row],[6M Return vs Nifty Z-Score]],Table2[6M Return vs Nifty Z-Score])</f>
        <v>636</v>
      </c>
      <c r="AU675">
        <f>_xlfn.RANK.AVG(Table2[[#This Row],[Sharpe Ratio Z-Score]],Table2[Sharpe Ratio Z-Score])</f>
        <v>655</v>
      </c>
      <c r="AV675">
        <f>(Table2[[#This Row],[Rank 1Y]]+Table2[[#This Row],[Rank 6M]]+Table2[[#This Row],[Rank Sharpe]])/3</f>
        <v>615.33333333333337</v>
      </c>
    </row>
    <row r="676" spans="1:48" x14ac:dyDescent="0.3">
      <c r="A676" t="s">
        <v>479</v>
      </c>
      <c r="B676" t="s">
        <v>480</v>
      </c>
      <c r="C676" t="s">
        <v>3173</v>
      </c>
      <c r="D676" t="s">
        <v>116</v>
      </c>
      <c r="E676">
        <v>45950.137079774999</v>
      </c>
      <c r="F676">
        <v>344.7</v>
      </c>
      <c r="G676">
        <v>-27.5404179177279</v>
      </c>
      <c r="H676">
        <f>(Table2[[#This Row],[1Y Return vs Nifty]]-AVERAGE(Table2[1Y Return vs Nifty]))/_xlfn.STDEV.P(Table2[1Y Return vs Nifty])</f>
        <v>-0.90035198590684584</v>
      </c>
      <c r="I676">
        <v>-6.5682401547393496</v>
      </c>
      <c r="J676">
        <f>(Table2[[#This Row],[1M Return vs Nifty]]-AVERAGE(Table2[1M Return vs Nifty]))/_xlfn.STDEV.P(Table2[1M Return vs Nifty])</f>
        <v>-0.66242986701540718</v>
      </c>
      <c r="K676">
        <v>-13.689531113968201</v>
      </c>
      <c r="L676">
        <f>(Table2[[#This Row],[6M Return vs Nifty]]-AVERAGE(Table2[6M Return vs Nifty]))/_xlfn.STDEV.P(Table2[6M Return vs Nifty])</f>
        <v>-0.85676738648187256</v>
      </c>
      <c r="M676">
        <v>-2.00661774033586</v>
      </c>
      <c r="N676">
        <f>(Table2[[#This Row],[1W Return vs Nifty]]-AVERAGE(Table2[1W Return vs Nifty]))/_xlfn.STDEV.P(Table2[1W Return vs Nifty])</f>
        <v>-0.52072641484046134</v>
      </c>
      <c r="O676">
        <v>361.25</v>
      </c>
      <c r="P676">
        <v>358.35030937802401</v>
      </c>
      <c r="Q676">
        <v>358.06502504286198</v>
      </c>
      <c r="R676">
        <v>36.807658881251697</v>
      </c>
      <c r="S676" s="1">
        <f>(Table2[[#This Row],[Close Price]]-Table2[[#This Row],[20D EMA]])/Table2[[#This Row],[20D EMA]]</f>
        <v>-4.5813148788927366E-2</v>
      </c>
      <c r="T676" s="1">
        <f>(Table2[[#This Row],[Close Price]]-Table2[[#This Row],[50D EMA]])/Table2[[#This Row],[50D EMA]]</f>
        <v>-3.8092082023638771E-2</v>
      </c>
      <c r="U676" s="1">
        <f>(Table2[[#This Row],[Close Price]]-Table2[[#This Row],[200D EMA]])/Table2[[#This Row],[200D EMA]]</f>
        <v>-3.7325692564533872E-2</v>
      </c>
      <c r="V676">
        <v>0.45331750083095401</v>
      </c>
      <c r="W676">
        <v>341.4</v>
      </c>
      <c r="X676">
        <v>357.4</v>
      </c>
      <c r="Y676">
        <v>341.4</v>
      </c>
      <c r="Z676">
        <v>376</v>
      </c>
      <c r="AA676">
        <v>341.4</v>
      </c>
      <c r="AB676">
        <v>380.3</v>
      </c>
      <c r="AC676" s="1">
        <f>(Table2[[#This Row],[Close Price]]/Table2[[#This Row],[Day Low]])-1</f>
        <v>9.666080843585334E-3</v>
      </c>
      <c r="AD676" s="1">
        <f>(Table2[[#This Row],[Day High]]/Table2[[#This Row],[Close Price]])-1</f>
        <v>3.684363214389319E-2</v>
      </c>
      <c r="AE676" s="1">
        <f>(Table2[[#This Row],[Close Price]]/Table2[[#This Row],[Current Week Low]])-1</f>
        <v>9.666080843585334E-3</v>
      </c>
      <c r="AF676" s="1">
        <f>(Table2[[#This Row],[Current Week High]]/Table2[[#This Row],[Close Price]])-1</f>
        <v>9.080359733101262E-2</v>
      </c>
      <c r="AG676" s="1">
        <f>(Table2[[#This Row],[Close Price]]/Table2[[#This Row],[Current Month Low]])-1</f>
        <v>9.666080843585334E-3</v>
      </c>
      <c r="AH676" s="1">
        <f>(Table2[[#This Row],[Current Month High]]/Table2[[#This Row],[Close Price]])-1</f>
        <v>0.10327821293878747</v>
      </c>
      <c r="AI676">
        <v>19.0890629532927</v>
      </c>
      <c r="AJ676">
        <v>20.608817354793501</v>
      </c>
      <c r="AK676" t="str">
        <f>IF(AND(Table2[[#This Row],[20D EMA]]&gt;Table2[[#This Row],[50D EMA]],Table2[[#This Row],[50D EMA]]&gt;Table2[[#This Row],[200D EMA]]),"Uptrend","Downtrend/NoTrend")</f>
        <v>Uptrend</v>
      </c>
      <c r="AL676">
        <v>-0.1</v>
      </c>
      <c r="AM676" t="s">
        <v>3216</v>
      </c>
      <c r="AN676">
        <v>-6.75</v>
      </c>
      <c r="AO676" t="s">
        <v>3216</v>
      </c>
      <c r="AP676">
        <v>-9.4212569894009997E-3</v>
      </c>
      <c r="AQ676">
        <f>(Table2[[#This Row],[Sharpe Ratio]]-AVERAGE(Table2[Sharpe Ratio]))/_xlfn.STDEV.P(Table2[Sharpe Ratio])</f>
        <v>-0.85742495083886106</v>
      </c>
      <c r="AR6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-3.7977006050834481</v>
      </c>
      <c r="AS676">
        <f>_xlfn.RANK.AVG(Table2[[#This Row],[1Y Return vs Nifty Z-Score]],Table2[1Y Return vs Nifty Z-Score])</f>
        <v>640</v>
      </c>
      <c r="AT676">
        <f>_xlfn.RANK.AVG(Table2[[#This Row],[6M Return vs Nifty Z-Score]],Table2[6M Return vs Nifty Z-Score])</f>
        <v>611</v>
      </c>
      <c r="AU676">
        <f>_xlfn.RANK.AVG(Table2[[#This Row],[Sharpe Ratio Z-Score]],Table2[Sharpe Ratio Z-Score])</f>
        <v>606</v>
      </c>
      <c r="AV676">
        <f>(Table2[[#This Row],[Rank 1Y]]+Table2[[#This Row],[Rank 6M]]+Table2[[#This Row],[Rank Sharpe]])/3</f>
        <v>619</v>
      </c>
    </row>
    <row r="677" spans="1:48" x14ac:dyDescent="0.3">
      <c r="A677" t="s">
        <v>1134</v>
      </c>
      <c r="B677" t="s">
        <v>1135</v>
      </c>
      <c r="C677" t="s">
        <v>3183</v>
      </c>
      <c r="D677" t="s">
        <v>215</v>
      </c>
      <c r="E677">
        <v>11455.84795419</v>
      </c>
      <c r="F677">
        <v>571.1</v>
      </c>
      <c r="G677">
        <v>-12.8003434722037</v>
      </c>
      <c r="H677">
        <f>(Table2[[#This Row],[1Y Return vs Nifty]]-AVERAGE(Table2[1Y Return vs Nifty]))/_xlfn.STDEV.P(Table2[1Y Return vs Nifty])</f>
        <v>-0.65075192138517224</v>
      </c>
      <c r="I677">
        <v>6.84709860102208</v>
      </c>
      <c r="J677">
        <f>(Table2[[#This Row],[1M Return vs Nifty]]-AVERAGE(Table2[1M Return vs Nifty]))/_xlfn.STDEV.P(Table2[1M Return vs Nifty])</f>
        <v>0.55632449034718667</v>
      </c>
      <c r="K677">
        <v>-20.2347739486462</v>
      </c>
      <c r="L677">
        <f>(Table2[[#This Row],[6M Return vs Nifty]]-AVERAGE(Table2[6M Return vs Nifty]))/_xlfn.STDEV.P(Table2[6M Return vs Nifty])</f>
        <v>-1.0522096394671769</v>
      </c>
      <c r="M677">
        <v>17.046895339259301</v>
      </c>
      <c r="N677">
        <f>(Table2[[#This Row],[1W Return vs Nifty]]-AVERAGE(Table2[1W Return vs Nifty]))/_xlfn.STDEV.P(Table2[1W Return vs Nifty])</f>
        <v>3.6174727674827136</v>
      </c>
      <c r="O677">
        <v>531.01</v>
      </c>
      <c r="P677">
        <v>535.13306687277202</v>
      </c>
      <c r="Q677">
        <v>543.55141293569898</v>
      </c>
      <c r="R677">
        <v>82.053474036694695</v>
      </c>
      <c r="S677" s="1">
        <f>(Table2[[#This Row],[Close Price]]-Table2[[#This Row],[20D EMA]])/Table2[[#This Row],[20D EMA]]</f>
        <v>7.5497636579348854E-2</v>
      </c>
      <c r="T677" s="1">
        <f>(Table2[[#This Row],[Close Price]]-Table2[[#This Row],[50D EMA]])/Table2[[#This Row],[50D EMA]]</f>
        <v>6.7211195408672347E-2</v>
      </c>
      <c r="U677" s="1">
        <f>(Table2[[#This Row],[Close Price]]-Table2[[#This Row],[200D EMA]])/Table2[[#This Row],[200D EMA]]</f>
        <v>5.0682578333321321E-2</v>
      </c>
      <c r="V677">
        <v>2.0866966259396902</v>
      </c>
      <c r="W677">
        <v>564.29999999999995</v>
      </c>
      <c r="X677">
        <v>598.45000000000005</v>
      </c>
      <c r="Y677">
        <v>528</v>
      </c>
      <c r="Z677">
        <v>598.45000000000005</v>
      </c>
      <c r="AA677">
        <v>494.95</v>
      </c>
      <c r="AB677">
        <v>598.45000000000005</v>
      </c>
      <c r="AC677" s="1">
        <f>(Table2[[#This Row],[Close Price]]/Table2[[#This Row],[Day Low]])-1</f>
        <v>1.2050327839801644E-2</v>
      </c>
      <c r="AD677" s="1">
        <f>(Table2[[#This Row],[Day High]]/Table2[[#This Row],[Close Price]])-1</f>
        <v>4.7890036771143452E-2</v>
      </c>
      <c r="AE677" s="1">
        <f>(Table2[[#This Row],[Close Price]]/Table2[[#This Row],[Current Week Low]])-1</f>
        <v>8.1628787878788023E-2</v>
      </c>
      <c r="AF677" s="1">
        <f>(Table2[[#This Row],[Current Week High]]/Table2[[#This Row],[Close Price]])-1</f>
        <v>4.7890036771143452E-2</v>
      </c>
      <c r="AG677" s="1">
        <f>(Table2[[#This Row],[Close Price]]/Table2[[#This Row],[Current Month Low]])-1</f>
        <v>0.15385392463885239</v>
      </c>
      <c r="AH677" s="1">
        <f>(Table2[[#This Row],[Current Month High]]/Table2[[#This Row],[Close Price]])-1</f>
        <v>4.7890036771143452E-2</v>
      </c>
      <c r="AI677">
        <v>24.216424444055299</v>
      </c>
      <c r="AJ677">
        <v>31.529249193919799</v>
      </c>
      <c r="AK677" t="str">
        <f>IF(AND(Table2[[#This Row],[20D EMA]]&gt;Table2[[#This Row],[50D EMA]],Table2[[#This Row],[50D EMA]]&gt;Table2[[#This Row],[200D EMA]]),"Uptrend","Downtrend/NoTrend")</f>
        <v>Downtrend/NoTrend</v>
      </c>
      <c r="AL677">
        <v>-0.03</v>
      </c>
      <c r="AM677" t="s">
        <v>3216</v>
      </c>
      <c r="AN677">
        <v>11.6</v>
      </c>
      <c r="AO677" t="s">
        <v>3217</v>
      </c>
      <c r="AP677">
        <v>-2.3311135769785E-2</v>
      </c>
      <c r="AQ677">
        <f>(Table2[[#This Row],[Sharpe Ratio]]-AVERAGE(Table2[Sharpe Ratio]))/_xlfn.STDEV.P(Table2[Sharpe Ratio])</f>
        <v>-1.0187430801610113</v>
      </c>
      <c r="AR6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7">
        <f>_xlfn.RANK.AVG(Table2[[#This Row],[1Y Return vs Nifty Z-Score]],Table2[1Y Return vs Nifty Z-Score])</f>
        <v>553</v>
      </c>
      <c r="AT677">
        <f>_xlfn.RANK.AVG(Table2[[#This Row],[6M Return vs Nifty Z-Score]],Table2[6M Return vs Nifty Z-Score])</f>
        <v>676</v>
      </c>
      <c r="AU677">
        <f>_xlfn.RANK.AVG(Table2[[#This Row],[Sharpe Ratio Z-Score]],Table2[Sharpe Ratio Z-Score])</f>
        <v>631</v>
      </c>
      <c r="AV677">
        <f>(Table2[[#This Row],[Rank 1Y]]+Table2[[#This Row],[Rank 6M]]+Table2[[#This Row],[Rank Sharpe]])/3</f>
        <v>620</v>
      </c>
    </row>
    <row r="678" spans="1:48" x14ac:dyDescent="0.3">
      <c r="A678" t="s">
        <v>2243</v>
      </c>
      <c r="B678" t="s">
        <v>2244</v>
      </c>
      <c r="C678" t="s">
        <v>3175</v>
      </c>
      <c r="D678" t="s">
        <v>719</v>
      </c>
      <c r="E678">
        <v>2581.56875412</v>
      </c>
      <c r="F678">
        <v>468.35</v>
      </c>
      <c r="G678">
        <v>-34.134361225031903</v>
      </c>
      <c r="H678">
        <f>(Table2[[#This Row],[1Y Return vs Nifty]]-AVERAGE(Table2[1Y Return vs Nifty]))/_xlfn.STDEV.P(Table2[1Y Return vs Nifty])</f>
        <v>-1.0120100837704624</v>
      </c>
      <c r="I678">
        <v>11.2325769394935</v>
      </c>
      <c r="J678">
        <f>(Table2[[#This Row],[1M Return vs Nifty]]-AVERAGE(Table2[1M Return vs Nifty]))/_xlfn.STDEV.P(Table2[1M Return vs Nifty])</f>
        <v>0.95473566217360761</v>
      </c>
      <c r="K678">
        <v>0.11350749254939101</v>
      </c>
      <c r="L678">
        <f>(Table2[[#This Row],[6M Return vs Nifty]]-AVERAGE(Table2[6M Return vs Nifty]))/_xlfn.STDEV.P(Table2[6M Return vs Nifty])</f>
        <v>-0.44460590807071299</v>
      </c>
      <c r="M678">
        <v>6.5314108237748103</v>
      </c>
      <c r="N678">
        <f>(Table2[[#This Row],[1W Return vs Nifty]]-AVERAGE(Table2[1W Return vs Nifty]))/_xlfn.STDEV.P(Table2[1W Return vs Nifty])</f>
        <v>1.3336330765067061</v>
      </c>
      <c r="O678">
        <v>460.02</v>
      </c>
      <c r="P678">
        <v>466.79018864403702</v>
      </c>
      <c r="Q678">
        <v>480.43101907502898</v>
      </c>
      <c r="R678">
        <v>73.287612469216299</v>
      </c>
      <c r="S678" s="1">
        <f>(Table2[[#This Row],[Close Price]]-Table2[[#This Row],[20D EMA]])/Table2[[#This Row],[20D EMA]]</f>
        <v>1.8107908351810881E-2</v>
      </c>
      <c r="T678" s="1">
        <f>(Table2[[#This Row],[Close Price]]-Table2[[#This Row],[50D EMA]])/Table2[[#This Row],[50D EMA]]</f>
        <v>3.3415684260503621E-3</v>
      </c>
      <c r="U678" s="1">
        <f>(Table2[[#This Row],[Close Price]]-Table2[[#This Row],[200D EMA]])/Table2[[#This Row],[200D EMA]]</f>
        <v>-2.5146209539693081E-2</v>
      </c>
      <c r="V678">
        <v>0.91514871327529301</v>
      </c>
      <c r="W678">
        <v>465.3</v>
      </c>
      <c r="X678">
        <v>487.65</v>
      </c>
      <c r="Y678">
        <v>438.75</v>
      </c>
      <c r="Z678">
        <v>491.8</v>
      </c>
      <c r="AA678">
        <v>438.75</v>
      </c>
      <c r="AB678">
        <v>491.8</v>
      </c>
      <c r="AC678" s="1">
        <f>(Table2[[#This Row],[Close Price]]/Table2[[#This Row],[Day Low]])-1</f>
        <v>6.5549108102300746E-3</v>
      </c>
      <c r="AD678" s="1">
        <f>(Table2[[#This Row],[Day High]]/Table2[[#This Row],[Close Price]])-1</f>
        <v>4.1208497918223452E-2</v>
      </c>
      <c r="AE678" s="1">
        <f>(Table2[[#This Row],[Close Price]]/Table2[[#This Row],[Current Week Low]])-1</f>
        <v>6.7464387464387432E-2</v>
      </c>
      <c r="AF678" s="1">
        <f>(Table2[[#This Row],[Current Week High]]/Table2[[#This Row],[Close Price]])-1</f>
        <v>5.0069392548307778E-2</v>
      </c>
      <c r="AG678" s="1">
        <f>(Table2[[#This Row],[Close Price]]/Table2[[#This Row],[Current Month Low]])-1</f>
        <v>6.7464387464387432E-2</v>
      </c>
      <c r="AH678" s="1">
        <f>(Table2[[#This Row],[Current Month High]]/Table2[[#This Row],[Close Price]])-1</f>
        <v>5.0069392548307778E-2</v>
      </c>
      <c r="AI678">
        <v>22.643322301697399</v>
      </c>
      <c r="AJ678">
        <v>20.367514777692101</v>
      </c>
      <c r="AK678" t="str">
        <f>IF(AND(Table2[[#This Row],[20D EMA]]&gt;Table2[[#This Row],[50D EMA]],Table2[[#This Row],[50D EMA]]&gt;Table2[[#This Row],[200D EMA]]),"Uptrend","Downtrend/NoTrend")</f>
        <v>Downtrend/NoTrend</v>
      </c>
      <c r="AL678">
        <v>-0.18</v>
      </c>
      <c r="AM678" t="s">
        <v>3216</v>
      </c>
      <c r="AN678">
        <v>3.87</v>
      </c>
      <c r="AO678" t="s">
        <v>3217</v>
      </c>
      <c r="AP678">
        <v>-9.5681681876174998E-2</v>
      </c>
      <c r="AQ678">
        <f>(Table2[[#This Row],[Sharpe Ratio]]-AVERAGE(Table2[Sharpe Ratio]))/_xlfn.STDEV.P(Table2[Sharpe Ratio])</f>
        <v>-1.8592602150112332</v>
      </c>
      <c r="AR6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8">
        <f>_xlfn.RANK.AVG(Table2[[#This Row],[1Y Return vs Nifty Z-Score]],Table2[1Y Return vs Nifty Z-Score])</f>
        <v>677</v>
      </c>
      <c r="AT678">
        <f>_xlfn.RANK.AVG(Table2[[#This Row],[6M Return vs Nifty Z-Score]],Table2[6M Return vs Nifty Z-Score])</f>
        <v>468</v>
      </c>
      <c r="AU678">
        <f>_xlfn.RANK.AVG(Table2[[#This Row],[Sharpe Ratio Z-Score]],Table2[Sharpe Ratio Z-Score])</f>
        <v>721</v>
      </c>
      <c r="AV678">
        <f>(Table2[[#This Row],[Rank 1Y]]+Table2[[#This Row],[Rank 6M]]+Table2[[#This Row],[Rank Sharpe]])/3</f>
        <v>622</v>
      </c>
    </row>
    <row r="679" spans="1:48" x14ac:dyDescent="0.3">
      <c r="A679" t="s">
        <v>1471</v>
      </c>
      <c r="B679" t="s">
        <v>1472</v>
      </c>
      <c r="C679" t="s">
        <v>3178</v>
      </c>
      <c r="D679" t="s">
        <v>847</v>
      </c>
      <c r="E679">
        <v>7263.5944931820004</v>
      </c>
      <c r="F679">
        <v>40.46</v>
      </c>
      <c r="G679">
        <v>-33.33291898817</v>
      </c>
      <c r="H679">
        <f>(Table2[[#This Row],[1Y Return vs Nifty]]-AVERAGE(Table2[1Y Return vs Nifty]))/_xlfn.STDEV.P(Table2[1Y Return vs Nifty])</f>
        <v>-0.99843891526853767</v>
      </c>
      <c r="I679">
        <v>0.34089804536469298</v>
      </c>
      <c r="J679">
        <f>(Table2[[#This Row],[1M Return vs Nifty]]-AVERAGE(Table2[1M Return vs Nifty]))/_xlfn.STDEV.P(Table2[1M Return vs Nifty])</f>
        <v>-3.4749683883183599E-2</v>
      </c>
      <c r="K679">
        <v>-23.159657369063101</v>
      </c>
      <c r="L679">
        <f>(Table2[[#This Row],[6M Return vs Nifty]]-AVERAGE(Table2[6M Return vs Nifty]))/_xlfn.STDEV.P(Table2[6M Return vs Nifty])</f>
        <v>-1.1395472402017055</v>
      </c>
      <c r="M679">
        <v>-2.27778952241836</v>
      </c>
      <c r="N679">
        <f>(Table2[[#This Row],[1W Return vs Nifty]]-AVERAGE(Table2[1W Return vs Nifty]))/_xlfn.STDEV.P(Table2[1W Return vs Nifty])</f>
        <v>-0.5796217399280259</v>
      </c>
      <c r="O679">
        <v>40.909999999999997</v>
      </c>
      <c r="P679">
        <v>40.948260185849797</v>
      </c>
      <c r="Q679">
        <v>42.569123755323901</v>
      </c>
      <c r="R679">
        <v>48.444629436750802</v>
      </c>
      <c r="S679" s="1">
        <f>(Table2[[#This Row],[Close Price]]-Table2[[#This Row],[20D EMA]])/Table2[[#This Row],[20D EMA]]</f>
        <v>-1.099975556098743E-2</v>
      </c>
      <c r="T679" s="1">
        <f>(Table2[[#This Row],[Close Price]]-Table2[[#This Row],[50D EMA]])/Table2[[#This Row],[50D EMA]]</f>
        <v>-1.1923832261340398E-2</v>
      </c>
      <c r="U679" s="1">
        <f>(Table2[[#This Row],[Close Price]]-Table2[[#This Row],[200D EMA]])/Table2[[#This Row],[200D EMA]]</f>
        <v>-4.9545857872165443E-2</v>
      </c>
      <c r="V679">
        <v>1.86813776128146</v>
      </c>
      <c r="W679">
        <v>39.82</v>
      </c>
      <c r="X679">
        <v>41.25</v>
      </c>
      <c r="Y679">
        <v>39.82</v>
      </c>
      <c r="Z679">
        <v>42.95</v>
      </c>
      <c r="AA679">
        <v>38.700000000000003</v>
      </c>
      <c r="AB679">
        <v>44.38</v>
      </c>
      <c r="AC679" s="1">
        <f>(Table2[[#This Row],[Close Price]]/Table2[[#This Row],[Day Low]])-1</f>
        <v>1.6072325464590698E-2</v>
      </c>
      <c r="AD679" s="1">
        <f>(Table2[[#This Row],[Day High]]/Table2[[#This Row],[Close Price]])-1</f>
        <v>1.9525457241720279E-2</v>
      </c>
      <c r="AE679" s="1">
        <f>(Table2[[#This Row],[Close Price]]/Table2[[#This Row],[Current Week Low]])-1</f>
        <v>1.6072325464590698E-2</v>
      </c>
      <c r="AF679" s="1">
        <f>(Table2[[#This Row],[Current Week High]]/Table2[[#This Row],[Close Price]])-1</f>
        <v>6.1542263964409427E-2</v>
      </c>
      <c r="AG679" s="1">
        <f>(Table2[[#This Row],[Close Price]]/Table2[[#This Row],[Current Month Low]])-1</f>
        <v>4.5478036175710557E-2</v>
      </c>
      <c r="AH679" s="1">
        <f>(Table2[[#This Row],[Current Month High]]/Table2[[#This Row],[Close Price]])-1</f>
        <v>9.6885813148788857E-2</v>
      </c>
      <c r="AI679">
        <v>33.465150766188799</v>
      </c>
      <c r="AJ679">
        <v>9.3513513513513402</v>
      </c>
      <c r="AK679" t="str">
        <f>IF(AND(Table2[[#This Row],[20D EMA]]&gt;Table2[[#This Row],[50D EMA]],Table2[[#This Row],[50D EMA]]&gt;Table2[[#This Row],[200D EMA]]),"Uptrend","Downtrend/NoTrend")</f>
        <v>Downtrend/NoTrend</v>
      </c>
      <c r="AL679">
        <v>-0.1</v>
      </c>
      <c r="AM679" t="s">
        <v>3216</v>
      </c>
      <c r="AN679">
        <v>3.9</v>
      </c>
      <c r="AO679" t="s">
        <v>3217</v>
      </c>
      <c r="AP679">
        <v>9.6976975016420004E-3</v>
      </c>
      <c r="AQ679">
        <f>(Table2[[#This Row],[Sharpe Ratio]]-AVERAGE(Table2[Sharpe Ratio]))/_xlfn.STDEV.P(Table2[Sharpe Ratio])</f>
        <v>-0.63537593069578457</v>
      </c>
      <c r="AR6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9">
        <f>_xlfn.RANK.AVG(Table2[[#This Row],[1Y Return vs Nifty Z-Score]],Table2[1Y Return vs Nifty Z-Score])</f>
        <v>673</v>
      </c>
      <c r="AT679">
        <f>_xlfn.RANK.AVG(Table2[[#This Row],[6M Return vs Nifty Z-Score]],Table2[6M Return vs Nifty Z-Score])</f>
        <v>693</v>
      </c>
      <c r="AU679">
        <f>_xlfn.RANK.AVG(Table2[[#This Row],[Sharpe Ratio Z-Score]],Table2[Sharpe Ratio Z-Score])</f>
        <v>504</v>
      </c>
      <c r="AV679">
        <f>(Table2[[#This Row],[Rank 1Y]]+Table2[[#This Row],[Rank 6M]]+Table2[[#This Row],[Rank Sharpe]])/3</f>
        <v>623.33333333333337</v>
      </c>
    </row>
    <row r="680" spans="1:48" x14ac:dyDescent="0.3">
      <c r="A680" t="s">
        <v>1061</v>
      </c>
      <c r="B680" t="s">
        <v>1062</v>
      </c>
      <c r="C680" t="s">
        <v>3171</v>
      </c>
      <c r="D680" t="s">
        <v>24</v>
      </c>
      <c r="E680">
        <v>12842.334036909</v>
      </c>
      <c r="F680">
        <v>209.51</v>
      </c>
      <c r="G680">
        <v>-35.697436074303702</v>
      </c>
      <c r="H680">
        <f>(Table2[[#This Row],[1Y Return vs Nifty]]-AVERAGE(Table2[1Y Return vs Nifty]))/_xlfn.STDEV.P(Table2[1Y Return vs Nifty])</f>
        <v>-1.0384783071618928</v>
      </c>
      <c r="I680">
        <v>-1.8113730612141301</v>
      </c>
      <c r="J680">
        <f>(Table2[[#This Row],[1M Return vs Nifty]]-AVERAGE(Table2[1M Return vs Nifty]))/_xlfn.STDEV.P(Table2[1M Return vs Nifty])</f>
        <v>-0.23027883429260018</v>
      </c>
      <c r="K680">
        <v>-24.622786799743501</v>
      </c>
      <c r="L680">
        <f>(Table2[[#This Row],[6M Return vs Nifty]]-AVERAGE(Table2[6M Return vs Nifty]))/_xlfn.STDEV.P(Table2[6M Return vs Nifty])</f>
        <v>-1.1832365760390597</v>
      </c>
      <c r="M680">
        <v>-0.62825559676117304</v>
      </c>
      <c r="N680">
        <f>(Table2[[#This Row],[1W Return vs Nifty]]-AVERAGE(Table2[1W Return vs Nifty]))/_xlfn.STDEV.P(Table2[1W Return vs Nifty])</f>
        <v>-0.2213623515489278</v>
      </c>
      <c r="O680">
        <v>216.73</v>
      </c>
      <c r="P680">
        <v>225.06897153081101</v>
      </c>
      <c r="Q680">
        <v>236.55888918536999</v>
      </c>
      <c r="R680">
        <v>37.8637455586315</v>
      </c>
      <c r="S680" s="1">
        <f>(Table2[[#This Row],[Close Price]]-Table2[[#This Row],[20D EMA]])/Table2[[#This Row],[20D EMA]]</f>
        <v>-3.3313339177778796E-2</v>
      </c>
      <c r="T680" s="1">
        <f>(Table2[[#This Row],[Close Price]]-Table2[[#This Row],[50D EMA]])/Table2[[#This Row],[50D EMA]]</f>
        <v>-6.9129793525008684E-2</v>
      </c>
      <c r="U680" s="1">
        <f>(Table2[[#This Row],[Close Price]]-Table2[[#This Row],[200D EMA]])/Table2[[#This Row],[200D EMA]]</f>
        <v>-0.11434315268607054</v>
      </c>
      <c r="V680">
        <v>0.73156432116505099</v>
      </c>
      <c r="W680">
        <v>207.2</v>
      </c>
      <c r="X680">
        <v>215.45</v>
      </c>
      <c r="Y680">
        <v>207.2</v>
      </c>
      <c r="Z680">
        <v>218.4</v>
      </c>
      <c r="AA680">
        <v>207.2</v>
      </c>
      <c r="AB680">
        <v>229</v>
      </c>
      <c r="AC680" s="1">
        <f>(Table2[[#This Row],[Close Price]]/Table2[[#This Row],[Day Low]])-1</f>
        <v>1.1148648648648729E-2</v>
      </c>
      <c r="AD680" s="1">
        <f>(Table2[[#This Row],[Day High]]/Table2[[#This Row],[Close Price]])-1</f>
        <v>2.8351868645888123E-2</v>
      </c>
      <c r="AE680" s="1">
        <f>(Table2[[#This Row],[Close Price]]/Table2[[#This Row],[Current Week Low]])-1</f>
        <v>1.1148648648648729E-2</v>
      </c>
      <c r="AF680" s="1">
        <f>(Table2[[#This Row],[Current Week High]]/Table2[[#This Row],[Close Price]])-1</f>
        <v>4.2432342131640599E-2</v>
      </c>
      <c r="AG680" s="1">
        <f>(Table2[[#This Row],[Close Price]]/Table2[[#This Row],[Current Month Low]])-1</f>
        <v>1.1148648648648729E-2</v>
      </c>
      <c r="AH680" s="1">
        <f>(Table2[[#This Row],[Current Month High]]/Table2[[#This Row],[Close Price]])-1</f>
        <v>9.3026585843157816E-2</v>
      </c>
      <c r="AI680">
        <v>43.525368717483602</v>
      </c>
      <c r="AJ680">
        <v>2.0755176613885302</v>
      </c>
      <c r="AK680" t="str">
        <f>IF(AND(Table2[[#This Row],[20D EMA]]&gt;Table2[[#This Row],[50D EMA]],Table2[[#This Row],[50D EMA]]&gt;Table2[[#This Row],[200D EMA]]),"Uptrend","Downtrend/NoTrend")</f>
        <v>Downtrend/NoTrend</v>
      </c>
      <c r="AL680">
        <v>-0.2</v>
      </c>
      <c r="AM680" t="s">
        <v>3216</v>
      </c>
      <c r="AN680">
        <v>-7.31</v>
      </c>
      <c r="AO680" t="s">
        <v>3216</v>
      </c>
      <c r="AP680">
        <v>1.488830094966E-2</v>
      </c>
      <c r="AQ680">
        <f>(Table2[[#This Row],[Sharpe Ratio]]-AVERAGE(Table2[Sharpe Ratio]))/_xlfn.STDEV.P(Table2[Sharpe Ratio])</f>
        <v>-0.57509185971671317</v>
      </c>
      <c r="AR6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0">
        <f>_xlfn.RANK.AVG(Table2[[#This Row],[1Y Return vs Nifty Z-Score]],Table2[1Y Return vs Nifty Z-Score])</f>
        <v>683</v>
      </c>
      <c r="AT680">
        <f>_xlfn.RANK.AVG(Table2[[#This Row],[6M Return vs Nifty Z-Score]],Table2[6M Return vs Nifty Z-Score])</f>
        <v>703</v>
      </c>
      <c r="AU680">
        <f>_xlfn.RANK.AVG(Table2[[#This Row],[Sharpe Ratio Z-Score]],Table2[Sharpe Ratio Z-Score])</f>
        <v>485</v>
      </c>
      <c r="AV680">
        <f>(Table2[[#This Row],[Rank 1Y]]+Table2[[#This Row],[Rank 6M]]+Table2[[#This Row],[Rank Sharpe]])/3</f>
        <v>623.66666666666663</v>
      </c>
    </row>
    <row r="681" spans="1:48" x14ac:dyDescent="0.3">
      <c r="A681" t="s">
        <v>341</v>
      </c>
      <c r="B681" t="s">
        <v>342</v>
      </c>
      <c r="C681" t="s">
        <v>3171</v>
      </c>
      <c r="D681" t="s">
        <v>343</v>
      </c>
      <c r="E681">
        <v>74177.481727890001</v>
      </c>
      <c r="F681">
        <v>795.15</v>
      </c>
      <c r="G681">
        <v>-28.216176517093398</v>
      </c>
      <c r="H681">
        <f>(Table2[[#This Row],[1Y Return vs Nifty]]-AVERAGE(Table2[1Y Return vs Nifty]))/_xlfn.STDEV.P(Table2[1Y Return vs Nifty])</f>
        <v>-0.91179489894138066</v>
      </c>
      <c r="I681">
        <v>7.7139039888595402</v>
      </c>
      <c r="J681">
        <f>(Table2[[#This Row],[1M Return vs Nifty]]-AVERAGE(Table2[1M Return vs Nifty]))/_xlfn.STDEV.P(Table2[1M Return vs Nifty])</f>
        <v>0.635071875161348</v>
      </c>
      <c r="K681">
        <v>-2.6561975742647599</v>
      </c>
      <c r="L681">
        <f>(Table2[[#This Row],[6M Return vs Nifty]]-AVERAGE(Table2[6M Return vs Nifty]))/_xlfn.STDEV.P(Table2[6M Return vs Nifty])</f>
        <v>-0.52730985229948368</v>
      </c>
      <c r="M681">
        <v>-2.6307940109504702</v>
      </c>
      <c r="N681">
        <f>(Table2[[#This Row],[1W Return vs Nifty]]-AVERAGE(Table2[1W Return vs Nifty]))/_xlfn.STDEV.P(Table2[1W Return vs Nifty])</f>
        <v>-0.65629016740896096</v>
      </c>
      <c r="O681">
        <v>772.38</v>
      </c>
      <c r="P681">
        <v>748.11217293842196</v>
      </c>
      <c r="Q681">
        <v>742.08977961175196</v>
      </c>
      <c r="R681">
        <v>50.364632753888898</v>
      </c>
      <c r="S681" s="1">
        <f>(Table2[[#This Row],[Close Price]]-Table2[[#This Row],[20D EMA]])/Table2[[#This Row],[20D EMA]]</f>
        <v>2.9480307620601234E-2</v>
      </c>
      <c r="T681" s="1">
        <f>(Table2[[#This Row],[Close Price]]-Table2[[#This Row],[50D EMA]])/Table2[[#This Row],[50D EMA]]</f>
        <v>6.28753665066345E-2</v>
      </c>
      <c r="U681" s="1">
        <f>(Table2[[#This Row],[Close Price]]-Table2[[#This Row],[200D EMA]])/Table2[[#This Row],[200D EMA]]</f>
        <v>7.1501079580974916E-2</v>
      </c>
      <c r="V681">
        <v>1.8281477925574801</v>
      </c>
      <c r="W681">
        <v>777.85</v>
      </c>
      <c r="X681">
        <v>804.9</v>
      </c>
      <c r="Y681">
        <v>777.85</v>
      </c>
      <c r="Z681">
        <v>807.4</v>
      </c>
      <c r="AA681">
        <v>722.6</v>
      </c>
      <c r="AB681">
        <v>817.4</v>
      </c>
      <c r="AC681" s="1">
        <f>(Table2[[#This Row],[Close Price]]/Table2[[#This Row],[Day Low]])-1</f>
        <v>2.2240791926463999E-2</v>
      </c>
      <c r="AD681" s="1">
        <f>(Table2[[#This Row],[Day High]]/Table2[[#This Row],[Close Price]])-1</f>
        <v>1.2261837389171859E-2</v>
      </c>
      <c r="AE681" s="1">
        <f>(Table2[[#This Row],[Close Price]]/Table2[[#This Row],[Current Week Low]])-1</f>
        <v>2.2240791926463999E-2</v>
      </c>
      <c r="AF681" s="1">
        <f>(Table2[[#This Row],[Current Week High]]/Table2[[#This Row],[Close Price]])-1</f>
        <v>1.5405898258190387E-2</v>
      </c>
      <c r="AG681" s="1">
        <f>(Table2[[#This Row],[Close Price]]/Table2[[#This Row],[Current Month Low]])-1</f>
        <v>0.10040132853584272</v>
      </c>
      <c r="AH681" s="1">
        <f>(Table2[[#This Row],[Current Month High]]/Table2[[#This Row],[Close Price]])-1</f>
        <v>2.7982141734264054E-2</v>
      </c>
      <c r="AI681">
        <v>3.6282462428472502</v>
      </c>
      <c r="AJ681">
        <v>22.717802299560098</v>
      </c>
      <c r="AK681" t="str">
        <f>IF(AND(Table2[[#This Row],[20D EMA]]&gt;Table2[[#This Row],[50D EMA]],Table2[[#This Row],[50D EMA]]&gt;Table2[[#This Row],[200D EMA]]),"Uptrend","Downtrend/NoTrend")</f>
        <v>Uptrend</v>
      </c>
      <c r="AL681">
        <v>0.08</v>
      </c>
      <c r="AM681" t="s">
        <v>3217</v>
      </c>
      <c r="AN681">
        <v>3.8</v>
      </c>
      <c r="AO681" t="s">
        <v>3217</v>
      </c>
      <c r="AP681">
        <v>-0.105091021166603</v>
      </c>
      <c r="AQ681">
        <f>(Table2[[#This Row],[Sharpe Ratio]]-AVERAGE(Table2[Sharpe Ratio]))/_xlfn.STDEV.P(Table2[Sharpe Ratio])</f>
        <v>-1.9685410112290453</v>
      </c>
      <c r="AR6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-3.4288640547175229</v>
      </c>
      <c r="AS681">
        <f>_xlfn.RANK.AVG(Table2[[#This Row],[1Y Return vs Nifty Z-Score]],Table2[1Y Return vs Nifty Z-Score])</f>
        <v>644</v>
      </c>
      <c r="AT681">
        <f>_xlfn.RANK.AVG(Table2[[#This Row],[6M Return vs Nifty Z-Score]],Table2[6M Return vs Nifty Z-Score])</f>
        <v>501</v>
      </c>
      <c r="AU681">
        <f>_xlfn.RANK.AVG(Table2[[#This Row],[Sharpe Ratio Z-Score]],Table2[Sharpe Ratio Z-Score])</f>
        <v>728</v>
      </c>
      <c r="AV681">
        <f>(Table2[[#This Row],[Rank 1Y]]+Table2[[#This Row],[Rank 6M]]+Table2[[#This Row],[Rank Sharpe]])/3</f>
        <v>624.33333333333337</v>
      </c>
    </row>
    <row r="682" spans="1:48" x14ac:dyDescent="0.3">
      <c r="A682" t="s">
        <v>1803</v>
      </c>
      <c r="B682" t="s">
        <v>1804</v>
      </c>
      <c r="C682" t="s">
        <v>3171</v>
      </c>
      <c r="D682" t="s">
        <v>398</v>
      </c>
      <c r="E682">
        <v>4440.992167335</v>
      </c>
      <c r="F682">
        <v>118.2</v>
      </c>
      <c r="G682">
        <v>-41.959551354925303</v>
      </c>
      <c r="H682">
        <f>(Table2[[#This Row],[1Y Return vs Nifty]]-AVERAGE(Table2[1Y Return vs Nifty]))/_xlfn.STDEV.P(Table2[1Y Return vs Nifty])</f>
        <v>-1.144517417334767</v>
      </c>
      <c r="I682">
        <v>-1.3895658301335401</v>
      </c>
      <c r="J682">
        <f>(Table2[[#This Row],[1M Return vs Nifty]]-AVERAGE(Table2[1M Return vs Nifty]))/_xlfn.STDEV.P(Table2[1M Return vs Nifty])</f>
        <v>-0.19195856447267184</v>
      </c>
      <c r="K682">
        <v>-13.888824035729799</v>
      </c>
      <c r="L682">
        <f>(Table2[[#This Row],[6M Return vs Nifty]]-AVERAGE(Table2[6M Return vs Nifty]))/_xlfn.STDEV.P(Table2[6M Return vs Nifty])</f>
        <v>-0.86271831276786837</v>
      </c>
      <c r="M682">
        <v>0.31439286905194502</v>
      </c>
      <c r="N682">
        <f>(Table2[[#This Row],[1W Return vs Nifty]]-AVERAGE(Table2[1W Return vs Nifty]))/_xlfn.STDEV.P(Table2[1W Return vs Nifty])</f>
        <v>-1.6630179893740108E-2</v>
      </c>
      <c r="O682">
        <v>120.25</v>
      </c>
      <c r="P682">
        <v>121.20808248204401</v>
      </c>
      <c r="Q682">
        <v>126.30375522388</v>
      </c>
      <c r="R682">
        <v>44.309399049255397</v>
      </c>
      <c r="S682" s="1">
        <f>(Table2[[#This Row],[Close Price]]-Table2[[#This Row],[20D EMA]])/Table2[[#This Row],[20D EMA]]</f>
        <v>-1.7047817047817024E-2</v>
      </c>
      <c r="T682" s="1">
        <f>(Table2[[#This Row],[Close Price]]-Table2[[#This Row],[50D EMA]])/Table2[[#This Row],[50D EMA]]</f>
        <v>-2.4817507384374517E-2</v>
      </c>
      <c r="U682" s="1">
        <f>(Table2[[#This Row],[Close Price]]-Table2[[#This Row],[200D EMA]])/Table2[[#This Row],[200D EMA]]</f>
        <v>-6.4160841532507645E-2</v>
      </c>
      <c r="V682">
        <v>0.71488172364290004</v>
      </c>
      <c r="W682">
        <v>117.41</v>
      </c>
      <c r="X682">
        <v>121.14</v>
      </c>
      <c r="Y682">
        <v>117.41</v>
      </c>
      <c r="Z682">
        <v>123.8</v>
      </c>
      <c r="AA682">
        <v>116.91</v>
      </c>
      <c r="AB682">
        <v>123.8</v>
      </c>
      <c r="AC682" s="1">
        <f>(Table2[[#This Row],[Close Price]]/Table2[[#This Row],[Day Low]])-1</f>
        <v>6.7285580444595983E-3</v>
      </c>
      <c r="AD682" s="1">
        <f>(Table2[[#This Row],[Day High]]/Table2[[#This Row],[Close Price]])-1</f>
        <v>2.4873096446700549E-2</v>
      </c>
      <c r="AE682" s="1">
        <f>(Table2[[#This Row],[Close Price]]/Table2[[#This Row],[Current Week Low]])-1</f>
        <v>6.7285580444595983E-3</v>
      </c>
      <c r="AF682" s="1">
        <f>(Table2[[#This Row],[Current Week High]]/Table2[[#This Row],[Close Price]])-1</f>
        <v>4.7377326565143818E-2</v>
      </c>
      <c r="AG682" s="1">
        <f>(Table2[[#This Row],[Close Price]]/Table2[[#This Row],[Current Month Low]])-1</f>
        <v>1.1034128817038802E-2</v>
      </c>
      <c r="AH682" s="1">
        <f>(Table2[[#This Row],[Current Month High]]/Table2[[#This Row],[Close Price]])-1</f>
        <v>4.7377326565143818E-2</v>
      </c>
      <c r="AI682">
        <v>29.949238578680099</v>
      </c>
      <c r="AJ682">
        <v>8.6896551724138007</v>
      </c>
      <c r="AK682" t="str">
        <f>IF(AND(Table2[[#This Row],[20D EMA]]&gt;Table2[[#This Row],[50D EMA]],Table2[[#This Row],[50D EMA]]&gt;Table2[[#This Row],[200D EMA]]),"Uptrend","Downtrend/NoTrend")</f>
        <v>Downtrend/NoTrend</v>
      </c>
      <c r="AL682">
        <v>-0.08</v>
      </c>
      <c r="AM682" t="s">
        <v>3216</v>
      </c>
      <c r="AN682">
        <v>-2.61</v>
      </c>
      <c r="AO682" t="s">
        <v>3216</v>
      </c>
      <c r="AQ682">
        <f>(Table2[[#This Row],[Sharpe Ratio]]-AVERAGE(Table2[Sharpe Ratio]))/_xlfn.STDEV.P(Table2[Sharpe Ratio])</f>
        <v>-0.74800574154095356</v>
      </c>
      <c r="AR6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2">
        <f>_xlfn.RANK.AVG(Table2[[#This Row],[1Y Return vs Nifty Z-Score]],Table2[1Y Return vs Nifty Z-Score])</f>
        <v>702</v>
      </c>
      <c r="AT682">
        <f>_xlfn.RANK.AVG(Table2[[#This Row],[6M Return vs Nifty Z-Score]],Table2[6M Return vs Nifty Z-Score])</f>
        <v>616</v>
      </c>
      <c r="AU682">
        <f>_xlfn.RANK.AVG(Table2[[#This Row],[Sharpe Ratio Z-Score]],Table2[Sharpe Ratio Z-Score])</f>
        <v>557</v>
      </c>
      <c r="AV682">
        <f>(Table2[[#This Row],[Rank 1Y]]+Table2[[#This Row],[Rank 6M]]+Table2[[#This Row],[Rank Sharpe]])/3</f>
        <v>625</v>
      </c>
    </row>
    <row r="683" spans="1:48" x14ac:dyDescent="0.3">
      <c r="A683" t="s">
        <v>1664</v>
      </c>
      <c r="B683" t="s">
        <v>1665</v>
      </c>
      <c r="C683" t="s">
        <v>3183</v>
      </c>
      <c r="D683" t="s">
        <v>262</v>
      </c>
      <c r="E683">
        <v>5387.080969785</v>
      </c>
      <c r="F683">
        <v>1715.3</v>
      </c>
      <c r="G683">
        <v>-59.046056015387101</v>
      </c>
      <c r="H683">
        <f>(Table2[[#This Row],[1Y Return vs Nifty]]-AVERAGE(Table2[1Y Return vs Nifty]))/_xlfn.STDEV.P(Table2[1Y Return vs Nifty])</f>
        <v>-1.4338506009263967</v>
      </c>
      <c r="I683">
        <v>-1.50487527050902</v>
      </c>
      <c r="J683">
        <f>(Table2[[#This Row],[1M Return vs Nifty]]-AVERAGE(Table2[1M Return vs Nifty]))/_xlfn.STDEV.P(Table2[1M Return vs Nifty])</f>
        <v>-0.20243417641667169</v>
      </c>
      <c r="K683">
        <v>-16.5803625570097</v>
      </c>
      <c r="L683">
        <f>(Table2[[#This Row],[6M Return vs Nifty]]-AVERAGE(Table2[6M Return vs Nifty]))/_xlfn.STDEV.P(Table2[6M Return vs Nifty])</f>
        <v>-0.94308818839854958</v>
      </c>
      <c r="M683">
        <v>-1.99110587521247</v>
      </c>
      <c r="N683">
        <f>(Table2[[#This Row],[1W Return vs Nifty]]-AVERAGE(Table2[1W Return vs Nifty]))/_xlfn.STDEV.P(Table2[1W Return vs Nifty])</f>
        <v>-0.51735741998361973</v>
      </c>
      <c r="O683">
        <v>1777.25</v>
      </c>
      <c r="P683">
        <v>1809.9441724820899</v>
      </c>
      <c r="Q683">
        <v>1911.46206907756</v>
      </c>
      <c r="R683">
        <v>35.446127113729197</v>
      </c>
      <c r="S683" s="1">
        <f>(Table2[[#This Row],[Close Price]]-Table2[[#This Row],[20D EMA]])/Table2[[#This Row],[20D EMA]]</f>
        <v>-3.4857223238148854E-2</v>
      </c>
      <c r="T683" s="1">
        <f>(Table2[[#This Row],[Close Price]]-Table2[[#This Row],[50D EMA]])/Table2[[#This Row],[50D EMA]]</f>
        <v>-5.229121092298581E-2</v>
      </c>
      <c r="U683" s="1">
        <f>(Table2[[#This Row],[Close Price]]-Table2[[#This Row],[200D EMA]])/Table2[[#This Row],[200D EMA]]</f>
        <v>-0.1026240971510487</v>
      </c>
      <c r="V683">
        <v>0.34201731939682101</v>
      </c>
      <c r="W683">
        <v>1702.3</v>
      </c>
      <c r="X683">
        <v>1769.8</v>
      </c>
      <c r="Y683">
        <v>1702.3</v>
      </c>
      <c r="Z683">
        <v>1787.8</v>
      </c>
      <c r="AA683">
        <v>1702.3</v>
      </c>
      <c r="AB683">
        <v>1842</v>
      </c>
      <c r="AC683" s="1">
        <f>(Table2[[#This Row],[Close Price]]/Table2[[#This Row],[Day Low]])-1</f>
        <v>7.6367267814134721E-3</v>
      </c>
      <c r="AD683" s="1">
        <f>(Table2[[#This Row],[Day High]]/Table2[[#This Row],[Close Price]])-1</f>
        <v>3.1772867719932485E-2</v>
      </c>
      <c r="AE683" s="1">
        <f>(Table2[[#This Row],[Close Price]]/Table2[[#This Row],[Current Week Low]])-1</f>
        <v>7.6367267814134721E-3</v>
      </c>
      <c r="AF683" s="1">
        <f>(Table2[[#This Row],[Current Week High]]/Table2[[#This Row],[Close Price]])-1</f>
        <v>4.2266658893488129E-2</v>
      </c>
      <c r="AG683" s="1">
        <f>(Table2[[#This Row],[Close Price]]/Table2[[#This Row],[Current Month Low]])-1</f>
        <v>7.6367267814134721E-3</v>
      </c>
      <c r="AH683" s="1">
        <f>(Table2[[#This Row],[Current Month High]]/Table2[[#This Row],[Close Price]])-1</f>
        <v>7.3864630093861239E-2</v>
      </c>
      <c r="AI683">
        <v>62.295225325015998</v>
      </c>
      <c r="AJ683">
        <v>7.2062499999999901</v>
      </c>
      <c r="AK683" t="str">
        <f>IF(AND(Table2[[#This Row],[20D EMA]]&gt;Table2[[#This Row],[50D EMA]],Table2[[#This Row],[50D EMA]]&gt;Table2[[#This Row],[200D EMA]]),"Uptrend","Downtrend/NoTrend")</f>
        <v>Downtrend/NoTrend</v>
      </c>
      <c r="AL683">
        <v>-0.11</v>
      </c>
      <c r="AM683" t="s">
        <v>3216</v>
      </c>
      <c r="AN683">
        <v>-5.09</v>
      </c>
      <c r="AO683" t="s">
        <v>3216</v>
      </c>
      <c r="AP683">
        <v>1.1989293895299E-2</v>
      </c>
      <c r="AQ683">
        <f>(Table2[[#This Row],[Sharpe Ratio]]-AVERAGE(Table2[Sharpe Ratio]))/_xlfn.STDEV.P(Table2[Sharpe Ratio])</f>
        <v>-0.60876115246545126</v>
      </c>
      <c r="AR6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3">
        <f>_xlfn.RANK.AVG(Table2[[#This Row],[1Y Return vs Nifty Z-Score]],Table2[1Y Return vs Nifty Z-Score])</f>
        <v>734</v>
      </c>
      <c r="AT683">
        <f>_xlfn.RANK.AVG(Table2[[#This Row],[6M Return vs Nifty Z-Score]],Table2[6M Return vs Nifty Z-Score])</f>
        <v>645</v>
      </c>
      <c r="AU683">
        <f>_xlfn.RANK.AVG(Table2[[#This Row],[Sharpe Ratio Z-Score]],Table2[Sharpe Ratio Z-Score])</f>
        <v>498</v>
      </c>
      <c r="AV683">
        <f>(Table2[[#This Row],[Rank 1Y]]+Table2[[#This Row],[Rank 6M]]+Table2[[#This Row],[Rank Sharpe]])/3</f>
        <v>625.66666666666663</v>
      </c>
    </row>
    <row r="684" spans="1:48" x14ac:dyDescent="0.3">
      <c r="A684" t="s">
        <v>449</v>
      </c>
      <c r="B684" t="s">
        <v>450</v>
      </c>
      <c r="C684" t="s">
        <v>3183</v>
      </c>
      <c r="D684" t="s">
        <v>451</v>
      </c>
      <c r="E684">
        <v>50942.425986759998</v>
      </c>
      <c r="F684">
        <v>1908.4</v>
      </c>
      <c r="G684">
        <v>-25.408123394585701</v>
      </c>
      <c r="H684">
        <f>(Table2[[#This Row],[1Y Return vs Nifty]]-AVERAGE(Table2[1Y Return vs Nifty]))/_xlfn.STDEV.P(Table2[1Y Return vs Nifty])</f>
        <v>-0.86424491924836555</v>
      </c>
      <c r="I684">
        <v>-3.63911030086599</v>
      </c>
      <c r="J684">
        <f>(Table2[[#This Row],[1M Return vs Nifty]]-AVERAGE(Table2[1M Return vs Nifty]))/_xlfn.STDEV.P(Table2[1M Return vs Nifty])</f>
        <v>-0.3963247885166723</v>
      </c>
      <c r="K684">
        <v>-18.714074345280999</v>
      </c>
      <c r="L684">
        <f>(Table2[[#This Row],[6M Return vs Nifty]]-AVERAGE(Table2[6M Return vs Nifty]))/_xlfn.STDEV.P(Table2[6M Return vs Nifty])</f>
        <v>-1.006801246821929</v>
      </c>
      <c r="M684">
        <v>-2.3382557781184099</v>
      </c>
      <c r="N684">
        <f>(Table2[[#This Row],[1W Return vs Nifty]]-AVERAGE(Table2[1W Return vs Nifty]))/_xlfn.STDEV.P(Table2[1W Return vs Nifty])</f>
        <v>-0.5927543002517206</v>
      </c>
      <c r="O684">
        <v>1935.2</v>
      </c>
      <c r="P684">
        <v>2012.3856575041</v>
      </c>
      <c r="Q684">
        <v>2025.9895861224099</v>
      </c>
      <c r="R684">
        <v>36.769936605566102</v>
      </c>
      <c r="S684" s="1">
        <f>(Table2[[#This Row],[Close Price]]-Table2[[#This Row],[20D EMA]])/Table2[[#This Row],[20D EMA]]</f>
        <v>-1.3848697809011965E-2</v>
      </c>
      <c r="T684" s="1">
        <f>(Table2[[#This Row],[Close Price]]-Table2[[#This Row],[50D EMA]])/Table2[[#This Row],[50D EMA]]</f>
        <v>-5.1672827778483622E-2</v>
      </c>
      <c r="U684" s="1">
        <f>(Table2[[#This Row],[Close Price]]-Table2[[#This Row],[200D EMA]])/Table2[[#This Row],[200D EMA]]</f>
        <v>-5.8040567892289806E-2</v>
      </c>
      <c r="V684">
        <v>0.67328605040544998</v>
      </c>
      <c r="W684">
        <v>1880</v>
      </c>
      <c r="X684">
        <v>1919.95</v>
      </c>
      <c r="Y684">
        <v>1875</v>
      </c>
      <c r="Z684">
        <v>1943.5</v>
      </c>
      <c r="AA684">
        <v>1875</v>
      </c>
      <c r="AB684">
        <v>1960</v>
      </c>
      <c r="AC684" s="1">
        <f>(Table2[[#This Row],[Close Price]]/Table2[[#This Row],[Day Low]])-1</f>
        <v>1.5106382978723465E-2</v>
      </c>
      <c r="AD684" s="1">
        <f>(Table2[[#This Row],[Day High]]/Table2[[#This Row],[Close Price]])-1</f>
        <v>6.0521903164953983E-3</v>
      </c>
      <c r="AE684" s="1">
        <f>(Table2[[#This Row],[Close Price]]/Table2[[#This Row],[Current Week Low]])-1</f>
        <v>1.7813333333333459E-2</v>
      </c>
      <c r="AF684" s="1">
        <f>(Table2[[#This Row],[Current Week High]]/Table2[[#This Row],[Close Price]])-1</f>
        <v>1.8392370572207106E-2</v>
      </c>
      <c r="AG684" s="1">
        <f>(Table2[[#This Row],[Close Price]]/Table2[[#This Row],[Current Month Low]])-1</f>
        <v>1.7813333333333459E-2</v>
      </c>
      <c r="AH684" s="1">
        <f>(Table2[[#This Row],[Current Month High]]/Table2[[#This Row],[Close Price]])-1</f>
        <v>2.7038356738629199E-2</v>
      </c>
      <c r="AI684">
        <v>28.589394256969101</v>
      </c>
      <c r="AJ684">
        <v>9.6781609195402307</v>
      </c>
      <c r="AK684" t="str">
        <f>IF(AND(Table2[[#This Row],[20D EMA]]&gt;Table2[[#This Row],[50D EMA]],Table2[[#This Row],[50D EMA]]&gt;Table2[[#This Row],[200D EMA]]),"Uptrend","Downtrend/NoTrend")</f>
        <v>Downtrend/NoTrend</v>
      </c>
      <c r="AL684">
        <v>-0.3</v>
      </c>
      <c r="AM684" t="s">
        <v>3216</v>
      </c>
      <c r="AN684">
        <v>-0.92</v>
      </c>
      <c r="AO684" t="s">
        <v>3216</v>
      </c>
      <c r="AP684">
        <v>-4.0134861816060003E-3</v>
      </c>
      <c r="AQ684">
        <f>(Table2[[#This Row],[Sharpe Ratio]]-AVERAGE(Table2[Sharpe Ratio]))/_xlfn.STDEV.P(Table2[Sharpe Ratio])</f>
        <v>-0.79461868130190672</v>
      </c>
      <c r="AR6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4">
        <f>_xlfn.RANK.AVG(Table2[[#This Row],[1Y Return vs Nifty Z-Score]],Table2[1Y Return vs Nifty Z-Score])</f>
        <v>627</v>
      </c>
      <c r="AT684">
        <f>_xlfn.RANK.AVG(Table2[[#This Row],[6M Return vs Nifty Z-Score]],Table2[6M Return vs Nifty Z-Score])</f>
        <v>661</v>
      </c>
      <c r="AU684">
        <f>_xlfn.RANK.AVG(Table2[[#This Row],[Sharpe Ratio Z-Score]],Table2[Sharpe Ratio Z-Score])</f>
        <v>592</v>
      </c>
      <c r="AV684">
        <f>(Table2[[#This Row],[Rank 1Y]]+Table2[[#This Row],[Rank 6M]]+Table2[[#This Row],[Rank Sharpe]])/3</f>
        <v>626.66666666666663</v>
      </c>
    </row>
    <row r="685" spans="1:48" x14ac:dyDescent="0.3">
      <c r="A685" t="s">
        <v>1852</v>
      </c>
      <c r="B685" t="s">
        <v>1853</v>
      </c>
      <c r="C685" t="s">
        <v>3173</v>
      </c>
      <c r="D685" t="s">
        <v>244</v>
      </c>
      <c r="E685">
        <v>4094.2260027900002</v>
      </c>
      <c r="F685">
        <v>483.25</v>
      </c>
      <c r="G685">
        <v>-25.539564124965398</v>
      </c>
      <c r="H685">
        <f>(Table2[[#This Row],[1Y Return vs Nifty]]-AVERAGE(Table2[1Y Return vs Nifty]))/_xlfn.STDEV.P(Table2[1Y Return vs Nifty])</f>
        <v>-0.86647066206294887</v>
      </c>
      <c r="I685">
        <v>-3.8316234252820198</v>
      </c>
      <c r="J685">
        <f>(Table2[[#This Row],[1M Return vs Nifty]]-AVERAGE(Table2[1M Return vs Nifty]))/_xlfn.STDEV.P(Table2[1M Return vs Nifty])</f>
        <v>-0.41381418729393094</v>
      </c>
      <c r="K685">
        <v>-24.278507351571101</v>
      </c>
      <c r="L685">
        <f>(Table2[[#This Row],[6M Return vs Nifty]]-AVERAGE(Table2[6M Return vs Nifty]))/_xlfn.STDEV.P(Table2[6M Return vs Nifty])</f>
        <v>-1.1729563232345568</v>
      </c>
      <c r="M685">
        <v>-0.37322155042991501</v>
      </c>
      <c r="N685">
        <f>(Table2[[#This Row],[1W Return vs Nifty]]-AVERAGE(Table2[1W Return vs Nifty]))/_xlfn.STDEV.P(Table2[1W Return vs Nifty])</f>
        <v>-0.16597195306525839</v>
      </c>
      <c r="O685">
        <v>486.08</v>
      </c>
      <c r="P685">
        <v>489.94429171070198</v>
      </c>
      <c r="Q685">
        <v>502.01040519122</v>
      </c>
      <c r="R685">
        <v>47.696473627555299</v>
      </c>
      <c r="S685" s="1">
        <f>(Table2[[#This Row],[Close Price]]-Table2[[#This Row],[20D EMA]])/Table2[[#This Row],[20D EMA]]</f>
        <v>-5.8220868992758072E-3</v>
      </c>
      <c r="T685" s="1">
        <f>(Table2[[#This Row],[Close Price]]-Table2[[#This Row],[50D EMA]])/Table2[[#This Row],[50D EMA]]</f>
        <v>-1.3663373211938067E-2</v>
      </c>
      <c r="U685" s="1">
        <f>(Table2[[#This Row],[Close Price]]-Table2[[#This Row],[200D EMA]])/Table2[[#This Row],[200D EMA]]</f>
        <v>-3.7370550485052209E-2</v>
      </c>
      <c r="V685">
        <v>0.93720437440452098</v>
      </c>
      <c r="W685">
        <v>480.1</v>
      </c>
      <c r="X685">
        <v>489.35</v>
      </c>
      <c r="Y685">
        <v>480.1</v>
      </c>
      <c r="Z685">
        <v>498</v>
      </c>
      <c r="AA685">
        <v>478.05</v>
      </c>
      <c r="AB685">
        <v>506.5</v>
      </c>
      <c r="AC685" s="1">
        <f>(Table2[[#This Row],[Close Price]]/Table2[[#This Row],[Day Low]])-1</f>
        <v>6.5611330972712434E-3</v>
      </c>
      <c r="AD685" s="1">
        <f>(Table2[[#This Row],[Day High]]/Table2[[#This Row],[Close Price]])-1</f>
        <v>1.2622866011381406E-2</v>
      </c>
      <c r="AE685" s="1">
        <f>(Table2[[#This Row],[Close Price]]/Table2[[#This Row],[Current Week Low]])-1</f>
        <v>6.5611330972712434E-3</v>
      </c>
      <c r="AF685" s="1">
        <f>(Table2[[#This Row],[Current Week High]]/Table2[[#This Row],[Close Price]])-1</f>
        <v>3.0522503879979235E-2</v>
      </c>
      <c r="AG685" s="1">
        <f>(Table2[[#This Row],[Close Price]]/Table2[[#This Row],[Current Month Low]])-1</f>
        <v>1.0877523271624279E-2</v>
      </c>
      <c r="AH685" s="1">
        <f>(Table2[[#This Row],[Current Month High]]/Table2[[#This Row],[Close Price]])-1</f>
        <v>4.8111743404035234E-2</v>
      </c>
      <c r="AI685">
        <v>44.645628556647601</v>
      </c>
      <c r="AJ685">
        <v>8.1096196868008796</v>
      </c>
      <c r="AK685" t="str">
        <f>IF(AND(Table2[[#This Row],[20D EMA]]&gt;Table2[[#This Row],[50D EMA]],Table2[[#This Row],[50D EMA]]&gt;Table2[[#This Row],[200D EMA]]),"Uptrend","Downtrend/NoTrend")</f>
        <v>Downtrend/NoTrend</v>
      </c>
      <c r="AL685">
        <v>-0.15</v>
      </c>
      <c r="AM685" t="s">
        <v>3216</v>
      </c>
      <c r="AN685">
        <v>-0.74</v>
      </c>
      <c r="AO685" t="s">
        <v>3216</v>
      </c>
      <c r="AQ685">
        <f>(Table2[[#This Row],[Sharpe Ratio]]-AVERAGE(Table2[Sharpe Ratio]))/_xlfn.STDEV.P(Table2[Sharpe Ratio])</f>
        <v>-0.74800574154095356</v>
      </c>
      <c r="AR6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5">
        <f>_xlfn.RANK.AVG(Table2[[#This Row],[1Y Return vs Nifty Z-Score]],Table2[1Y Return vs Nifty Z-Score])</f>
        <v>628</v>
      </c>
      <c r="AT685">
        <f>_xlfn.RANK.AVG(Table2[[#This Row],[6M Return vs Nifty Z-Score]],Table2[6M Return vs Nifty Z-Score])</f>
        <v>700</v>
      </c>
      <c r="AU685">
        <f>_xlfn.RANK.AVG(Table2[[#This Row],[Sharpe Ratio Z-Score]],Table2[Sharpe Ratio Z-Score])</f>
        <v>557</v>
      </c>
      <c r="AV685">
        <f>(Table2[[#This Row],[Rank 1Y]]+Table2[[#This Row],[Rank 6M]]+Table2[[#This Row],[Rank Sharpe]])/3</f>
        <v>628.33333333333337</v>
      </c>
    </row>
    <row r="686" spans="1:48" x14ac:dyDescent="0.3">
      <c r="A686" t="s">
        <v>505</v>
      </c>
      <c r="B686" t="s">
        <v>506</v>
      </c>
      <c r="C686" t="s">
        <v>3170</v>
      </c>
      <c r="D686" t="s">
        <v>21</v>
      </c>
      <c r="E686">
        <v>43236.151927400002</v>
      </c>
      <c r="F686">
        <v>1060.75</v>
      </c>
      <c r="G686">
        <v>-45.064739701814297</v>
      </c>
      <c r="H686">
        <f>(Table2[[#This Row],[1Y Return vs Nifty]]-AVERAGE(Table2[1Y Return vs Nifty]))/_xlfn.STDEV.P(Table2[1Y Return vs Nifty])</f>
        <v>-1.1970989164716854</v>
      </c>
      <c r="I686">
        <v>3.0422726201569801</v>
      </c>
      <c r="J686">
        <f>(Table2[[#This Row],[1M Return vs Nifty]]-AVERAGE(Table2[1M Return vs Nifty]))/_xlfn.STDEV.P(Table2[1M Return vs Nifty])</f>
        <v>0.21066432271301125</v>
      </c>
      <c r="K686">
        <v>-14.6984510929727</v>
      </c>
      <c r="L686">
        <f>(Table2[[#This Row],[6M Return vs Nifty]]-AVERAGE(Table2[6M Return vs Nifty]))/_xlfn.STDEV.P(Table2[6M Return vs Nifty])</f>
        <v>-0.88689393774346936</v>
      </c>
      <c r="M686">
        <v>-2.2363466712553999</v>
      </c>
      <c r="N686">
        <f>(Table2[[#This Row],[1W Return vs Nifty]]-AVERAGE(Table2[1W Return vs Nifty]))/_xlfn.STDEV.P(Table2[1W Return vs Nifty])</f>
        <v>-0.57062083956496557</v>
      </c>
      <c r="O686">
        <v>1066.25</v>
      </c>
      <c r="P686">
        <v>1046.40869332025</v>
      </c>
      <c r="Q686">
        <v>1081.06780099502</v>
      </c>
      <c r="R686">
        <v>45.5076344253374</v>
      </c>
      <c r="S686" s="1">
        <f>(Table2[[#This Row],[Close Price]]-Table2[[#This Row],[20D EMA]])/Table2[[#This Row],[20D EMA]]</f>
        <v>-5.1582649472450177E-3</v>
      </c>
      <c r="T686" s="1">
        <f>(Table2[[#This Row],[Close Price]]-Table2[[#This Row],[50D EMA]])/Table2[[#This Row],[50D EMA]]</f>
        <v>1.3705263317571555E-2</v>
      </c>
      <c r="U686" s="1">
        <f>(Table2[[#This Row],[Close Price]]-Table2[[#This Row],[200D EMA]])/Table2[[#This Row],[200D EMA]]</f>
        <v>-1.8794196789802986E-2</v>
      </c>
      <c r="V686">
        <v>1.4268911330446501</v>
      </c>
      <c r="W686">
        <v>1051.8499999999999</v>
      </c>
      <c r="X686">
        <v>1096.95</v>
      </c>
      <c r="Y686">
        <v>1051.8499999999999</v>
      </c>
      <c r="Z686">
        <v>1120.8499999999999</v>
      </c>
      <c r="AA686">
        <v>1045.55</v>
      </c>
      <c r="AB686">
        <v>1122.9000000000001</v>
      </c>
      <c r="AC686" s="1">
        <f>(Table2[[#This Row],[Close Price]]/Table2[[#This Row],[Day Low]])-1</f>
        <v>8.4612825022580829E-3</v>
      </c>
      <c r="AD686" s="1">
        <f>(Table2[[#This Row],[Day High]]/Table2[[#This Row],[Close Price]])-1</f>
        <v>3.4126797077539628E-2</v>
      </c>
      <c r="AE686" s="1">
        <f>(Table2[[#This Row],[Close Price]]/Table2[[#This Row],[Current Week Low]])-1</f>
        <v>8.4612825022580829E-3</v>
      </c>
      <c r="AF686" s="1">
        <f>(Table2[[#This Row],[Current Week High]]/Table2[[#This Row],[Close Price]])-1</f>
        <v>5.665802498232364E-2</v>
      </c>
      <c r="AG686" s="1">
        <f>(Table2[[#This Row],[Close Price]]/Table2[[#This Row],[Current Month Low]])-1</f>
        <v>1.4537803070154398E-2</v>
      </c>
      <c r="AH686" s="1">
        <f>(Table2[[#This Row],[Current Month High]]/Table2[[#This Row],[Close Price]])-1</f>
        <v>5.8590619844449687E-2</v>
      </c>
      <c r="AI686">
        <v>31.982088145180199</v>
      </c>
      <c r="AJ686">
        <v>9.3443974847953797</v>
      </c>
      <c r="AK686" t="str">
        <f>IF(AND(Table2[[#This Row],[20D EMA]]&gt;Table2[[#This Row],[50D EMA]],Table2[[#This Row],[50D EMA]]&gt;Table2[[#This Row],[200D EMA]]),"Uptrend","Downtrend/NoTrend")</f>
        <v>Downtrend/NoTrend</v>
      </c>
      <c r="AL686">
        <v>-7.0000000000000007E-2</v>
      </c>
      <c r="AM686" t="s">
        <v>3216</v>
      </c>
      <c r="AN686">
        <v>-0.75</v>
      </c>
      <c r="AO686" t="s">
        <v>3216</v>
      </c>
      <c r="AQ686">
        <f>(Table2[[#This Row],[Sharpe Ratio]]-AVERAGE(Table2[Sharpe Ratio]))/_xlfn.STDEV.P(Table2[Sharpe Ratio])</f>
        <v>-0.74800574154095356</v>
      </c>
      <c r="AR6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6">
        <f>_xlfn.RANK.AVG(Table2[[#This Row],[1Y Return vs Nifty Z-Score]],Table2[1Y Return vs Nifty Z-Score])</f>
        <v>709</v>
      </c>
      <c r="AT686">
        <f>_xlfn.RANK.AVG(Table2[[#This Row],[6M Return vs Nifty Z-Score]],Table2[6M Return vs Nifty Z-Score])</f>
        <v>622</v>
      </c>
      <c r="AU686">
        <f>_xlfn.RANK.AVG(Table2[[#This Row],[Sharpe Ratio Z-Score]],Table2[Sharpe Ratio Z-Score])</f>
        <v>557</v>
      </c>
      <c r="AV686">
        <f>(Table2[[#This Row],[Rank 1Y]]+Table2[[#This Row],[Rank 6M]]+Table2[[#This Row],[Rank Sharpe]])/3</f>
        <v>629.33333333333337</v>
      </c>
    </row>
    <row r="687" spans="1:48" x14ac:dyDescent="0.3">
      <c r="A687" t="s">
        <v>314</v>
      </c>
      <c r="B687" t="s">
        <v>315</v>
      </c>
      <c r="C687" t="s">
        <v>3172</v>
      </c>
      <c r="D687" t="s">
        <v>27</v>
      </c>
      <c r="E687">
        <v>89912.763465600001</v>
      </c>
      <c r="F687">
        <v>10.38</v>
      </c>
      <c r="G687">
        <v>-31.873989857599</v>
      </c>
      <c r="H687">
        <f>(Table2[[#This Row],[1Y Return vs Nifty]]-AVERAGE(Table2[1Y Return vs Nifty]))/_xlfn.STDEV.P(Table2[1Y Return vs Nifty])</f>
        <v>-0.97373423643744506</v>
      </c>
      <c r="I687">
        <v>-22.196996926417299</v>
      </c>
      <c r="J687">
        <f>(Table2[[#This Row],[1M Return vs Nifty]]-AVERAGE(Table2[1M Return vs Nifty]))/_xlfn.STDEV.P(Table2[1M Return vs Nifty])</f>
        <v>-2.0822684385507211</v>
      </c>
      <c r="K687">
        <v>-35.714780585664897</v>
      </c>
      <c r="L687">
        <f>(Table2[[#This Row],[6M Return vs Nifty]]-AVERAGE(Table2[6M Return vs Nifty]))/_xlfn.STDEV.P(Table2[6M Return vs Nifty])</f>
        <v>-1.5144457168418735</v>
      </c>
      <c r="M687">
        <v>-2.6002828793474499</v>
      </c>
      <c r="N687">
        <f>(Table2[[#This Row],[1W Return vs Nifty]]-AVERAGE(Table2[1W Return vs Nifty]))/_xlfn.STDEV.P(Table2[1W Return vs Nifty])</f>
        <v>-0.64966350809821216</v>
      </c>
      <c r="O687">
        <v>13.85</v>
      </c>
      <c r="P687">
        <v>14.819057328403</v>
      </c>
      <c r="Q687">
        <v>14.263566629743099</v>
      </c>
      <c r="R687">
        <v>25.324457847715401</v>
      </c>
      <c r="S687" s="1">
        <f>(Table2[[#This Row],[Close Price]]-Table2[[#This Row],[20D EMA]])/Table2[[#This Row],[20D EMA]]</f>
        <v>-0.25054151624548726</v>
      </c>
      <c r="T687" s="1">
        <f>(Table2[[#This Row],[Close Price]]-Table2[[#This Row],[50D EMA]])/Table2[[#This Row],[50D EMA]]</f>
        <v>-0.29955058746515972</v>
      </c>
      <c r="U687" s="1">
        <f>(Table2[[#This Row],[Close Price]]-Table2[[#This Row],[200D EMA]])/Table2[[#This Row],[200D EMA]]</f>
        <v>-0.2722717767970384</v>
      </c>
      <c r="V687">
        <v>0.988461298100757</v>
      </c>
      <c r="W687">
        <v>10</v>
      </c>
      <c r="X687">
        <v>13.02</v>
      </c>
      <c r="Y687">
        <v>10</v>
      </c>
      <c r="Z687">
        <v>13.5</v>
      </c>
      <c r="AA687">
        <v>10</v>
      </c>
      <c r="AB687">
        <v>15.58</v>
      </c>
      <c r="AC687" s="1">
        <f>(Table2[[#This Row],[Close Price]]/Table2[[#This Row],[Day Low]])-1</f>
        <v>3.8000000000000034E-2</v>
      </c>
      <c r="AD687" s="1">
        <f>(Table2[[#This Row],[Day High]]/Table2[[#This Row],[Close Price]])-1</f>
        <v>0.25433526011560681</v>
      </c>
      <c r="AE687" s="1">
        <f>(Table2[[#This Row],[Close Price]]/Table2[[#This Row],[Current Week Low]])-1</f>
        <v>3.8000000000000034E-2</v>
      </c>
      <c r="AF687" s="1">
        <f>(Table2[[#This Row],[Current Week High]]/Table2[[#This Row],[Close Price]])-1</f>
        <v>0.30057803468208077</v>
      </c>
      <c r="AG687" s="1">
        <f>(Table2[[#This Row],[Close Price]]/Table2[[#This Row],[Current Month Low]])-1</f>
        <v>3.8000000000000034E-2</v>
      </c>
      <c r="AH687" s="1">
        <f>(Table2[[#This Row],[Current Month High]]/Table2[[#This Row],[Close Price]])-1</f>
        <v>0.50096339113680144</v>
      </c>
      <c r="AI687">
        <v>84.7784200385356</v>
      </c>
      <c r="AJ687">
        <v>3.8</v>
      </c>
      <c r="AK687" t="str">
        <f>IF(AND(Table2[[#This Row],[20D EMA]]&gt;Table2[[#This Row],[50D EMA]],Table2[[#This Row],[50D EMA]]&gt;Table2[[#This Row],[200D EMA]]),"Uptrend","Downtrend/NoTrend")</f>
        <v>Downtrend/NoTrend</v>
      </c>
      <c r="AL687">
        <v>-0.43</v>
      </c>
      <c r="AM687" t="s">
        <v>3216</v>
      </c>
      <c r="AN687">
        <v>-31.3</v>
      </c>
      <c r="AO687" t="s">
        <v>3216</v>
      </c>
      <c r="AP687">
        <v>1.2584809579570999E-2</v>
      </c>
      <c r="AQ687">
        <f>(Table2[[#This Row],[Sharpe Ratio]]-AVERAGE(Table2[Sharpe Ratio]))/_xlfn.STDEV.P(Table2[Sharpe Ratio])</f>
        <v>-0.60184478712578893</v>
      </c>
      <c r="AR6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7">
        <f>_xlfn.RANK.AVG(Table2[[#This Row],[1Y Return vs Nifty Z-Score]],Table2[1Y Return vs Nifty Z-Score])</f>
        <v>665</v>
      </c>
      <c r="AT687">
        <f>_xlfn.RANK.AVG(Table2[[#This Row],[6M Return vs Nifty Z-Score]],Table2[6M Return vs Nifty Z-Score])</f>
        <v>731</v>
      </c>
      <c r="AU687">
        <f>_xlfn.RANK.AVG(Table2[[#This Row],[Sharpe Ratio Z-Score]],Table2[Sharpe Ratio Z-Score])</f>
        <v>494</v>
      </c>
      <c r="AV687">
        <f>(Table2[[#This Row],[Rank 1Y]]+Table2[[#This Row],[Rank 6M]]+Table2[[#This Row],[Rank Sharpe]])/3</f>
        <v>630</v>
      </c>
    </row>
    <row r="688" spans="1:48" x14ac:dyDescent="0.3">
      <c r="A688" t="s">
        <v>1215</v>
      </c>
      <c r="B688" t="s">
        <v>1216</v>
      </c>
      <c r="C688" t="s">
        <v>3180</v>
      </c>
      <c r="D688" t="s">
        <v>80</v>
      </c>
      <c r="E688">
        <v>10135.828798875</v>
      </c>
      <c r="F688">
        <v>1315.85</v>
      </c>
      <c r="G688">
        <v>-15.838263858621101</v>
      </c>
      <c r="H688">
        <f>(Table2[[#This Row],[1Y Return vs Nifty]]-AVERAGE(Table2[1Y Return vs Nifty]))/_xlfn.STDEV.P(Table2[1Y Return vs Nifty])</f>
        <v>-0.70219434301362849</v>
      </c>
      <c r="I688">
        <v>-1.3013655852130599</v>
      </c>
      <c r="J688">
        <f>(Table2[[#This Row],[1M Return vs Nifty]]-AVERAGE(Table2[1M Return vs Nifty]))/_xlfn.STDEV.P(Table2[1M Return vs Nifty])</f>
        <v>-0.18394576399298826</v>
      </c>
      <c r="K688">
        <v>-23.641140157288302</v>
      </c>
      <c r="L688">
        <f>(Table2[[#This Row],[6M Return vs Nifty]]-AVERAGE(Table2[6M Return vs Nifty]))/_xlfn.STDEV.P(Table2[6M Return vs Nifty])</f>
        <v>-1.1539244120318795</v>
      </c>
      <c r="M688">
        <v>-1.7902960024136301</v>
      </c>
      <c r="N688">
        <f>(Table2[[#This Row],[1W Return vs Nifty]]-AVERAGE(Table2[1W Return vs Nifty]))/_xlfn.STDEV.P(Table2[1W Return vs Nifty])</f>
        <v>-0.47374387491467873</v>
      </c>
      <c r="O688">
        <v>1329.42</v>
      </c>
      <c r="P688">
        <v>1380.8013821316599</v>
      </c>
      <c r="Q688">
        <v>1415.5881051230001</v>
      </c>
      <c r="R688">
        <v>46.347439239158298</v>
      </c>
      <c r="S688" s="1">
        <f>(Table2[[#This Row],[Close Price]]-Table2[[#This Row],[20D EMA]])/Table2[[#This Row],[20D EMA]]</f>
        <v>-1.0207458891847696E-2</v>
      </c>
      <c r="T688" s="1">
        <f>(Table2[[#This Row],[Close Price]]-Table2[[#This Row],[50D EMA]])/Table2[[#This Row],[50D EMA]]</f>
        <v>-4.7038902895207901E-2</v>
      </c>
      <c r="U688" s="1">
        <f>(Table2[[#This Row],[Close Price]]-Table2[[#This Row],[200D EMA]])/Table2[[#This Row],[200D EMA]]</f>
        <v>-7.0457009890128999E-2</v>
      </c>
      <c r="V688">
        <v>0.69838304913133198</v>
      </c>
      <c r="W688">
        <v>1301.0999999999999</v>
      </c>
      <c r="X688">
        <v>1320</v>
      </c>
      <c r="Y688">
        <v>1300</v>
      </c>
      <c r="Z688">
        <v>1330.95</v>
      </c>
      <c r="AA688">
        <v>1270</v>
      </c>
      <c r="AB688">
        <v>1368.95</v>
      </c>
      <c r="AC688" s="1">
        <f>(Table2[[#This Row],[Close Price]]/Table2[[#This Row],[Day Low]])-1</f>
        <v>1.133656137114758E-2</v>
      </c>
      <c r="AD688" s="1">
        <f>(Table2[[#This Row],[Day High]]/Table2[[#This Row],[Close Price]])-1</f>
        <v>3.1538549226737267E-3</v>
      </c>
      <c r="AE688" s="1">
        <f>(Table2[[#This Row],[Close Price]]/Table2[[#This Row],[Current Week Low]])-1</f>
        <v>1.2192307692307613E-2</v>
      </c>
      <c r="AF688" s="1">
        <f>(Table2[[#This Row],[Current Week High]]/Table2[[#This Row],[Close Price]])-1</f>
        <v>1.1475472128282149E-2</v>
      </c>
      <c r="AG688" s="1">
        <f>(Table2[[#This Row],[Close Price]]/Table2[[#This Row],[Current Month Low]])-1</f>
        <v>3.6102362204724292E-2</v>
      </c>
      <c r="AH688" s="1">
        <f>(Table2[[#This Row],[Current Month High]]/Table2[[#This Row],[Close Price]])-1</f>
        <v>4.0354143709389501E-2</v>
      </c>
      <c r="AI688">
        <v>36.945700497777104</v>
      </c>
      <c r="AJ688">
        <v>15.643538251966399</v>
      </c>
      <c r="AK688" t="str">
        <f>IF(AND(Table2[[#This Row],[20D EMA]]&gt;Table2[[#This Row],[50D EMA]],Table2[[#This Row],[50D EMA]]&gt;Table2[[#This Row],[200D EMA]]),"Uptrend","Downtrend/NoTrend")</f>
        <v>Downtrend/NoTrend</v>
      </c>
      <c r="AL688">
        <v>-0.19</v>
      </c>
      <c r="AM688" t="s">
        <v>3216</v>
      </c>
      <c r="AN688">
        <v>-1.29</v>
      </c>
      <c r="AO688" t="s">
        <v>3216</v>
      </c>
      <c r="AP688">
        <v>-1.8493700401741999E-2</v>
      </c>
      <c r="AQ688">
        <f>(Table2[[#This Row],[Sharpe Ratio]]-AVERAGE(Table2[Sharpe Ratio]))/_xlfn.STDEV.P(Table2[Sharpe Ratio])</f>
        <v>-0.96279301220213342</v>
      </c>
      <c r="AR6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8">
        <f>_xlfn.RANK.AVG(Table2[[#This Row],[1Y Return vs Nifty Z-Score]],Table2[1Y Return vs Nifty Z-Score])</f>
        <v>569</v>
      </c>
      <c r="AT688">
        <f>_xlfn.RANK.AVG(Table2[[#This Row],[6M Return vs Nifty Z-Score]],Table2[6M Return vs Nifty Z-Score])</f>
        <v>697</v>
      </c>
      <c r="AU688">
        <f>_xlfn.RANK.AVG(Table2[[#This Row],[Sharpe Ratio Z-Score]],Table2[Sharpe Ratio Z-Score])</f>
        <v>624</v>
      </c>
      <c r="AV688">
        <f>(Table2[[#This Row],[Rank 1Y]]+Table2[[#This Row],[Rank 6M]]+Table2[[#This Row],[Rank Sharpe]])/3</f>
        <v>630</v>
      </c>
    </row>
    <row r="689" spans="1:48" x14ac:dyDescent="0.3">
      <c r="A689" t="s">
        <v>578</v>
      </c>
      <c r="B689" t="s">
        <v>579</v>
      </c>
      <c r="C689" t="s">
        <v>3171</v>
      </c>
      <c r="D689" t="s">
        <v>40</v>
      </c>
      <c r="E689">
        <v>35367.841789124999</v>
      </c>
      <c r="F689">
        <v>605.6</v>
      </c>
      <c r="G689">
        <v>-29.372623022259098</v>
      </c>
      <c r="H689">
        <f>(Table2[[#This Row],[1Y Return vs Nifty]]-AVERAGE(Table2[1Y Return vs Nifty]))/_xlfn.STDEV.P(Table2[1Y Return vs Nifty])</f>
        <v>-0.93137750847106804</v>
      </c>
      <c r="I689">
        <v>-1.0498979211660999</v>
      </c>
      <c r="J689">
        <f>(Table2[[#This Row],[1M Return vs Nifty]]-AVERAGE(Table2[1M Return vs Nifty]))/_xlfn.STDEV.P(Table2[1M Return vs Nifty])</f>
        <v>-0.16110047347347725</v>
      </c>
      <c r="K689">
        <v>-4.7792847440861896</v>
      </c>
      <c r="L689">
        <f>(Table2[[#This Row],[6M Return vs Nifty]]-AVERAGE(Table2[6M Return vs Nifty]))/_xlfn.STDEV.P(Table2[6M Return vs Nifty])</f>
        <v>-0.59070565750256254</v>
      </c>
      <c r="M689">
        <v>-2.8275880161806302</v>
      </c>
      <c r="N689">
        <f>(Table2[[#This Row],[1W Return vs Nifty]]-AVERAGE(Table2[1W Return vs Nifty]))/_xlfn.STDEV.P(Table2[1W Return vs Nifty])</f>
        <v>-0.69903151322416812</v>
      </c>
      <c r="O689">
        <v>613</v>
      </c>
      <c r="P689">
        <v>599.57853538794802</v>
      </c>
      <c r="Q689">
        <v>576.165554764273</v>
      </c>
      <c r="R689">
        <v>34.8947115197847</v>
      </c>
      <c r="S689" s="1">
        <f>(Table2[[#This Row],[Close Price]]-Table2[[#This Row],[20D EMA]])/Table2[[#This Row],[20D EMA]]</f>
        <v>-1.2071778140293601E-2</v>
      </c>
      <c r="T689" s="1">
        <f>(Table2[[#This Row],[Close Price]]-Table2[[#This Row],[50D EMA]])/Table2[[#This Row],[50D EMA]]</f>
        <v>1.0042828848360798E-2</v>
      </c>
      <c r="U689" s="1">
        <f>(Table2[[#This Row],[Close Price]]-Table2[[#This Row],[200D EMA]])/Table2[[#This Row],[200D EMA]]</f>
        <v>5.1086783984803742E-2</v>
      </c>
      <c r="V689">
        <v>0.80271867485379</v>
      </c>
      <c r="W689">
        <v>603</v>
      </c>
      <c r="X689">
        <v>616.70000000000005</v>
      </c>
      <c r="Y689">
        <v>601.04999999999995</v>
      </c>
      <c r="Z689">
        <v>625.4</v>
      </c>
      <c r="AA689">
        <v>601.04999999999995</v>
      </c>
      <c r="AB689">
        <v>647</v>
      </c>
      <c r="AC689" s="1">
        <f>(Table2[[#This Row],[Close Price]]/Table2[[#This Row],[Day Low]])-1</f>
        <v>4.3117744610281505E-3</v>
      </c>
      <c r="AD689" s="1">
        <f>(Table2[[#This Row],[Day High]]/Table2[[#This Row],[Close Price]])-1</f>
        <v>1.8328929986789921E-2</v>
      </c>
      <c r="AE689" s="1">
        <f>(Table2[[#This Row],[Close Price]]/Table2[[#This Row],[Current Week Low]])-1</f>
        <v>7.5700856833875729E-3</v>
      </c>
      <c r="AF689" s="1">
        <f>(Table2[[#This Row],[Current Week High]]/Table2[[#This Row],[Close Price]])-1</f>
        <v>3.2694848084544148E-2</v>
      </c>
      <c r="AG689" s="1">
        <f>(Table2[[#This Row],[Close Price]]/Table2[[#This Row],[Current Month Low]])-1</f>
        <v>7.5700856833875729E-3</v>
      </c>
      <c r="AH689" s="1">
        <f>(Table2[[#This Row],[Current Month High]]/Table2[[#This Row],[Close Price]])-1</f>
        <v>6.8361955085865178E-2</v>
      </c>
      <c r="AI689">
        <v>6.8361955085865098</v>
      </c>
      <c r="AJ689">
        <v>33.157431838170602</v>
      </c>
      <c r="AK689" t="str">
        <f>IF(AND(Table2[[#This Row],[20D EMA]]&gt;Table2[[#This Row],[50D EMA]],Table2[[#This Row],[50D EMA]]&gt;Table2[[#This Row],[200D EMA]]),"Uptrend","Downtrend/NoTrend")</f>
        <v>Uptrend</v>
      </c>
      <c r="AL689">
        <v>0.02</v>
      </c>
      <c r="AM689" t="s">
        <v>3217</v>
      </c>
      <c r="AN689">
        <v>-5.04</v>
      </c>
      <c r="AO689" t="s">
        <v>3216</v>
      </c>
      <c r="AP689">
        <v>-8.8000291995594004E-2</v>
      </c>
      <c r="AQ689">
        <f>(Table2[[#This Row],[Sharpe Ratio]]-AVERAGE(Table2[Sharpe Ratio]))/_xlfn.STDEV.P(Table2[Sharpe Ratio])</f>
        <v>-1.7700479572426913</v>
      </c>
      <c r="AR6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-4.1522631099139673</v>
      </c>
      <c r="AS689">
        <f>_xlfn.RANK.AVG(Table2[[#This Row],[1Y Return vs Nifty Z-Score]],Table2[1Y Return vs Nifty Z-Score])</f>
        <v>656</v>
      </c>
      <c r="AT689">
        <f>_xlfn.RANK.AVG(Table2[[#This Row],[6M Return vs Nifty Z-Score]],Table2[6M Return vs Nifty Z-Score])</f>
        <v>522</v>
      </c>
      <c r="AU689">
        <f>_xlfn.RANK.AVG(Table2[[#This Row],[Sharpe Ratio Z-Score]],Table2[Sharpe Ratio Z-Score])</f>
        <v>715</v>
      </c>
      <c r="AV689">
        <f>(Table2[[#This Row],[Rank 1Y]]+Table2[[#This Row],[Rank 6M]]+Table2[[#This Row],[Rank Sharpe]])/3</f>
        <v>631</v>
      </c>
    </row>
    <row r="690" spans="1:48" x14ac:dyDescent="0.3">
      <c r="A690" t="s">
        <v>2108</v>
      </c>
      <c r="B690" t="s">
        <v>2109</v>
      </c>
      <c r="C690" t="s">
        <v>3180</v>
      </c>
      <c r="D690" t="s">
        <v>80</v>
      </c>
      <c r="E690">
        <v>3022.4813399519999</v>
      </c>
      <c r="F690">
        <v>230.16</v>
      </c>
      <c r="G690">
        <v>-24.7561447397539</v>
      </c>
      <c r="H690">
        <f>(Table2[[#This Row],[1Y Return vs Nifty]]-AVERAGE(Table2[1Y Return vs Nifty]))/_xlfn.STDEV.P(Table2[1Y Return vs Nifty])</f>
        <v>-0.85320468231372881</v>
      </c>
      <c r="I690">
        <v>-1.7917654792320801</v>
      </c>
      <c r="J690">
        <f>(Table2[[#This Row],[1M Return vs Nifty]]-AVERAGE(Table2[1M Return vs Nifty]))/_xlfn.STDEV.P(Table2[1M Return vs Nifty])</f>
        <v>-0.2284975281017517</v>
      </c>
      <c r="K690">
        <v>-11.325067467303899</v>
      </c>
      <c r="L690">
        <f>(Table2[[#This Row],[6M Return vs Nifty]]-AVERAGE(Table2[6M Return vs Nifty]))/_xlfn.STDEV.P(Table2[6M Return vs Nifty])</f>
        <v>-0.78616403166705406</v>
      </c>
      <c r="M690">
        <v>0.271701526690864</v>
      </c>
      <c r="N690">
        <f>(Table2[[#This Row],[1W Return vs Nifty]]-AVERAGE(Table2[1W Return vs Nifty]))/_xlfn.STDEV.P(Table2[1W Return vs Nifty])</f>
        <v>-2.5902237876585226E-2</v>
      </c>
      <c r="O690">
        <v>232.17</v>
      </c>
      <c r="P690">
        <v>233.644124423362</v>
      </c>
      <c r="Q690">
        <v>235.23175751888201</v>
      </c>
      <c r="R690">
        <v>46.624017315651201</v>
      </c>
      <c r="S690" s="1">
        <f>(Table2[[#This Row],[Close Price]]-Table2[[#This Row],[20D EMA]])/Table2[[#This Row],[20D EMA]]</f>
        <v>-8.6574492828530424E-3</v>
      </c>
      <c r="T690" s="1">
        <f>(Table2[[#This Row],[Close Price]]-Table2[[#This Row],[50D EMA]])/Table2[[#This Row],[50D EMA]]</f>
        <v>-1.4912099467345424E-2</v>
      </c>
      <c r="U690" s="1">
        <f>(Table2[[#This Row],[Close Price]]-Table2[[#This Row],[200D EMA]])/Table2[[#This Row],[200D EMA]]</f>
        <v>-2.1560683694993438E-2</v>
      </c>
      <c r="V690">
        <v>0.32507142931279398</v>
      </c>
      <c r="W690">
        <v>225.65</v>
      </c>
      <c r="X690">
        <v>234.99</v>
      </c>
      <c r="Y690">
        <v>225.65</v>
      </c>
      <c r="Z690">
        <v>238.8</v>
      </c>
      <c r="AA690">
        <v>225.21</v>
      </c>
      <c r="AB690">
        <v>238.8</v>
      </c>
      <c r="AC690" s="1">
        <f>(Table2[[#This Row],[Close Price]]/Table2[[#This Row],[Day Low]])-1</f>
        <v>1.9986705074229949E-2</v>
      </c>
      <c r="AD690" s="1">
        <f>(Table2[[#This Row],[Day High]]/Table2[[#This Row],[Close Price]])-1</f>
        <v>2.0985401459854058E-2</v>
      </c>
      <c r="AE690" s="1">
        <f>(Table2[[#This Row],[Close Price]]/Table2[[#This Row],[Current Week Low]])-1</f>
        <v>1.9986705074229949E-2</v>
      </c>
      <c r="AF690" s="1">
        <f>(Table2[[#This Row],[Current Week High]]/Table2[[#This Row],[Close Price]])-1</f>
        <v>3.7539103232533844E-2</v>
      </c>
      <c r="AG690" s="1">
        <f>(Table2[[#This Row],[Close Price]]/Table2[[#This Row],[Current Month Low]])-1</f>
        <v>2.197948581324094E-2</v>
      </c>
      <c r="AH690" s="1">
        <f>(Table2[[#This Row],[Current Month High]]/Table2[[#This Row],[Close Price]])-1</f>
        <v>3.7539103232533844E-2</v>
      </c>
      <c r="AI690">
        <v>32.516510253736499</v>
      </c>
      <c r="AJ690">
        <v>18.6391752577319</v>
      </c>
      <c r="AK690" t="str">
        <f>IF(AND(Table2[[#This Row],[20D EMA]]&gt;Table2[[#This Row],[50D EMA]],Table2[[#This Row],[50D EMA]]&gt;Table2[[#This Row],[200D EMA]]),"Uptrend","Downtrend/NoTrend")</f>
        <v>Downtrend/NoTrend</v>
      </c>
      <c r="AL690">
        <v>-0.12</v>
      </c>
      <c r="AM690" t="s">
        <v>3216</v>
      </c>
      <c r="AN690">
        <v>-0.25</v>
      </c>
      <c r="AO690" t="s">
        <v>3216</v>
      </c>
      <c r="AP690">
        <v>-6.3798634656674999E-2</v>
      </c>
      <c r="AQ690">
        <f>(Table2[[#This Row],[Sharpe Ratio]]-AVERAGE(Table2[Sharpe Ratio]))/_xlfn.STDEV.P(Table2[Sharpe Ratio])</f>
        <v>-1.4889680320583358</v>
      </c>
      <c r="AR6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0">
        <f>_xlfn.RANK.AVG(Table2[[#This Row],[1Y Return vs Nifty Z-Score]],Table2[1Y Return vs Nifty Z-Score])</f>
        <v>623</v>
      </c>
      <c r="AT690">
        <f>_xlfn.RANK.AVG(Table2[[#This Row],[6M Return vs Nifty Z-Score]],Table2[6M Return vs Nifty Z-Score])</f>
        <v>585</v>
      </c>
      <c r="AU690">
        <f>_xlfn.RANK.AVG(Table2[[#This Row],[Sharpe Ratio Z-Score]],Table2[Sharpe Ratio Z-Score])</f>
        <v>685</v>
      </c>
      <c r="AV690">
        <f>(Table2[[#This Row],[Rank 1Y]]+Table2[[#This Row],[Rank 6M]]+Table2[[#This Row],[Rank Sharpe]])/3</f>
        <v>631</v>
      </c>
    </row>
    <row r="691" spans="1:48" x14ac:dyDescent="0.3">
      <c r="A691" t="s">
        <v>63</v>
      </c>
      <c r="B691" t="s">
        <v>64</v>
      </c>
      <c r="C691" t="s">
        <v>3171</v>
      </c>
      <c r="D691" t="s">
        <v>24</v>
      </c>
      <c r="E691">
        <v>365754.43860763998</v>
      </c>
      <c r="F691">
        <v>1871.95</v>
      </c>
      <c r="G691">
        <v>-21.627271084182102</v>
      </c>
      <c r="H691">
        <f>(Table2[[#This Row],[1Y Return vs Nifty]]-AVERAGE(Table2[1Y Return vs Nifty]))/_xlfn.STDEV.P(Table2[1Y Return vs Nifty])</f>
        <v>-0.80022210958676243</v>
      </c>
      <c r="I691">
        <v>-0.48217718856814301</v>
      </c>
      <c r="J691">
        <f>(Table2[[#This Row],[1M Return vs Nifty]]-AVERAGE(Table2[1M Return vs Nifty]))/_xlfn.STDEV.P(Table2[1M Return vs Nifty])</f>
        <v>-0.1095242792963685</v>
      </c>
      <c r="K691">
        <v>-9.5030212799405493</v>
      </c>
      <c r="L691">
        <f>(Table2[[#This Row],[6M Return vs Nifty]]-AVERAGE(Table2[6M Return vs Nifty]))/_xlfn.STDEV.P(Table2[6M Return vs Nifty])</f>
        <v>-0.73175737008150321</v>
      </c>
      <c r="M691">
        <v>2.3757349535347001</v>
      </c>
      <c r="N691">
        <f>(Table2[[#This Row],[1W Return vs Nifty]]-AVERAGE(Table2[1W Return vs Nifty]))/_xlfn.STDEV.P(Table2[1W Return vs Nifty])</f>
        <v>0.43106910227329071</v>
      </c>
      <c r="O691">
        <v>1811.8</v>
      </c>
      <c r="P691">
        <v>1795.1110029741899</v>
      </c>
      <c r="Q691">
        <v>1776.5453960601001</v>
      </c>
      <c r="R691">
        <v>69.581838246332396</v>
      </c>
      <c r="S691" s="1">
        <f>(Table2[[#This Row],[Close Price]]-Table2[[#This Row],[20D EMA]])/Table2[[#This Row],[20D EMA]]</f>
        <v>3.3199028590352189E-2</v>
      </c>
      <c r="T691" s="1">
        <f>(Table2[[#This Row],[Close Price]]-Table2[[#This Row],[50D EMA]])/Table2[[#This Row],[50D EMA]]</f>
        <v>4.2804593642677899E-2</v>
      </c>
      <c r="U691" s="1">
        <f>(Table2[[#This Row],[Close Price]]-Table2[[#This Row],[200D EMA]])/Table2[[#This Row],[200D EMA]]</f>
        <v>5.3702316952598972E-2</v>
      </c>
      <c r="V691">
        <v>0.74281746759089295</v>
      </c>
      <c r="W691">
        <v>1845.1</v>
      </c>
      <c r="X691">
        <v>1875</v>
      </c>
      <c r="Y691">
        <v>1828.3</v>
      </c>
      <c r="Z691">
        <v>1875</v>
      </c>
      <c r="AA691">
        <v>1756.5</v>
      </c>
      <c r="AB691">
        <v>1875</v>
      </c>
      <c r="AC691" s="1">
        <f>(Table2[[#This Row],[Close Price]]/Table2[[#This Row],[Day Low]])-1</f>
        <v>1.4552056799089552E-2</v>
      </c>
      <c r="AD691" s="1">
        <f>(Table2[[#This Row],[Day High]]/Table2[[#This Row],[Close Price]])-1</f>
        <v>1.629317022356247E-3</v>
      </c>
      <c r="AE691" s="1">
        <f>(Table2[[#This Row],[Close Price]]/Table2[[#This Row],[Current Week Low]])-1</f>
        <v>2.3874637641524865E-2</v>
      </c>
      <c r="AF691" s="1">
        <f>(Table2[[#This Row],[Current Week High]]/Table2[[#This Row],[Close Price]])-1</f>
        <v>1.629317022356247E-3</v>
      </c>
      <c r="AG691" s="1">
        <f>(Table2[[#This Row],[Close Price]]/Table2[[#This Row],[Current Month Low]])-1</f>
        <v>6.5727298605180673E-2</v>
      </c>
      <c r="AH691" s="1">
        <f>(Table2[[#This Row],[Current Month High]]/Table2[[#This Row],[Close Price]])-1</f>
        <v>1.629317022356247E-3</v>
      </c>
      <c r="AI691">
        <v>2.91407355965704</v>
      </c>
      <c r="AJ691">
        <v>21.2520646435858</v>
      </c>
      <c r="AK691" t="str">
        <f>IF(AND(Table2[[#This Row],[20D EMA]]&gt;Table2[[#This Row],[50D EMA]],Table2[[#This Row],[50D EMA]]&gt;Table2[[#This Row],[200D EMA]]),"Uptrend","Downtrend/NoTrend")</f>
        <v>Uptrend</v>
      </c>
      <c r="AL691">
        <v>0.04</v>
      </c>
      <c r="AM691" t="s">
        <v>3217</v>
      </c>
      <c r="AN691">
        <v>4.9400000000000004</v>
      </c>
      <c r="AO691" t="s">
        <v>3217</v>
      </c>
      <c r="AP691">
        <v>-0.104627326936299</v>
      </c>
      <c r="AQ691">
        <f>(Table2[[#This Row],[Sharpe Ratio]]-AVERAGE(Table2[Sharpe Ratio]))/_xlfn.STDEV.P(Table2[Sharpe Ratio])</f>
        <v>-1.9631556304785842</v>
      </c>
      <c r="AR6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-3.1735902871699277</v>
      </c>
      <c r="AS691">
        <f>_xlfn.RANK.AVG(Table2[[#This Row],[1Y Return vs Nifty Z-Score]],Table2[1Y Return vs Nifty Z-Score])</f>
        <v>602</v>
      </c>
      <c r="AT691">
        <f>_xlfn.RANK.AVG(Table2[[#This Row],[6M Return vs Nifty Z-Score]],Table2[6M Return vs Nifty Z-Score])</f>
        <v>566</v>
      </c>
      <c r="AU691">
        <f>_xlfn.RANK.AVG(Table2[[#This Row],[Sharpe Ratio Z-Score]],Table2[Sharpe Ratio Z-Score])</f>
        <v>727</v>
      </c>
      <c r="AV691">
        <f>(Table2[[#This Row],[Rank 1Y]]+Table2[[#This Row],[Rank 6M]]+Table2[[#This Row],[Rank Sharpe]])/3</f>
        <v>631.66666666666663</v>
      </c>
    </row>
    <row r="692" spans="1:48" x14ac:dyDescent="0.3">
      <c r="A692" t="s">
        <v>724</v>
      </c>
      <c r="B692" t="s">
        <v>725</v>
      </c>
      <c r="C692" t="s">
        <v>3181</v>
      </c>
      <c r="D692" t="s">
        <v>89</v>
      </c>
      <c r="E692">
        <v>24740.514124224999</v>
      </c>
      <c r="F692">
        <v>304.55</v>
      </c>
      <c r="G692">
        <v>-32.9175710657275</v>
      </c>
      <c r="H692">
        <f>(Table2[[#This Row],[1Y Return vs Nifty]]-AVERAGE(Table2[1Y Return vs Nifty]))/_xlfn.STDEV.P(Table2[1Y Return vs Nifty])</f>
        <v>-0.99140564901036965</v>
      </c>
      <c r="I692">
        <v>1.29073074885463</v>
      </c>
      <c r="J692">
        <f>(Table2[[#This Row],[1M Return vs Nifty]]-AVERAGE(Table2[1M Return vs Nifty]))/_xlfn.STDEV.P(Table2[1M Return vs Nifty])</f>
        <v>5.1540552034019624E-2</v>
      </c>
      <c r="K692">
        <v>-3.4874248396877401</v>
      </c>
      <c r="L692">
        <f>(Table2[[#This Row],[6M Return vs Nifty]]-AVERAGE(Table2[6M Return vs Nifty]))/_xlfn.STDEV.P(Table2[6M Return vs Nifty])</f>
        <v>-0.55213046378793018</v>
      </c>
      <c r="M692">
        <v>-4.22562599905147</v>
      </c>
      <c r="N692">
        <f>(Table2[[#This Row],[1W Return vs Nifty]]-AVERAGE(Table2[1W Return vs Nifty]))/_xlfn.STDEV.P(Table2[1W Return vs Nifty])</f>
        <v>-1.0026689376405884</v>
      </c>
      <c r="O692">
        <v>304.93</v>
      </c>
      <c r="P692">
        <v>296.89062258162801</v>
      </c>
      <c r="Q692">
        <v>294.07876574183399</v>
      </c>
      <c r="R692">
        <v>47.364716753366899</v>
      </c>
      <c r="S692" s="1">
        <f>(Table2[[#This Row],[Close Price]]-Table2[[#This Row],[20D EMA]])/Table2[[#This Row],[20D EMA]]</f>
        <v>-1.2461876496244891E-3</v>
      </c>
      <c r="T692" s="1">
        <f>(Table2[[#This Row],[Close Price]]-Table2[[#This Row],[50D EMA]])/Table2[[#This Row],[50D EMA]]</f>
        <v>2.5798650532541191E-2</v>
      </c>
      <c r="U692" s="1">
        <f>(Table2[[#This Row],[Close Price]]-Table2[[#This Row],[200D EMA]])/Table2[[#This Row],[200D EMA]]</f>
        <v>3.5606903585002507E-2</v>
      </c>
      <c r="V692">
        <v>0.99466618284014197</v>
      </c>
      <c r="W692">
        <v>301.60000000000002</v>
      </c>
      <c r="X692">
        <v>312</v>
      </c>
      <c r="Y692">
        <v>301.60000000000002</v>
      </c>
      <c r="Z692">
        <v>316.60000000000002</v>
      </c>
      <c r="AA692">
        <v>296</v>
      </c>
      <c r="AB692">
        <v>320.5</v>
      </c>
      <c r="AC692" s="1">
        <f>(Table2[[#This Row],[Close Price]]/Table2[[#This Row],[Day Low]])-1</f>
        <v>9.7811671087533192E-3</v>
      </c>
      <c r="AD692" s="1">
        <f>(Table2[[#This Row],[Day High]]/Table2[[#This Row],[Close Price]])-1</f>
        <v>2.4462321457888736E-2</v>
      </c>
      <c r="AE692" s="1">
        <f>(Table2[[#This Row],[Close Price]]/Table2[[#This Row],[Current Week Low]])-1</f>
        <v>9.7811671087533192E-3</v>
      </c>
      <c r="AF692" s="1">
        <f>(Table2[[#This Row],[Current Week High]]/Table2[[#This Row],[Close Price]])-1</f>
        <v>3.9566573633229352E-2</v>
      </c>
      <c r="AG692" s="1">
        <f>(Table2[[#This Row],[Close Price]]/Table2[[#This Row],[Current Month Low]])-1</f>
        <v>2.8885135135135132E-2</v>
      </c>
      <c r="AH692" s="1">
        <f>(Table2[[#This Row],[Current Month High]]/Table2[[#This Row],[Close Price]])-1</f>
        <v>5.2372352651453014E-2</v>
      </c>
      <c r="AI692">
        <v>17.320637005417801</v>
      </c>
      <c r="AJ692">
        <v>20.9251538614254</v>
      </c>
      <c r="AK692" t="str">
        <f>IF(AND(Table2[[#This Row],[20D EMA]]&gt;Table2[[#This Row],[50D EMA]],Table2[[#This Row],[50D EMA]]&gt;Table2[[#This Row],[200D EMA]]),"Uptrend","Downtrend/NoTrend")</f>
        <v>Uptrend</v>
      </c>
      <c r="AL692">
        <v>0.13</v>
      </c>
      <c r="AM692" t="s">
        <v>3217</v>
      </c>
      <c r="AN692">
        <v>1.96</v>
      </c>
      <c r="AO692" t="s">
        <v>3217</v>
      </c>
      <c r="AP692">
        <v>-9.9716907064528001E-2</v>
      </c>
      <c r="AQ692">
        <f>(Table2[[#This Row],[Sharpe Ratio]]-AVERAGE(Table2[Sharpe Ratio]))/_xlfn.STDEV.P(Table2[Sharpe Ratio])</f>
        <v>-1.9061256332824166</v>
      </c>
      <c r="AR6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-4.4007901316872857</v>
      </c>
      <c r="AS692">
        <f>_xlfn.RANK.AVG(Table2[[#This Row],[1Y Return vs Nifty Z-Score]],Table2[1Y Return vs Nifty Z-Score])</f>
        <v>672</v>
      </c>
      <c r="AT692">
        <f>_xlfn.RANK.AVG(Table2[[#This Row],[6M Return vs Nifty Z-Score]],Table2[6M Return vs Nifty Z-Score])</f>
        <v>507</v>
      </c>
      <c r="AU692">
        <f>_xlfn.RANK.AVG(Table2[[#This Row],[Sharpe Ratio Z-Score]],Table2[Sharpe Ratio Z-Score])</f>
        <v>723</v>
      </c>
      <c r="AV692">
        <f>(Table2[[#This Row],[Rank 1Y]]+Table2[[#This Row],[Rank 6M]]+Table2[[#This Row],[Rank Sharpe]])/3</f>
        <v>634</v>
      </c>
    </row>
    <row r="693" spans="1:48" x14ac:dyDescent="0.3">
      <c r="A693" t="s">
        <v>2302</v>
      </c>
      <c r="B693" t="s">
        <v>2303</v>
      </c>
      <c r="C693" t="s">
        <v>3178</v>
      </c>
      <c r="D693" t="s">
        <v>495</v>
      </c>
      <c r="E693">
        <v>2437.1747572499999</v>
      </c>
      <c r="F693">
        <v>631.35</v>
      </c>
      <c r="G693">
        <v>-40.363034273466099</v>
      </c>
      <c r="H693">
        <f>(Table2[[#This Row],[1Y Return vs Nifty]]-AVERAGE(Table2[1Y Return vs Nifty]))/_xlfn.STDEV.P(Table2[1Y Return vs Nifty])</f>
        <v>-1.1174829021418555</v>
      </c>
      <c r="I693">
        <v>-4.3997384131853199</v>
      </c>
      <c r="J693">
        <f>(Table2[[#This Row],[1M Return vs Nifty]]-AVERAGE(Table2[1M Return vs Nifty]))/_xlfn.STDEV.P(Table2[1M Return vs Nifty])</f>
        <v>-0.46542619870831176</v>
      </c>
      <c r="K693">
        <v>-2.3041681305027999</v>
      </c>
      <c r="L693">
        <f>(Table2[[#This Row],[6M Return vs Nifty]]-AVERAGE(Table2[6M Return vs Nifty]))/_xlfn.STDEV.P(Table2[6M Return vs Nifty])</f>
        <v>-0.51679818308509229</v>
      </c>
      <c r="M693">
        <v>-1.3253674442790899</v>
      </c>
      <c r="N693">
        <f>(Table2[[#This Row],[1W Return vs Nifty]]-AVERAGE(Table2[1W Return vs Nifty]))/_xlfn.STDEV.P(Table2[1W Return vs Nifty])</f>
        <v>-0.37276685450517399</v>
      </c>
      <c r="O693">
        <v>623.99</v>
      </c>
      <c r="P693">
        <v>604.09064481196003</v>
      </c>
      <c r="Q693">
        <v>600.59890233229396</v>
      </c>
      <c r="R693">
        <v>48.5015126960431</v>
      </c>
      <c r="S693" s="1">
        <f>(Table2[[#This Row],[Close Price]]-Table2[[#This Row],[20D EMA]])/Table2[[#This Row],[20D EMA]]</f>
        <v>1.1795060818282367E-2</v>
      </c>
      <c r="T693" s="1">
        <f>(Table2[[#This Row],[Close Price]]-Table2[[#This Row],[50D EMA]])/Table2[[#This Row],[50D EMA]]</f>
        <v>4.5124610722162763E-2</v>
      </c>
      <c r="U693" s="1">
        <f>(Table2[[#This Row],[Close Price]]-Table2[[#This Row],[200D EMA]])/Table2[[#This Row],[200D EMA]]</f>
        <v>5.1200722392749851E-2</v>
      </c>
      <c r="V693">
        <v>0.58921414320543897</v>
      </c>
      <c r="W693">
        <v>617.54999999999995</v>
      </c>
      <c r="X693">
        <v>646.20000000000005</v>
      </c>
      <c r="Y693">
        <v>600.6</v>
      </c>
      <c r="Z693">
        <v>646.20000000000005</v>
      </c>
      <c r="AA693">
        <v>600.6</v>
      </c>
      <c r="AB693">
        <v>660.4</v>
      </c>
      <c r="AC693" s="1">
        <f>(Table2[[#This Row],[Close Price]]/Table2[[#This Row],[Day Low]])-1</f>
        <v>2.2346368715083997E-2</v>
      </c>
      <c r="AD693" s="1">
        <f>(Table2[[#This Row],[Day High]]/Table2[[#This Row],[Close Price]])-1</f>
        <v>2.3521026372059994E-2</v>
      </c>
      <c r="AE693" s="1">
        <f>(Table2[[#This Row],[Close Price]]/Table2[[#This Row],[Current Week Low]])-1</f>
        <v>5.1198801198801158E-2</v>
      </c>
      <c r="AF693" s="1">
        <f>(Table2[[#This Row],[Current Week High]]/Table2[[#This Row],[Close Price]])-1</f>
        <v>2.3521026372059994E-2</v>
      </c>
      <c r="AG693" s="1">
        <f>(Table2[[#This Row],[Close Price]]/Table2[[#This Row],[Current Month Low]])-1</f>
        <v>5.1198801198801158E-2</v>
      </c>
      <c r="AH693" s="1">
        <f>(Table2[[#This Row],[Current Month High]]/Table2[[#This Row],[Close Price]])-1</f>
        <v>4.6012512869248345E-2</v>
      </c>
      <c r="AI693">
        <v>25.397956759325201</v>
      </c>
      <c r="AJ693">
        <v>36.937425441926003</v>
      </c>
      <c r="AK693" t="str">
        <f>IF(AND(Table2[[#This Row],[20D EMA]]&gt;Table2[[#This Row],[50D EMA]],Table2[[#This Row],[50D EMA]]&gt;Table2[[#This Row],[200D EMA]]),"Uptrend","Downtrend/NoTrend")</f>
        <v>Uptrend</v>
      </c>
      <c r="AL693">
        <v>0.03</v>
      </c>
      <c r="AM693" t="s">
        <v>3217</v>
      </c>
      <c r="AN693">
        <v>1.25</v>
      </c>
      <c r="AO693" t="s">
        <v>3217</v>
      </c>
      <c r="AP693">
        <v>-8.9040511932558006E-2</v>
      </c>
      <c r="AQ693">
        <f>(Table2[[#This Row],[Sharpe Ratio]]-AVERAGE(Table2[Sharpe Ratio]))/_xlfn.STDEV.P(Table2[Sharpe Ratio])</f>
        <v>-1.782129152260147</v>
      </c>
      <c r="AR6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-4.2546032907005804</v>
      </c>
      <c r="AS693">
        <f>_xlfn.RANK.AVG(Table2[[#This Row],[1Y Return vs Nifty Z-Score]],Table2[1Y Return vs Nifty Z-Score])</f>
        <v>693</v>
      </c>
      <c r="AT693">
        <f>_xlfn.RANK.AVG(Table2[[#This Row],[6M Return vs Nifty Z-Score]],Table2[6M Return vs Nifty Z-Score])</f>
        <v>493</v>
      </c>
      <c r="AU693">
        <f>_xlfn.RANK.AVG(Table2[[#This Row],[Sharpe Ratio Z-Score]],Table2[Sharpe Ratio Z-Score])</f>
        <v>716</v>
      </c>
      <c r="AV693">
        <f>(Table2[[#This Row],[Rank 1Y]]+Table2[[#This Row],[Rank 6M]]+Table2[[#This Row],[Rank Sharpe]])/3</f>
        <v>634</v>
      </c>
    </row>
    <row r="694" spans="1:48" x14ac:dyDescent="0.3">
      <c r="A694" t="s">
        <v>1485</v>
      </c>
      <c r="B694" t="s">
        <v>1486</v>
      </c>
      <c r="C694" t="s">
        <v>3173</v>
      </c>
      <c r="D694" t="s">
        <v>382</v>
      </c>
      <c r="E694">
        <v>7117.3311917399997</v>
      </c>
      <c r="F694">
        <v>305.89999999999998</v>
      </c>
      <c r="G694">
        <v>-52.313024964589701</v>
      </c>
      <c r="H694">
        <f>(Table2[[#This Row],[1Y Return vs Nifty]]-AVERAGE(Table2[1Y Return vs Nifty]))/_xlfn.STDEV.P(Table2[1Y Return vs Nifty])</f>
        <v>-1.3198372700632159</v>
      </c>
      <c r="I694">
        <v>2.1365614581225998</v>
      </c>
      <c r="J694">
        <f>(Table2[[#This Row],[1M Return vs Nifty]]-AVERAGE(Table2[1M Return vs Nifty]))/_xlfn.STDEV.P(Table2[1M Return vs Nifty])</f>
        <v>0.12838243290480361</v>
      </c>
      <c r="K694">
        <v>-10.8280511514465</v>
      </c>
      <c r="L694">
        <f>(Table2[[#This Row],[6M Return vs Nifty]]-AVERAGE(Table2[6M Return vs Nifty]))/_xlfn.STDEV.P(Table2[6M Return vs Nifty])</f>
        <v>-0.77132302561194344</v>
      </c>
      <c r="M694">
        <v>2.5516909728103299</v>
      </c>
      <c r="N694">
        <f>(Table2[[#This Row],[1W Return vs Nifty]]-AVERAGE(Table2[1W Return vs Nifty]))/_xlfn.STDEV.P(Table2[1W Return vs Nifty])</f>
        <v>0.46928468236340193</v>
      </c>
      <c r="O694">
        <v>305.2</v>
      </c>
      <c r="P694">
        <v>301.90973462886598</v>
      </c>
      <c r="Q694">
        <v>314.97781482874302</v>
      </c>
      <c r="R694">
        <v>56.544688995117298</v>
      </c>
      <c r="S694" s="1">
        <f>(Table2[[#This Row],[Close Price]]-Table2[[#This Row],[20D EMA]])/Table2[[#This Row],[20D EMA]]</f>
        <v>2.293577981651339E-3</v>
      </c>
      <c r="T694" s="1">
        <f>(Table2[[#This Row],[Close Price]]-Table2[[#This Row],[50D EMA]])/Table2[[#This Row],[50D EMA]]</f>
        <v>1.3216749622330616E-2</v>
      </c>
      <c r="U694" s="1">
        <f>(Table2[[#This Row],[Close Price]]-Table2[[#This Row],[200D EMA]])/Table2[[#This Row],[200D EMA]]</f>
        <v>-2.8820489575365028E-2</v>
      </c>
      <c r="V694">
        <v>1.0498434458414301</v>
      </c>
      <c r="W694">
        <v>302.2</v>
      </c>
      <c r="X694">
        <v>317.39999999999998</v>
      </c>
      <c r="Y694">
        <v>302.2</v>
      </c>
      <c r="Z694">
        <v>327.60000000000002</v>
      </c>
      <c r="AA694">
        <v>299.64999999999998</v>
      </c>
      <c r="AB694">
        <v>327.60000000000002</v>
      </c>
      <c r="AC694" s="1">
        <f>(Table2[[#This Row],[Close Price]]/Table2[[#This Row],[Day Low]])-1</f>
        <v>1.2243547319655823E-2</v>
      </c>
      <c r="AD694" s="1">
        <f>(Table2[[#This Row],[Day High]]/Table2[[#This Row],[Close Price]])-1</f>
        <v>3.7593984962406068E-2</v>
      </c>
      <c r="AE694" s="1">
        <f>(Table2[[#This Row],[Close Price]]/Table2[[#This Row],[Current Week Low]])-1</f>
        <v>1.2243547319655823E-2</v>
      </c>
      <c r="AF694" s="1">
        <f>(Table2[[#This Row],[Current Week High]]/Table2[[#This Row],[Close Price]])-1</f>
        <v>7.0938215102974933E-2</v>
      </c>
      <c r="AG694" s="1">
        <f>(Table2[[#This Row],[Close Price]]/Table2[[#This Row],[Current Month Low]])-1</f>
        <v>2.0857667278491476E-2</v>
      </c>
      <c r="AH694" s="1">
        <f>(Table2[[#This Row],[Current Month High]]/Table2[[#This Row],[Close Price]])-1</f>
        <v>7.0938215102974933E-2</v>
      </c>
      <c r="AI694">
        <v>39.898659692709998</v>
      </c>
      <c r="AJ694">
        <v>18.496997869455701</v>
      </c>
      <c r="AK694" t="str">
        <f>IF(AND(Table2[[#This Row],[20D EMA]]&gt;Table2[[#This Row],[50D EMA]],Table2[[#This Row],[50D EMA]]&gt;Table2[[#This Row],[200D EMA]]),"Uptrend","Downtrend/NoTrend")</f>
        <v>Downtrend/NoTrend</v>
      </c>
      <c r="AL694">
        <v>-0.12</v>
      </c>
      <c r="AM694" t="s">
        <v>3216</v>
      </c>
      <c r="AN694">
        <v>-1.24</v>
      </c>
      <c r="AO694" t="s">
        <v>3216</v>
      </c>
      <c r="AP694">
        <v>-8.3113030300120006E-3</v>
      </c>
      <c r="AQ694">
        <f>(Table2[[#This Row],[Sharpe Ratio]]-AVERAGE(Table2[Sharpe Ratio]))/_xlfn.STDEV.P(Table2[Sharpe Ratio])</f>
        <v>-0.84453385947705462</v>
      </c>
      <c r="AR6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4">
        <f>_xlfn.RANK.AVG(Table2[[#This Row],[1Y Return vs Nifty Z-Score]],Table2[1Y Return vs Nifty Z-Score])</f>
        <v>723</v>
      </c>
      <c r="AT694">
        <f>_xlfn.RANK.AVG(Table2[[#This Row],[6M Return vs Nifty Z-Score]],Table2[6M Return vs Nifty Z-Score])</f>
        <v>578</v>
      </c>
      <c r="AU694">
        <f>_xlfn.RANK.AVG(Table2[[#This Row],[Sharpe Ratio Z-Score]],Table2[Sharpe Ratio Z-Score])</f>
        <v>603</v>
      </c>
      <c r="AV694">
        <f>(Table2[[#This Row],[Rank 1Y]]+Table2[[#This Row],[Rank 6M]]+Table2[[#This Row],[Rank Sharpe]])/3</f>
        <v>634.66666666666663</v>
      </c>
    </row>
    <row r="695" spans="1:48" x14ac:dyDescent="0.3">
      <c r="A695" t="s">
        <v>1491</v>
      </c>
      <c r="B695" t="s">
        <v>1492</v>
      </c>
      <c r="C695" t="s">
        <v>3181</v>
      </c>
      <c r="D695" t="s">
        <v>463</v>
      </c>
      <c r="E695">
        <v>7053.7502029249999</v>
      </c>
      <c r="F695">
        <v>500.7</v>
      </c>
      <c r="G695">
        <v>-51.493419179405798</v>
      </c>
      <c r="H695">
        <f>(Table2[[#This Row],[1Y Return vs Nifty]]-AVERAGE(Table2[1Y Return vs Nifty]))/_xlfn.STDEV.P(Table2[1Y Return vs Nifty])</f>
        <v>-1.3059585303309105</v>
      </c>
      <c r="I695">
        <v>9.4921378265577694</v>
      </c>
      <c r="J695">
        <f>(Table2[[#This Row],[1M Return vs Nifty]]-AVERAGE(Table2[1M Return vs Nifty]))/_xlfn.STDEV.P(Table2[1M Return vs Nifty])</f>
        <v>0.79662055295180434</v>
      </c>
      <c r="K695">
        <v>-5.9387844758563899</v>
      </c>
      <c r="L695">
        <f>(Table2[[#This Row],[6M Return vs Nifty]]-AVERAGE(Table2[6M Return vs Nifty]))/_xlfn.STDEV.P(Table2[6M Return vs Nifty])</f>
        <v>-0.62532855013419586</v>
      </c>
      <c r="M695">
        <v>-0.14619731112278</v>
      </c>
      <c r="N695">
        <f>(Table2[[#This Row],[1W Return vs Nifty]]-AVERAGE(Table2[1W Return vs Nifty]))/_xlfn.STDEV.P(Table2[1W Return vs Nifty])</f>
        <v>-0.1166649555817115</v>
      </c>
      <c r="O695">
        <v>489.86</v>
      </c>
      <c r="P695">
        <v>481.74788537510102</v>
      </c>
      <c r="Q695">
        <v>518.401834220041</v>
      </c>
      <c r="R695">
        <v>54.5669269519829</v>
      </c>
      <c r="S695" s="1">
        <f>(Table2[[#This Row],[Close Price]]-Table2[[#This Row],[20D EMA]])/Table2[[#This Row],[20D EMA]]</f>
        <v>2.2128771485730565E-2</v>
      </c>
      <c r="T695" s="1">
        <f>(Table2[[#This Row],[Close Price]]-Table2[[#This Row],[50D EMA]])/Table2[[#This Row],[50D EMA]]</f>
        <v>3.9340317207915455E-2</v>
      </c>
      <c r="U695" s="1">
        <f>(Table2[[#This Row],[Close Price]]-Table2[[#This Row],[200D EMA]])/Table2[[#This Row],[200D EMA]]</f>
        <v>-3.4146935931803207E-2</v>
      </c>
      <c r="V695">
        <v>1.6218035755476099</v>
      </c>
      <c r="W695">
        <v>493</v>
      </c>
      <c r="X695">
        <v>517.5</v>
      </c>
      <c r="Y695">
        <v>492</v>
      </c>
      <c r="Z695">
        <v>517.5</v>
      </c>
      <c r="AA695">
        <v>481.05</v>
      </c>
      <c r="AB695">
        <v>518</v>
      </c>
      <c r="AC695" s="1">
        <f>(Table2[[#This Row],[Close Price]]/Table2[[#This Row],[Day Low]])-1</f>
        <v>1.5618661257606359E-2</v>
      </c>
      <c r="AD695" s="1">
        <f>(Table2[[#This Row],[Day High]]/Table2[[#This Row],[Close Price]])-1</f>
        <v>3.3553025763930489E-2</v>
      </c>
      <c r="AE695" s="1">
        <f>(Table2[[#This Row],[Close Price]]/Table2[[#This Row],[Current Week Low]])-1</f>
        <v>1.7682926829268197E-2</v>
      </c>
      <c r="AF695" s="1">
        <f>(Table2[[#This Row],[Current Week High]]/Table2[[#This Row],[Close Price]])-1</f>
        <v>3.3553025763930489E-2</v>
      </c>
      <c r="AG695" s="1">
        <f>(Table2[[#This Row],[Close Price]]/Table2[[#This Row],[Current Month Low]])-1</f>
        <v>4.0848144683504728E-2</v>
      </c>
      <c r="AH695" s="1">
        <f>(Table2[[#This Row],[Current Month High]]/Table2[[#This Row],[Close Price]])-1</f>
        <v>3.4551627721190359E-2</v>
      </c>
      <c r="AI695">
        <v>39.285000998601902</v>
      </c>
      <c r="AJ695">
        <v>16.849474912485402</v>
      </c>
      <c r="AK695" t="str">
        <f>IF(AND(Table2[[#This Row],[20D EMA]]&gt;Table2[[#This Row],[50D EMA]],Table2[[#This Row],[50D EMA]]&gt;Table2[[#This Row],[200D EMA]]),"Uptrend","Downtrend/NoTrend")</f>
        <v>Downtrend/NoTrend</v>
      </c>
      <c r="AL695">
        <v>-0.08</v>
      </c>
      <c r="AM695" t="s">
        <v>3216</v>
      </c>
      <c r="AN695">
        <v>2.35</v>
      </c>
      <c r="AO695" t="s">
        <v>3217</v>
      </c>
      <c r="AP695">
        <v>-3.3282864564315999E-2</v>
      </c>
      <c r="AQ695">
        <f>(Table2[[#This Row],[Sharpe Ratio]]-AVERAGE(Table2[Sharpe Ratio]))/_xlfn.STDEV.P(Table2[Sharpe Ratio])</f>
        <v>-1.1345555116930517</v>
      </c>
      <c r="AR6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5">
        <f>_xlfn.RANK.AVG(Table2[[#This Row],[1Y Return vs Nifty Z-Score]],Table2[1Y Return vs Nifty Z-Score])</f>
        <v>722</v>
      </c>
      <c r="AT695">
        <f>_xlfn.RANK.AVG(Table2[[#This Row],[6M Return vs Nifty Z-Score]],Table2[6M Return vs Nifty Z-Score])</f>
        <v>535</v>
      </c>
      <c r="AU695">
        <f>_xlfn.RANK.AVG(Table2[[#This Row],[Sharpe Ratio Z-Score]],Table2[Sharpe Ratio Z-Score])</f>
        <v>648</v>
      </c>
      <c r="AV695">
        <f>(Table2[[#This Row],[Rank 1Y]]+Table2[[#This Row],[Rank 6M]]+Table2[[#This Row],[Rank Sharpe]])/3</f>
        <v>635</v>
      </c>
    </row>
    <row r="696" spans="1:48" x14ac:dyDescent="0.3">
      <c r="A696" t="s">
        <v>2351</v>
      </c>
      <c r="B696" t="s">
        <v>2352</v>
      </c>
      <c r="C696" t="s">
        <v>3181</v>
      </c>
      <c r="D696" t="s">
        <v>215</v>
      </c>
      <c r="E696">
        <v>2318.8074335050001</v>
      </c>
      <c r="F696">
        <v>295.10000000000002</v>
      </c>
      <c r="G696">
        <v>-42.828920737911503</v>
      </c>
      <c r="H696">
        <f>(Table2[[#This Row],[1Y Return vs Nifty]]-AVERAGE(Table2[1Y Return vs Nifty]))/_xlfn.STDEV.P(Table2[1Y Return vs Nifty])</f>
        <v>-1.1592388256213046</v>
      </c>
      <c r="I696">
        <v>6.9953459497028303E-2</v>
      </c>
      <c r="J696">
        <f>(Table2[[#This Row],[1M Return vs Nifty]]-AVERAGE(Table2[1M Return vs Nifty]))/_xlfn.STDEV.P(Table2[1M Return vs Nifty])</f>
        <v>-5.9364410401975667E-2</v>
      </c>
      <c r="K696">
        <v>-16.509931241105502</v>
      </c>
      <c r="L696">
        <f>(Table2[[#This Row],[6M Return vs Nifty]]-AVERAGE(Table2[6M Return vs Nifty]))/_xlfn.STDEV.P(Table2[6M Return vs Nifty])</f>
        <v>-0.9409850952958605</v>
      </c>
      <c r="M696">
        <v>1.2965490312922101</v>
      </c>
      <c r="N696">
        <f>(Table2[[#This Row],[1W Return vs Nifty]]-AVERAGE(Table2[1W Return vs Nifty]))/_xlfn.STDEV.P(Table2[1W Return vs Nifty])</f>
        <v>0.19668259925190446</v>
      </c>
      <c r="O696">
        <v>296.45</v>
      </c>
      <c r="P696">
        <v>296.66961476182303</v>
      </c>
      <c r="Q696">
        <v>313.15785108221002</v>
      </c>
      <c r="R696">
        <v>53.7507220574401</v>
      </c>
      <c r="S696" s="1">
        <f>(Table2[[#This Row],[Close Price]]-Table2[[#This Row],[20D EMA]])/Table2[[#This Row],[20D EMA]]</f>
        <v>-4.5538876707706729E-3</v>
      </c>
      <c r="T696" s="1">
        <f>(Table2[[#This Row],[Close Price]]-Table2[[#This Row],[50D EMA]])/Table2[[#This Row],[50D EMA]]</f>
        <v>-5.2907836991771037E-3</v>
      </c>
      <c r="U696" s="1">
        <f>(Table2[[#This Row],[Close Price]]-Table2[[#This Row],[200D EMA]])/Table2[[#This Row],[200D EMA]]</f>
        <v>-5.7663734183274418E-2</v>
      </c>
      <c r="V696">
        <v>0.84447383075539095</v>
      </c>
      <c r="W696">
        <v>292</v>
      </c>
      <c r="X696">
        <v>305.64999999999998</v>
      </c>
      <c r="Y696">
        <v>292</v>
      </c>
      <c r="Z696">
        <v>316</v>
      </c>
      <c r="AA696">
        <v>279.25</v>
      </c>
      <c r="AB696">
        <v>316</v>
      </c>
      <c r="AC696" s="1">
        <f>(Table2[[#This Row],[Close Price]]/Table2[[#This Row],[Day Low]])-1</f>
        <v>1.0616438356164437E-2</v>
      </c>
      <c r="AD696" s="1">
        <f>(Table2[[#This Row],[Day High]]/Table2[[#This Row],[Close Price]])-1</f>
        <v>3.575059301931538E-2</v>
      </c>
      <c r="AE696" s="1">
        <f>(Table2[[#This Row],[Close Price]]/Table2[[#This Row],[Current Week Low]])-1</f>
        <v>1.0616438356164437E-2</v>
      </c>
      <c r="AF696" s="1">
        <f>(Table2[[#This Row],[Current Week High]]/Table2[[#This Row],[Close Price]])-1</f>
        <v>7.0823449678075079E-2</v>
      </c>
      <c r="AG696" s="1">
        <f>(Table2[[#This Row],[Close Price]]/Table2[[#This Row],[Current Month Low]])-1</f>
        <v>5.6759176365264175E-2</v>
      </c>
      <c r="AH696" s="1">
        <f>(Table2[[#This Row],[Current Month High]]/Table2[[#This Row],[Close Price]])-1</f>
        <v>7.0823449678075079E-2</v>
      </c>
      <c r="AI696">
        <v>27.0755676042019</v>
      </c>
      <c r="AJ696">
        <v>20.228152373192099</v>
      </c>
      <c r="AK696" t="str">
        <f>IF(AND(Table2[[#This Row],[20D EMA]]&gt;Table2[[#This Row],[50D EMA]],Table2[[#This Row],[50D EMA]]&gt;Table2[[#This Row],[200D EMA]]),"Uptrend","Downtrend/NoTrend")</f>
        <v>Downtrend/NoTrend</v>
      </c>
      <c r="AL696">
        <v>-0.15</v>
      </c>
      <c r="AM696" t="s">
        <v>3216</v>
      </c>
      <c r="AN696">
        <v>3.49</v>
      </c>
      <c r="AO696" t="s">
        <v>3217</v>
      </c>
      <c r="AQ696">
        <f>(Table2[[#This Row],[Sharpe Ratio]]-AVERAGE(Table2[Sharpe Ratio]))/_xlfn.STDEV.P(Table2[Sharpe Ratio])</f>
        <v>-0.74800574154095356</v>
      </c>
      <c r="AR6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6">
        <f>_xlfn.RANK.AVG(Table2[[#This Row],[1Y Return vs Nifty Z-Score]],Table2[1Y Return vs Nifty Z-Score])</f>
        <v>705</v>
      </c>
      <c r="AT696">
        <f>_xlfn.RANK.AVG(Table2[[#This Row],[6M Return vs Nifty Z-Score]],Table2[6M Return vs Nifty Z-Score])</f>
        <v>644</v>
      </c>
      <c r="AU696">
        <f>_xlfn.RANK.AVG(Table2[[#This Row],[Sharpe Ratio Z-Score]],Table2[Sharpe Ratio Z-Score])</f>
        <v>557</v>
      </c>
      <c r="AV696">
        <f>(Table2[[#This Row],[Rank 1Y]]+Table2[[#This Row],[Rank 6M]]+Table2[[#This Row],[Rank Sharpe]])/3</f>
        <v>635.33333333333337</v>
      </c>
    </row>
    <row r="697" spans="1:48" x14ac:dyDescent="0.3">
      <c r="A697" t="s">
        <v>985</v>
      </c>
      <c r="B697" t="s">
        <v>986</v>
      </c>
      <c r="C697" t="s">
        <v>3179</v>
      </c>
      <c r="D697" t="s">
        <v>127</v>
      </c>
      <c r="E697">
        <v>15206.913755650001</v>
      </c>
      <c r="F697">
        <v>50.44</v>
      </c>
      <c r="G697">
        <v>-30.797701907138901</v>
      </c>
      <c r="H697">
        <f>(Table2[[#This Row],[1Y Return vs Nifty]]-AVERAGE(Table2[1Y Return vs Nifty]))/_xlfn.STDEV.P(Table2[1Y Return vs Nifty])</f>
        <v>-0.95550898643130866</v>
      </c>
      <c r="I697">
        <v>-10.2212664274668</v>
      </c>
      <c r="J697">
        <f>(Table2[[#This Row],[1M Return vs Nifty]]-AVERAGE(Table2[1M Return vs Nifty]))/_xlfn.STDEV.P(Table2[1M Return vs Nifty])</f>
        <v>-0.99429936121916485</v>
      </c>
      <c r="K697">
        <v>-23.5160321770508</v>
      </c>
      <c r="L697">
        <f>(Table2[[#This Row],[6M Return vs Nifty]]-AVERAGE(Table2[6M Return vs Nifty]))/_xlfn.STDEV.P(Table2[6M Return vs Nifty])</f>
        <v>-1.1501886628562323</v>
      </c>
      <c r="M697">
        <v>-1.9966683951722299</v>
      </c>
      <c r="N697">
        <f>(Table2[[#This Row],[1W Return vs Nifty]]-AVERAGE(Table2[1W Return vs Nifty]))/_xlfn.STDEV.P(Table2[1W Return vs Nifty])</f>
        <v>-0.51856553396517135</v>
      </c>
      <c r="O697">
        <v>53.25</v>
      </c>
      <c r="P697">
        <v>54.9621487595589</v>
      </c>
      <c r="Q697">
        <v>55.4537392477121</v>
      </c>
      <c r="R697">
        <v>34.621819961967802</v>
      </c>
      <c r="S697" s="1">
        <f>(Table2[[#This Row],[Close Price]]-Table2[[#This Row],[20D EMA]])/Table2[[#This Row],[20D EMA]]</f>
        <v>-5.2769953051643233E-2</v>
      </c>
      <c r="T697" s="1">
        <f>(Table2[[#This Row],[Close Price]]-Table2[[#This Row],[50D EMA]])/Table2[[#This Row],[50D EMA]]</f>
        <v>-8.2277510279698082E-2</v>
      </c>
      <c r="U697" s="1">
        <f>(Table2[[#This Row],[Close Price]]-Table2[[#This Row],[200D EMA]])/Table2[[#This Row],[200D EMA]]</f>
        <v>-9.0413005790569087E-2</v>
      </c>
      <c r="V697">
        <v>0.56131887490187704</v>
      </c>
      <c r="W697">
        <v>49.9</v>
      </c>
      <c r="X697">
        <v>52.42</v>
      </c>
      <c r="Y697">
        <v>49.9</v>
      </c>
      <c r="Z697">
        <v>54.25</v>
      </c>
      <c r="AA697">
        <v>49.9</v>
      </c>
      <c r="AB697">
        <v>55.5</v>
      </c>
      <c r="AC697" s="1">
        <f>(Table2[[#This Row],[Close Price]]/Table2[[#This Row],[Day Low]])-1</f>
        <v>1.082164328657309E-2</v>
      </c>
      <c r="AD697" s="1">
        <f>(Table2[[#This Row],[Day High]]/Table2[[#This Row],[Close Price]])-1</f>
        <v>3.9254559873116657E-2</v>
      </c>
      <c r="AE697" s="1">
        <f>(Table2[[#This Row],[Close Price]]/Table2[[#This Row],[Current Week Low]])-1</f>
        <v>1.082164328657309E-2</v>
      </c>
      <c r="AF697" s="1">
        <f>(Table2[[#This Row],[Current Week High]]/Table2[[#This Row],[Close Price]])-1</f>
        <v>7.553528945281518E-2</v>
      </c>
      <c r="AG697" s="1">
        <f>(Table2[[#This Row],[Close Price]]/Table2[[#This Row],[Current Month Low]])-1</f>
        <v>1.082164328657309E-2</v>
      </c>
      <c r="AH697" s="1">
        <f>(Table2[[#This Row],[Current Month High]]/Table2[[#This Row],[Close Price]])-1</f>
        <v>0.10031720856463133</v>
      </c>
      <c r="AI697">
        <v>46.114195083267198</v>
      </c>
      <c r="AJ697">
        <v>28.8378033205619</v>
      </c>
      <c r="AK697" t="str">
        <f>IF(AND(Table2[[#This Row],[20D EMA]]&gt;Table2[[#This Row],[50D EMA]],Table2[[#This Row],[50D EMA]]&gt;Table2[[#This Row],[200D EMA]]),"Uptrend","Downtrend/NoTrend")</f>
        <v>Downtrend/NoTrend</v>
      </c>
      <c r="AL697">
        <v>-0.06</v>
      </c>
      <c r="AM697" t="s">
        <v>3216</v>
      </c>
      <c r="AN697">
        <v>-5.15</v>
      </c>
      <c r="AO697" t="s">
        <v>3216</v>
      </c>
      <c r="AQ697">
        <f>(Table2[[#This Row],[Sharpe Ratio]]-AVERAGE(Table2[Sharpe Ratio]))/_xlfn.STDEV.P(Table2[Sharpe Ratio])</f>
        <v>-0.74800574154095356</v>
      </c>
      <c r="AR6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7">
        <f>_xlfn.RANK.AVG(Table2[[#This Row],[1Y Return vs Nifty Z-Score]],Table2[1Y Return vs Nifty Z-Score])</f>
        <v>660</v>
      </c>
      <c r="AT697">
        <f>_xlfn.RANK.AVG(Table2[[#This Row],[6M Return vs Nifty Z-Score]],Table2[6M Return vs Nifty Z-Score])</f>
        <v>696</v>
      </c>
      <c r="AU697">
        <f>_xlfn.RANK.AVG(Table2[[#This Row],[Sharpe Ratio Z-Score]],Table2[Sharpe Ratio Z-Score])</f>
        <v>557</v>
      </c>
      <c r="AV697">
        <f>(Table2[[#This Row],[Rank 1Y]]+Table2[[#This Row],[Rank 6M]]+Table2[[#This Row],[Rank Sharpe]])/3</f>
        <v>637.66666666666663</v>
      </c>
    </row>
    <row r="698" spans="1:48" x14ac:dyDescent="0.3">
      <c r="A698" t="s">
        <v>356</v>
      </c>
      <c r="B698" t="s">
        <v>357</v>
      </c>
      <c r="C698" t="s">
        <v>3185</v>
      </c>
      <c r="D698" t="s">
        <v>166</v>
      </c>
      <c r="E698">
        <v>70796.623078874996</v>
      </c>
      <c r="F698">
        <v>2402</v>
      </c>
      <c r="G698">
        <v>-22.696448989948902</v>
      </c>
      <c r="H698">
        <f>(Table2[[#This Row],[1Y Return vs Nifty]]-AVERAGE(Table2[1Y Return vs Nifty]))/_xlfn.STDEV.P(Table2[1Y Return vs Nifty])</f>
        <v>-0.81832696212674216</v>
      </c>
      <c r="I698">
        <v>-7.3205898694660698</v>
      </c>
      <c r="J698">
        <f>(Table2[[#This Row],[1M Return vs Nifty]]-AVERAGE(Table2[1M Return vs Nifty]))/_xlfn.STDEV.P(Table2[1M Return vs Nifty])</f>
        <v>-0.73077920278524788</v>
      </c>
      <c r="K698">
        <v>-17.7610507965247</v>
      </c>
      <c r="L698">
        <f>(Table2[[#This Row],[6M Return vs Nifty]]-AVERAGE(Table2[6M Return vs Nifty]))/_xlfn.STDEV.P(Table2[6M Return vs Nifty])</f>
        <v>-0.97834377408613793</v>
      </c>
      <c r="M698">
        <v>-4.2921755870061897</v>
      </c>
      <c r="N698">
        <f>(Table2[[#This Row],[1W Return vs Nifty]]-AVERAGE(Table2[1W Return vs Nifty]))/_xlfn.STDEV.P(Table2[1W Return vs Nifty])</f>
        <v>-1.0171227262572973</v>
      </c>
      <c r="O698">
        <v>2487</v>
      </c>
      <c r="P698">
        <v>2483.80998398569</v>
      </c>
      <c r="Q698">
        <v>2429.5775373780002</v>
      </c>
      <c r="R698">
        <v>22.1697520955729</v>
      </c>
      <c r="S698" s="1">
        <f>(Table2[[#This Row],[Close Price]]-Table2[[#This Row],[20D EMA]])/Table2[[#This Row],[20D EMA]]</f>
        <v>-3.4177724165661443E-2</v>
      </c>
      <c r="T698" s="1">
        <f>(Table2[[#This Row],[Close Price]]-Table2[[#This Row],[50D EMA]])/Table2[[#This Row],[50D EMA]]</f>
        <v>-3.2937295732426417E-2</v>
      </c>
      <c r="U698" s="1">
        <f>(Table2[[#This Row],[Close Price]]-Table2[[#This Row],[200D EMA]])/Table2[[#This Row],[200D EMA]]</f>
        <v>-1.1350754175872852E-2</v>
      </c>
      <c r="V698">
        <v>0.87570245819552495</v>
      </c>
      <c r="W698">
        <v>2360.3000000000002</v>
      </c>
      <c r="X698">
        <v>2411.15</v>
      </c>
      <c r="Y698">
        <v>2360.3000000000002</v>
      </c>
      <c r="Z698">
        <v>2475.9499999999998</v>
      </c>
      <c r="AA698">
        <v>2360.3000000000002</v>
      </c>
      <c r="AB698">
        <v>2649</v>
      </c>
      <c r="AC698" s="1">
        <f>(Table2[[#This Row],[Close Price]]/Table2[[#This Row],[Day Low]])-1</f>
        <v>1.7667245689107158E-2</v>
      </c>
      <c r="AD698" s="1">
        <f>(Table2[[#This Row],[Day High]]/Table2[[#This Row],[Close Price]])-1</f>
        <v>3.809325562031729E-3</v>
      </c>
      <c r="AE698" s="1">
        <f>(Table2[[#This Row],[Close Price]]/Table2[[#This Row],[Current Week Low]])-1</f>
        <v>1.7667245689107158E-2</v>
      </c>
      <c r="AF698" s="1">
        <f>(Table2[[#This Row],[Current Week High]]/Table2[[#This Row],[Close Price]])-1</f>
        <v>3.0786844296419646E-2</v>
      </c>
      <c r="AG698" s="1">
        <f>(Table2[[#This Row],[Close Price]]/Table2[[#This Row],[Current Month Low]])-1</f>
        <v>1.7667245689107158E-2</v>
      </c>
      <c r="AH698" s="1">
        <f>(Table2[[#This Row],[Current Month High]]/Table2[[#This Row],[Close Price]])-1</f>
        <v>0.10283097418817655</v>
      </c>
      <c r="AI698">
        <v>12.154454621149</v>
      </c>
      <c r="AJ698">
        <v>15.355985112258301</v>
      </c>
      <c r="AK698" t="str">
        <f>IF(AND(Table2[[#This Row],[20D EMA]]&gt;Table2[[#This Row],[50D EMA]],Table2[[#This Row],[50D EMA]]&gt;Table2[[#This Row],[200D EMA]]),"Uptrend","Downtrend/NoTrend")</f>
        <v>Uptrend</v>
      </c>
      <c r="AL698">
        <v>0</v>
      </c>
      <c r="AM698" t="s">
        <v>3218</v>
      </c>
      <c r="AN698">
        <v>-7.12</v>
      </c>
      <c r="AO698" t="s">
        <v>3216</v>
      </c>
      <c r="AP698">
        <v>-3.7352134416011998E-2</v>
      </c>
      <c r="AQ698">
        <f>(Table2[[#This Row],[Sharpe Ratio]]-AVERAGE(Table2[Sharpe Ratio]))/_xlfn.STDEV.P(Table2[Sharpe Ratio])</f>
        <v>-1.1818163273244802</v>
      </c>
      <c r="AR6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-4.7263889925799054</v>
      </c>
      <c r="AS698">
        <f>_xlfn.RANK.AVG(Table2[[#This Row],[1Y Return vs Nifty Z-Score]],Table2[1Y Return vs Nifty Z-Score])</f>
        <v>611</v>
      </c>
      <c r="AT698">
        <f>_xlfn.RANK.AVG(Table2[[#This Row],[6M Return vs Nifty Z-Score]],Table2[6M Return vs Nifty Z-Score])</f>
        <v>652</v>
      </c>
      <c r="AU698">
        <f>_xlfn.RANK.AVG(Table2[[#This Row],[Sharpe Ratio Z-Score]],Table2[Sharpe Ratio Z-Score])</f>
        <v>654</v>
      </c>
      <c r="AV698">
        <f>(Table2[[#This Row],[Rank 1Y]]+Table2[[#This Row],[Rank 6M]]+Table2[[#This Row],[Rank Sharpe]])/3</f>
        <v>639</v>
      </c>
    </row>
    <row r="699" spans="1:48" x14ac:dyDescent="0.3">
      <c r="A699" t="s">
        <v>2188</v>
      </c>
      <c r="B699" t="s">
        <v>2189</v>
      </c>
      <c r="C699" t="s">
        <v>3178</v>
      </c>
      <c r="D699" t="s">
        <v>631</v>
      </c>
      <c r="E699">
        <v>2703.2824945819998</v>
      </c>
      <c r="F699">
        <v>180.19</v>
      </c>
      <c r="G699">
        <v>-52.6606560293204</v>
      </c>
      <c r="H699">
        <f>(Table2[[#This Row],[1Y Return vs Nifty]]-AVERAGE(Table2[1Y Return vs Nifty]))/_xlfn.STDEV.P(Table2[1Y Return vs Nifty])</f>
        <v>-1.3257238574415362</v>
      </c>
      <c r="I699">
        <v>17.028365319315899</v>
      </c>
      <c r="J699">
        <f>(Table2[[#This Row],[1M Return vs Nifty]]-AVERAGE(Table2[1M Return vs Nifty]))/_xlfn.STDEV.P(Table2[1M Return vs Nifty])</f>
        <v>1.4812704348588255</v>
      </c>
      <c r="K699">
        <v>-16.303944274817901</v>
      </c>
      <c r="L699">
        <f>(Table2[[#This Row],[6M Return vs Nifty]]-AVERAGE(Table2[6M Return vs Nifty]))/_xlfn.STDEV.P(Table2[6M Return vs Nifty])</f>
        <v>-0.93483428350877773</v>
      </c>
      <c r="M699">
        <v>6.0200388152083804</v>
      </c>
      <c r="N699">
        <f>(Table2[[#This Row],[1W Return vs Nifty]]-AVERAGE(Table2[1W Return vs Nifty]))/_xlfn.STDEV.P(Table2[1W Return vs Nifty])</f>
        <v>1.2225690843246657</v>
      </c>
      <c r="O699">
        <v>175.62</v>
      </c>
      <c r="P699">
        <v>173.963381449861</v>
      </c>
      <c r="Q699">
        <v>206.28904722712801</v>
      </c>
      <c r="R699">
        <v>66.530350350477093</v>
      </c>
      <c r="S699" s="1">
        <f>(Table2[[#This Row],[Close Price]]-Table2[[#This Row],[20D EMA]])/Table2[[#This Row],[20D EMA]]</f>
        <v>2.6022093155676992E-2</v>
      </c>
      <c r="T699" s="1">
        <f>(Table2[[#This Row],[Close Price]]-Table2[[#This Row],[50D EMA]])/Table2[[#This Row],[50D EMA]]</f>
        <v>3.5792696705735191E-2</v>
      </c>
      <c r="U699" s="1">
        <f>(Table2[[#This Row],[Close Price]]-Table2[[#This Row],[200D EMA]])/Table2[[#This Row],[200D EMA]]</f>
        <v>-0.12651688287838414</v>
      </c>
      <c r="V699">
        <v>1.8200925703186399</v>
      </c>
      <c r="W699">
        <v>176.1</v>
      </c>
      <c r="X699">
        <v>186.49</v>
      </c>
      <c r="Y699">
        <v>174</v>
      </c>
      <c r="Z699">
        <v>189.99</v>
      </c>
      <c r="AA699">
        <v>168.31</v>
      </c>
      <c r="AB699">
        <v>189.99</v>
      </c>
      <c r="AC699" s="1">
        <f>(Table2[[#This Row],[Close Price]]/Table2[[#This Row],[Day Low]])-1</f>
        <v>2.3225440090857585E-2</v>
      </c>
      <c r="AD699" s="1">
        <f>(Table2[[#This Row],[Day High]]/Table2[[#This Row],[Close Price]])-1</f>
        <v>3.4963094511349269E-2</v>
      </c>
      <c r="AE699" s="1">
        <f>(Table2[[#This Row],[Close Price]]/Table2[[#This Row],[Current Week Low]])-1</f>
        <v>3.5574712643678064E-2</v>
      </c>
      <c r="AF699" s="1">
        <f>(Table2[[#This Row],[Current Week High]]/Table2[[#This Row],[Close Price]])-1</f>
        <v>5.4387035906543257E-2</v>
      </c>
      <c r="AG699" s="1">
        <f>(Table2[[#This Row],[Close Price]]/Table2[[#This Row],[Current Month Low]])-1</f>
        <v>7.0584041352266702E-2</v>
      </c>
      <c r="AH699" s="1">
        <f>(Table2[[#This Row],[Current Month High]]/Table2[[#This Row],[Close Price]])-1</f>
        <v>5.4387035906543257E-2</v>
      </c>
      <c r="AI699">
        <v>73.150563294300397</v>
      </c>
      <c r="AJ699">
        <v>25.201500833796501</v>
      </c>
      <c r="AK699" t="str">
        <f>IF(AND(Table2[[#This Row],[20D EMA]]&gt;Table2[[#This Row],[50D EMA]],Table2[[#This Row],[50D EMA]]&gt;Table2[[#This Row],[200D EMA]]),"Uptrend","Downtrend/NoTrend")</f>
        <v>Downtrend/NoTrend</v>
      </c>
      <c r="AL699">
        <v>-0.19</v>
      </c>
      <c r="AM699" t="s">
        <v>3216</v>
      </c>
      <c r="AN699">
        <v>4.72</v>
      </c>
      <c r="AO699" t="s">
        <v>3217</v>
      </c>
      <c r="AQ699">
        <f>(Table2[[#This Row],[Sharpe Ratio]]-AVERAGE(Table2[Sharpe Ratio]))/_xlfn.STDEV.P(Table2[Sharpe Ratio])</f>
        <v>-0.74800574154095356</v>
      </c>
      <c r="AR6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9">
        <f>_xlfn.RANK.AVG(Table2[[#This Row],[1Y Return vs Nifty Z-Score]],Table2[1Y Return vs Nifty Z-Score])</f>
        <v>724</v>
      </c>
      <c r="AT699">
        <f>_xlfn.RANK.AVG(Table2[[#This Row],[6M Return vs Nifty Z-Score]],Table2[6M Return vs Nifty Z-Score])</f>
        <v>641</v>
      </c>
      <c r="AU699">
        <f>_xlfn.RANK.AVG(Table2[[#This Row],[Sharpe Ratio Z-Score]],Table2[Sharpe Ratio Z-Score])</f>
        <v>557</v>
      </c>
      <c r="AV699">
        <f>(Table2[[#This Row],[Rank 1Y]]+Table2[[#This Row],[Rank 6M]]+Table2[[#This Row],[Rank Sharpe]])/3</f>
        <v>640.66666666666663</v>
      </c>
    </row>
    <row r="700" spans="1:48" x14ac:dyDescent="0.3">
      <c r="A700" t="s">
        <v>1689</v>
      </c>
      <c r="B700" t="s">
        <v>1690</v>
      </c>
      <c r="C700" t="s">
        <v>3171</v>
      </c>
      <c r="D700" t="s">
        <v>398</v>
      </c>
      <c r="E700">
        <v>5151.1054087349903</v>
      </c>
      <c r="F700">
        <v>45.5</v>
      </c>
      <c r="G700">
        <v>-35.156808304974497</v>
      </c>
      <c r="H700">
        <f>(Table2[[#This Row],[1Y Return vs Nifty]]-AVERAGE(Table2[1Y Return vs Nifty]))/_xlfn.STDEV.P(Table2[1Y Return vs Nifty])</f>
        <v>-1.0293236229976108</v>
      </c>
      <c r="I700">
        <v>-7.19668595213491</v>
      </c>
      <c r="J700">
        <f>(Table2[[#This Row],[1M Return vs Nifty]]-AVERAGE(Table2[1M Return vs Nifty]))/_xlfn.STDEV.P(Table2[1M Return vs Nifty])</f>
        <v>-0.71952280129655699</v>
      </c>
      <c r="K700">
        <v>-22.967810846281299</v>
      </c>
      <c r="L700">
        <f>(Table2[[#This Row],[6M Return vs Nifty]]-AVERAGE(Table2[6M Return vs Nifty]))/_xlfn.STDEV.P(Table2[6M Return vs Nifty])</f>
        <v>-1.1338186648704411</v>
      </c>
      <c r="M700">
        <v>-2.4854133038820998</v>
      </c>
      <c r="N700">
        <f>(Table2[[#This Row],[1W Return vs Nifty]]-AVERAGE(Table2[1W Return vs Nifty]))/_xlfn.STDEV.P(Table2[1W Return vs Nifty])</f>
        <v>-0.62471518590278519</v>
      </c>
      <c r="O700">
        <v>48.11</v>
      </c>
      <c r="P700">
        <v>49.173386837552798</v>
      </c>
      <c r="Q700">
        <v>51.157726330668801</v>
      </c>
      <c r="R700">
        <v>20.648569881115598</v>
      </c>
      <c r="S700" s="1">
        <f>(Table2[[#This Row],[Close Price]]-Table2[[#This Row],[20D EMA]])/Table2[[#This Row],[20D EMA]]</f>
        <v>-5.4250675535231746E-2</v>
      </c>
      <c r="T700" s="1">
        <f>(Table2[[#This Row],[Close Price]]-Table2[[#This Row],[50D EMA]])/Table2[[#This Row],[50D EMA]]</f>
        <v>-7.4702742149692664E-2</v>
      </c>
      <c r="U700" s="1">
        <f>(Table2[[#This Row],[Close Price]]-Table2[[#This Row],[200D EMA]])/Table2[[#This Row],[200D EMA]]</f>
        <v>-0.11059377999129376</v>
      </c>
      <c r="V700">
        <v>0.76816165339200404</v>
      </c>
      <c r="W700">
        <v>44.92</v>
      </c>
      <c r="X700">
        <v>47.36</v>
      </c>
      <c r="Y700">
        <v>44.92</v>
      </c>
      <c r="Z700">
        <v>48.3</v>
      </c>
      <c r="AA700">
        <v>44.92</v>
      </c>
      <c r="AB700">
        <v>50.1</v>
      </c>
      <c r="AC700" s="1">
        <f>(Table2[[#This Row],[Close Price]]/Table2[[#This Row],[Day Low]])-1</f>
        <v>1.2911843276936841E-2</v>
      </c>
      <c r="AD700" s="1">
        <f>(Table2[[#This Row],[Day High]]/Table2[[#This Row],[Close Price]])-1</f>
        <v>4.0879120879120823E-2</v>
      </c>
      <c r="AE700" s="1">
        <f>(Table2[[#This Row],[Close Price]]/Table2[[#This Row],[Current Week Low]])-1</f>
        <v>1.2911843276936841E-2</v>
      </c>
      <c r="AF700" s="1">
        <f>(Table2[[#This Row],[Current Week High]]/Table2[[#This Row],[Close Price]])-1</f>
        <v>6.1538461538461542E-2</v>
      </c>
      <c r="AG700" s="1">
        <f>(Table2[[#This Row],[Close Price]]/Table2[[#This Row],[Current Month Low]])-1</f>
        <v>1.2911843276936841E-2</v>
      </c>
      <c r="AH700" s="1">
        <f>(Table2[[#This Row],[Current Month High]]/Table2[[#This Row],[Close Price]])-1</f>
        <v>0.10109890109890118</v>
      </c>
      <c r="AI700">
        <v>50.109890109890102</v>
      </c>
      <c r="AJ700">
        <v>1.4492753623188399</v>
      </c>
      <c r="AK700" t="str">
        <f>IF(AND(Table2[[#This Row],[20D EMA]]&gt;Table2[[#This Row],[50D EMA]],Table2[[#This Row],[50D EMA]]&gt;Table2[[#This Row],[200D EMA]]),"Uptrend","Downtrend/NoTrend")</f>
        <v>Downtrend/NoTrend</v>
      </c>
      <c r="AL700">
        <v>-0.12</v>
      </c>
      <c r="AM700" t="s">
        <v>3216</v>
      </c>
      <c r="AN700">
        <v>-8.16</v>
      </c>
      <c r="AO700" t="s">
        <v>3216</v>
      </c>
      <c r="AQ700">
        <f>(Table2[[#This Row],[Sharpe Ratio]]-AVERAGE(Table2[Sharpe Ratio]))/_xlfn.STDEV.P(Table2[Sharpe Ratio])</f>
        <v>-0.74800574154095356</v>
      </c>
      <c r="AR7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0">
        <f>_xlfn.RANK.AVG(Table2[[#This Row],[1Y Return vs Nifty Z-Score]],Table2[1Y Return vs Nifty Z-Score])</f>
        <v>680</v>
      </c>
      <c r="AT700">
        <f>_xlfn.RANK.AVG(Table2[[#This Row],[6M Return vs Nifty Z-Score]],Table2[6M Return vs Nifty Z-Score])</f>
        <v>691</v>
      </c>
      <c r="AU700">
        <f>_xlfn.RANK.AVG(Table2[[#This Row],[Sharpe Ratio Z-Score]],Table2[Sharpe Ratio Z-Score])</f>
        <v>557</v>
      </c>
      <c r="AV700">
        <f>(Table2[[#This Row],[Rank 1Y]]+Table2[[#This Row],[Rank 6M]]+Table2[[#This Row],[Rank Sharpe]])/3</f>
        <v>642.66666666666663</v>
      </c>
    </row>
    <row r="701" spans="1:48" x14ac:dyDescent="0.3">
      <c r="A701" t="s">
        <v>1193</v>
      </c>
      <c r="B701" t="s">
        <v>1194</v>
      </c>
      <c r="C701" t="s">
        <v>3172</v>
      </c>
      <c r="D701" t="s">
        <v>21</v>
      </c>
      <c r="E701">
        <v>10310.14163375</v>
      </c>
      <c r="F701">
        <v>1601.75</v>
      </c>
      <c r="G701">
        <v>-24.751850386476502</v>
      </c>
      <c r="H701">
        <f>(Table2[[#This Row],[1Y Return vs Nifty]]-AVERAGE(Table2[1Y Return vs Nifty]))/_xlfn.STDEV.P(Table2[1Y Return vs Nifty])</f>
        <v>-0.85313196416979542</v>
      </c>
      <c r="I701">
        <v>3.0381869788801801</v>
      </c>
      <c r="J701">
        <f>(Table2[[#This Row],[1M Return vs Nifty]]-AVERAGE(Table2[1M Return vs Nifty]))/_xlfn.STDEV.P(Table2[1M Return vs Nifty])</f>
        <v>0.21029315108631028</v>
      </c>
      <c r="K701">
        <v>-15.0361419296332</v>
      </c>
      <c r="L701">
        <f>(Table2[[#This Row],[6M Return vs Nifty]]-AVERAGE(Table2[6M Return vs Nifty]))/_xlfn.STDEV.P(Table2[6M Return vs Nifty])</f>
        <v>-0.89697745329765843</v>
      </c>
      <c r="M701">
        <v>-2.1400529203781198</v>
      </c>
      <c r="N701">
        <f>(Table2[[#This Row],[1W Return vs Nifty]]-AVERAGE(Table2[1W Return vs Nifty]))/_xlfn.STDEV.P(Table2[1W Return vs Nifty])</f>
        <v>-0.54970696822383547</v>
      </c>
      <c r="O701">
        <v>1621.81</v>
      </c>
      <c r="P701">
        <v>1616.79627375835</v>
      </c>
      <c r="Q701">
        <v>1585.6801505685601</v>
      </c>
      <c r="R701">
        <v>51.872169004730999</v>
      </c>
      <c r="S701" s="1">
        <f>(Table2[[#This Row],[Close Price]]-Table2[[#This Row],[20D EMA]])/Table2[[#This Row],[20D EMA]]</f>
        <v>-1.2368896479858889E-2</v>
      </c>
      <c r="T701" s="1">
        <f>(Table2[[#This Row],[Close Price]]-Table2[[#This Row],[50D EMA]])/Table2[[#This Row],[50D EMA]]</f>
        <v>-9.3062273847118442E-3</v>
      </c>
      <c r="U701" s="1">
        <f>(Table2[[#This Row],[Close Price]]-Table2[[#This Row],[200D EMA]])/Table2[[#This Row],[200D EMA]]</f>
        <v>1.0134357440041071E-2</v>
      </c>
      <c r="V701">
        <v>0.55101202456962295</v>
      </c>
      <c r="W701">
        <v>1591</v>
      </c>
      <c r="X701">
        <v>1657.4</v>
      </c>
      <c r="Y701">
        <v>1591</v>
      </c>
      <c r="Z701">
        <v>1707</v>
      </c>
      <c r="AA701">
        <v>1555.6</v>
      </c>
      <c r="AB701">
        <v>1707</v>
      </c>
      <c r="AC701" s="1">
        <f>(Table2[[#This Row],[Close Price]]/Table2[[#This Row],[Day Low]])-1</f>
        <v>6.7567567567567988E-3</v>
      </c>
      <c r="AD701" s="1">
        <f>(Table2[[#This Row],[Day High]]/Table2[[#This Row],[Close Price]])-1</f>
        <v>3.4743249570782009E-2</v>
      </c>
      <c r="AE701" s="1">
        <f>(Table2[[#This Row],[Close Price]]/Table2[[#This Row],[Current Week Low]])-1</f>
        <v>6.7567567567567988E-3</v>
      </c>
      <c r="AF701" s="1">
        <f>(Table2[[#This Row],[Current Week High]]/Table2[[#This Row],[Close Price]])-1</f>
        <v>6.5709380365225556E-2</v>
      </c>
      <c r="AG701" s="1">
        <f>(Table2[[#This Row],[Close Price]]/Table2[[#This Row],[Current Month Low]])-1</f>
        <v>2.9667009514013909E-2</v>
      </c>
      <c r="AH701" s="1">
        <f>(Table2[[#This Row],[Current Month High]]/Table2[[#This Row],[Close Price]])-1</f>
        <v>6.5709380365225556E-2</v>
      </c>
      <c r="AI701">
        <v>21.270485406586499</v>
      </c>
      <c r="AJ701">
        <v>15.5622091555138</v>
      </c>
      <c r="AK701" t="str">
        <f>IF(AND(Table2[[#This Row],[20D EMA]]&gt;Table2[[#This Row],[50D EMA]],Table2[[#This Row],[50D EMA]]&gt;Table2[[#This Row],[200D EMA]]),"Uptrend","Downtrend/NoTrend")</f>
        <v>Uptrend</v>
      </c>
      <c r="AL701">
        <v>-0.22</v>
      </c>
      <c r="AM701" t="s">
        <v>3216</v>
      </c>
      <c r="AN701">
        <v>1.38</v>
      </c>
      <c r="AO701" t="s">
        <v>3217</v>
      </c>
      <c r="AP701">
        <v>-5.9021642874838999E-2</v>
      </c>
      <c r="AQ701">
        <f>(Table2[[#This Row],[Sharpe Ratio]]-AVERAGE(Table2[Sharpe Ratio]))/_xlfn.STDEV.P(Table2[Sharpe Ratio])</f>
        <v>-1.4334876790460853</v>
      </c>
      <c r="AR7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-3.5230109136510639</v>
      </c>
      <c r="AS701">
        <f>_xlfn.RANK.AVG(Table2[[#This Row],[1Y Return vs Nifty Z-Score]],Table2[1Y Return vs Nifty Z-Score])</f>
        <v>622</v>
      </c>
      <c r="AT701">
        <f>_xlfn.RANK.AVG(Table2[[#This Row],[6M Return vs Nifty Z-Score]],Table2[6M Return vs Nifty Z-Score])</f>
        <v>627</v>
      </c>
      <c r="AU701">
        <f>_xlfn.RANK.AVG(Table2[[#This Row],[Sharpe Ratio Z-Score]],Table2[Sharpe Ratio Z-Score])</f>
        <v>681</v>
      </c>
      <c r="AV701">
        <f>(Table2[[#This Row],[Rank 1Y]]+Table2[[#This Row],[Rank 6M]]+Table2[[#This Row],[Rank Sharpe]])/3</f>
        <v>643.33333333333337</v>
      </c>
    </row>
    <row r="702" spans="1:48" x14ac:dyDescent="0.3">
      <c r="A702" t="s">
        <v>638</v>
      </c>
      <c r="B702" t="s">
        <v>639</v>
      </c>
      <c r="C702" t="s">
        <v>3175</v>
      </c>
      <c r="D702" t="s">
        <v>54</v>
      </c>
      <c r="E702">
        <v>30339.02979045</v>
      </c>
      <c r="F702">
        <v>1810.05</v>
      </c>
      <c r="G702">
        <v>-18.554242319754099</v>
      </c>
      <c r="H702">
        <f>(Table2[[#This Row],[1Y Return vs Nifty]]-AVERAGE(Table2[1Y Return vs Nifty]))/_xlfn.STDEV.P(Table2[1Y Return vs Nifty])</f>
        <v>-0.74818518258799172</v>
      </c>
      <c r="I702">
        <v>-9.5729460042359502</v>
      </c>
      <c r="J702">
        <f>(Table2[[#This Row],[1M Return vs Nifty]]-AVERAGE(Table2[1M Return vs Nifty]))/_xlfn.STDEV.P(Table2[1M Return vs Nifty])</f>
        <v>-0.93540086039372583</v>
      </c>
      <c r="K702">
        <v>-14.3975538475259</v>
      </c>
      <c r="L702">
        <f>(Table2[[#This Row],[6M Return vs Nifty]]-AVERAGE(Table2[6M Return vs Nifty]))/_xlfn.STDEV.P(Table2[6M Return vs Nifty])</f>
        <v>-0.87790908614168939</v>
      </c>
      <c r="M702">
        <v>-2.8573248596376599</v>
      </c>
      <c r="N702">
        <f>(Table2[[#This Row],[1W Return vs Nifty]]-AVERAGE(Table2[1W Return vs Nifty]))/_xlfn.STDEV.P(Table2[1W Return vs Nifty])</f>
        <v>-0.70549000624667202</v>
      </c>
      <c r="O702">
        <v>1882.55</v>
      </c>
      <c r="P702">
        <v>1907.6901017585899</v>
      </c>
      <c r="Q702">
        <v>1839.37595110491</v>
      </c>
      <c r="R702">
        <v>31.247765446323001</v>
      </c>
      <c r="S702" s="1">
        <f>(Table2[[#This Row],[Close Price]]-Table2[[#This Row],[20D EMA]])/Table2[[#This Row],[20D EMA]]</f>
        <v>-3.8511593317574568E-2</v>
      </c>
      <c r="T702" s="1">
        <f>(Table2[[#This Row],[Close Price]]-Table2[[#This Row],[50D EMA]])/Table2[[#This Row],[50D EMA]]</f>
        <v>-5.1182370589741559E-2</v>
      </c>
      <c r="U702" s="1">
        <f>(Table2[[#This Row],[Close Price]]-Table2[[#This Row],[200D EMA]])/Table2[[#This Row],[200D EMA]]</f>
        <v>-1.5943424228904358E-2</v>
      </c>
      <c r="V702">
        <v>0.49274622162728698</v>
      </c>
      <c r="W702">
        <v>1801</v>
      </c>
      <c r="X702">
        <v>1849.45</v>
      </c>
      <c r="Y702">
        <v>1801</v>
      </c>
      <c r="Z702">
        <v>1895.95</v>
      </c>
      <c r="AA702">
        <v>1801</v>
      </c>
      <c r="AB702">
        <v>1974.55</v>
      </c>
      <c r="AC702" s="1">
        <f>(Table2[[#This Row],[Close Price]]/Table2[[#This Row],[Day Low]])-1</f>
        <v>5.0249861188229605E-3</v>
      </c>
      <c r="AD702" s="1">
        <f>(Table2[[#This Row],[Day High]]/Table2[[#This Row],[Close Price]])-1</f>
        <v>2.1767354492969959E-2</v>
      </c>
      <c r="AE702" s="1">
        <f>(Table2[[#This Row],[Close Price]]/Table2[[#This Row],[Current Week Low]])-1</f>
        <v>5.0249861188229605E-3</v>
      </c>
      <c r="AF702" s="1">
        <f>(Table2[[#This Row],[Current Week High]]/Table2[[#This Row],[Close Price]])-1</f>
        <v>4.7457252562083996E-2</v>
      </c>
      <c r="AG702" s="1">
        <f>(Table2[[#This Row],[Close Price]]/Table2[[#This Row],[Current Month Low]])-1</f>
        <v>5.0249861188229605E-3</v>
      </c>
      <c r="AH702" s="1">
        <f>(Table2[[#This Row],[Current Month High]]/Table2[[#This Row],[Close Price]])-1</f>
        <v>9.0881467362780022E-2</v>
      </c>
      <c r="AI702">
        <v>22.701030358277301</v>
      </c>
      <c r="AJ702">
        <v>22.711094539168101</v>
      </c>
      <c r="AK702" t="str">
        <f>IF(AND(Table2[[#This Row],[20D EMA]]&gt;Table2[[#This Row],[50D EMA]],Table2[[#This Row],[50D EMA]]&gt;Table2[[#This Row],[200D EMA]]),"Uptrend","Downtrend/NoTrend")</f>
        <v>Downtrend/NoTrend</v>
      </c>
      <c r="AL702">
        <v>-0.14000000000000001</v>
      </c>
      <c r="AM702" t="s">
        <v>3216</v>
      </c>
      <c r="AN702">
        <v>-4.4000000000000004</v>
      </c>
      <c r="AO702" t="s">
        <v>3216</v>
      </c>
      <c r="AP702">
        <v>-0.109522924249667</v>
      </c>
      <c r="AQ702">
        <f>(Table2[[#This Row],[Sharpe Ratio]]-AVERAGE(Table2[Sharpe Ratio]))/_xlfn.STDEV.P(Table2[Sharpe Ratio])</f>
        <v>-2.0200134773319629</v>
      </c>
      <c r="AR7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2">
        <f>_xlfn.RANK.AVG(Table2[[#This Row],[1Y Return vs Nifty Z-Score]],Table2[1Y Return vs Nifty Z-Score])</f>
        <v>586</v>
      </c>
      <c r="AT702">
        <f>_xlfn.RANK.AVG(Table2[[#This Row],[6M Return vs Nifty Z-Score]],Table2[6M Return vs Nifty Z-Score])</f>
        <v>619</v>
      </c>
      <c r="AU702">
        <f>_xlfn.RANK.AVG(Table2[[#This Row],[Sharpe Ratio Z-Score]],Table2[Sharpe Ratio Z-Score])</f>
        <v>734</v>
      </c>
      <c r="AV702">
        <f>(Table2[[#This Row],[Rank 1Y]]+Table2[[#This Row],[Rank 6M]]+Table2[[#This Row],[Rank Sharpe]])/3</f>
        <v>646.33333333333337</v>
      </c>
    </row>
    <row r="703" spans="1:48" x14ac:dyDescent="0.3">
      <c r="A703" t="s">
        <v>2110</v>
      </c>
      <c r="B703" t="s">
        <v>2111</v>
      </c>
      <c r="C703" t="s">
        <v>3183</v>
      </c>
      <c r="D703" t="s">
        <v>106</v>
      </c>
      <c r="E703">
        <v>3019.5485662999999</v>
      </c>
      <c r="F703">
        <v>693.75</v>
      </c>
      <c r="G703">
        <v>-53.318769799120602</v>
      </c>
      <c r="H703">
        <f>(Table2[[#This Row],[1Y Return vs Nifty]]-AVERAGE(Table2[1Y Return vs Nifty]))/_xlfn.STDEV.P(Table2[1Y Return vs Nifty])</f>
        <v>-1.3368679829350549</v>
      </c>
      <c r="I703">
        <v>-2.69194865669995</v>
      </c>
      <c r="J703">
        <f>(Table2[[#This Row],[1M Return vs Nifty]]-AVERAGE(Table2[1M Return vs Nifty]))/_xlfn.STDEV.P(Table2[1M Return vs Nifty])</f>
        <v>-0.31027721253143509</v>
      </c>
      <c r="K703">
        <v>-18.304610545294999</v>
      </c>
      <c r="L703">
        <f>(Table2[[#This Row],[6M Return vs Nifty]]-AVERAGE(Table2[6M Return vs Nifty]))/_xlfn.STDEV.P(Table2[6M Return vs Nifty])</f>
        <v>-0.99457457630617807</v>
      </c>
      <c r="M703">
        <v>-0.70793481642068001</v>
      </c>
      <c r="N703">
        <f>(Table2[[#This Row],[1W Return vs Nifty]]-AVERAGE(Table2[1W Return vs Nifty]))/_xlfn.STDEV.P(Table2[1W Return vs Nifty])</f>
        <v>-0.23866774191267304</v>
      </c>
      <c r="O703">
        <v>707.21</v>
      </c>
      <c r="P703">
        <v>721.885173314751</v>
      </c>
      <c r="Q703">
        <v>775.48665842501703</v>
      </c>
      <c r="R703">
        <v>46.2384475800148</v>
      </c>
      <c r="S703" s="1">
        <f>(Table2[[#This Row],[Close Price]]-Table2[[#This Row],[20D EMA]])/Table2[[#This Row],[20D EMA]]</f>
        <v>-1.9032536304633751E-2</v>
      </c>
      <c r="T703" s="1">
        <f>(Table2[[#This Row],[Close Price]]-Table2[[#This Row],[50D EMA]])/Table2[[#This Row],[50D EMA]]</f>
        <v>-3.8974582599556606E-2</v>
      </c>
      <c r="U703" s="1">
        <f>(Table2[[#This Row],[Close Price]]-Table2[[#This Row],[200D EMA]])/Table2[[#This Row],[200D EMA]]</f>
        <v>-0.10540047019122285</v>
      </c>
      <c r="V703">
        <v>0.27046847951333303</v>
      </c>
      <c r="W703">
        <v>687.85</v>
      </c>
      <c r="X703">
        <v>710.2</v>
      </c>
      <c r="Y703">
        <v>687.85</v>
      </c>
      <c r="Z703">
        <v>727</v>
      </c>
      <c r="AA703">
        <v>685.5</v>
      </c>
      <c r="AB703">
        <v>727</v>
      </c>
      <c r="AC703" s="1">
        <f>(Table2[[#This Row],[Close Price]]/Table2[[#This Row],[Day Low]])-1</f>
        <v>8.5774514792469336E-3</v>
      </c>
      <c r="AD703" s="1">
        <f>(Table2[[#This Row],[Day High]]/Table2[[#This Row],[Close Price]])-1</f>
        <v>2.3711711711711825E-2</v>
      </c>
      <c r="AE703" s="1">
        <f>(Table2[[#This Row],[Close Price]]/Table2[[#This Row],[Current Week Low]])-1</f>
        <v>8.5774514792469336E-3</v>
      </c>
      <c r="AF703" s="1">
        <f>(Table2[[#This Row],[Current Week High]]/Table2[[#This Row],[Close Price]])-1</f>
        <v>4.7927927927927882E-2</v>
      </c>
      <c r="AG703" s="1">
        <f>(Table2[[#This Row],[Close Price]]/Table2[[#This Row],[Current Month Low]])-1</f>
        <v>1.2035010940919078E-2</v>
      </c>
      <c r="AH703" s="1">
        <f>(Table2[[#This Row],[Current Month High]]/Table2[[#This Row],[Close Price]])-1</f>
        <v>4.7927927927927882E-2</v>
      </c>
      <c r="AI703">
        <v>43.9711711711711</v>
      </c>
      <c r="AJ703">
        <v>12.112152553329</v>
      </c>
      <c r="AK703" t="str">
        <f>IF(AND(Table2[[#This Row],[20D EMA]]&gt;Table2[[#This Row],[50D EMA]],Table2[[#This Row],[50D EMA]]&gt;Table2[[#This Row],[200D EMA]]),"Uptrend","Downtrend/NoTrend")</f>
        <v>Downtrend/NoTrend</v>
      </c>
      <c r="AL703">
        <v>-0.13</v>
      </c>
      <c r="AM703" t="s">
        <v>3216</v>
      </c>
      <c r="AN703">
        <v>-2.67</v>
      </c>
      <c r="AO703" t="s">
        <v>3216</v>
      </c>
      <c r="AQ703">
        <f>(Table2[[#This Row],[Sharpe Ratio]]-AVERAGE(Table2[Sharpe Ratio]))/_xlfn.STDEV.P(Table2[Sharpe Ratio])</f>
        <v>-0.74800574154095356</v>
      </c>
      <c r="AR7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3">
        <f>_xlfn.RANK.AVG(Table2[[#This Row],[1Y Return vs Nifty Z-Score]],Table2[1Y Return vs Nifty Z-Score])</f>
        <v>726</v>
      </c>
      <c r="AT703">
        <f>_xlfn.RANK.AVG(Table2[[#This Row],[6M Return vs Nifty Z-Score]],Table2[6M Return vs Nifty Z-Score])</f>
        <v>657</v>
      </c>
      <c r="AU703">
        <f>_xlfn.RANK.AVG(Table2[[#This Row],[Sharpe Ratio Z-Score]],Table2[Sharpe Ratio Z-Score])</f>
        <v>557</v>
      </c>
      <c r="AV703">
        <f>(Table2[[#This Row],[Rank 1Y]]+Table2[[#This Row],[Rank 6M]]+Table2[[#This Row],[Rank Sharpe]])/3</f>
        <v>646.66666666666663</v>
      </c>
    </row>
    <row r="704" spans="1:48" x14ac:dyDescent="0.3">
      <c r="A704" t="s">
        <v>707</v>
      </c>
      <c r="B704" t="s">
        <v>708</v>
      </c>
      <c r="C704" t="s">
        <v>3185</v>
      </c>
      <c r="D704" t="s">
        <v>166</v>
      </c>
      <c r="E704">
        <v>25923.99884928</v>
      </c>
      <c r="F704">
        <v>1022.5</v>
      </c>
      <c r="G704">
        <v>-29.1198556543333</v>
      </c>
      <c r="H704">
        <f>(Table2[[#This Row],[1Y Return vs Nifty]]-AVERAGE(Table2[1Y Return vs Nifty]))/_xlfn.STDEV.P(Table2[1Y Return vs Nifty])</f>
        <v>-0.92709728915627276</v>
      </c>
      <c r="I704">
        <v>-6.4014564755387298</v>
      </c>
      <c r="J704">
        <f>(Table2[[#This Row],[1M Return vs Nifty]]-AVERAGE(Table2[1M Return vs Nifty]))/_xlfn.STDEV.P(Table2[1M Return vs Nifty])</f>
        <v>-0.64727793239315068</v>
      </c>
      <c r="K704">
        <v>-25.271650707749298</v>
      </c>
      <c r="L704">
        <f>(Table2[[#This Row],[6M Return vs Nifty]]-AVERAGE(Table2[6M Return vs Nifty]))/_xlfn.STDEV.P(Table2[6M Return vs Nifty])</f>
        <v>-1.2026117814003658</v>
      </c>
      <c r="M704">
        <v>-1.6777465613752001</v>
      </c>
      <c r="N704">
        <f>(Table2[[#This Row],[1W Return vs Nifty]]-AVERAGE(Table2[1W Return vs Nifty]))/_xlfn.STDEV.P(Table2[1W Return vs Nifty])</f>
        <v>-0.4492994586576608</v>
      </c>
      <c r="O704">
        <v>1051.29</v>
      </c>
      <c r="P704">
        <v>1062.27310136801</v>
      </c>
      <c r="Q704">
        <v>1058.87405228019</v>
      </c>
      <c r="R704">
        <v>31.421681796270398</v>
      </c>
      <c r="S704" s="1">
        <f>(Table2[[#This Row],[Close Price]]-Table2[[#This Row],[20D EMA]])/Table2[[#This Row],[20D EMA]]</f>
        <v>-2.7385402695735681E-2</v>
      </c>
      <c r="T704" s="1">
        <f>(Table2[[#This Row],[Close Price]]-Table2[[#This Row],[50D EMA]])/Table2[[#This Row],[50D EMA]]</f>
        <v>-3.7441502864743188E-2</v>
      </c>
      <c r="U704" s="1">
        <f>(Table2[[#This Row],[Close Price]]-Table2[[#This Row],[200D EMA]])/Table2[[#This Row],[200D EMA]]</f>
        <v>-3.4351632474005502E-2</v>
      </c>
      <c r="V704">
        <v>0.76349050537662</v>
      </c>
      <c r="W704">
        <v>993.05</v>
      </c>
      <c r="X704">
        <v>1029</v>
      </c>
      <c r="Y704">
        <v>993.05</v>
      </c>
      <c r="Z704">
        <v>1060.2</v>
      </c>
      <c r="AA704">
        <v>993.05</v>
      </c>
      <c r="AB704">
        <v>1112.5</v>
      </c>
      <c r="AC704" s="1">
        <f>(Table2[[#This Row],[Close Price]]/Table2[[#This Row],[Day Low]])-1</f>
        <v>2.9656109964251609E-2</v>
      </c>
      <c r="AD704" s="1">
        <f>(Table2[[#This Row],[Day High]]/Table2[[#This Row],[Close Price]])-1</f>
        <v>6.3569682151589646E-3</v>
      </c>
      <c r="AE704" s="1">
        <f>(Table2[[#This Row],[Close Price]]/Table2[[#This Row],[Current Week Low]])-1</f>
        <v>2.9656109964251609E-2</v>
      </c>
      <c r="AF704" s="1">
        <f>(Table2[[#This Row],[Current Week High]]/Table2[[#This Row],[Close Price]])-1</f>
        <v>3.6870415647921817E-2</v>
      </c>
      <c r="AG704" s="1">
        <f>(Table2[[#This Row],[Close Price]]/Table2[[#This Row],[Current Month Low]])-1</f>
        <v>2.9656109964251609E-2</v>
      </c>
      <c r="AH704" s="1">
        <f>(Table2[[#This Row],[Current Month High]]/Table2[[#This Row],[Close Price]])-1</f>
        <v>8.801955990220045E-2</v>
      </c>
      <c r="AI704">
        <v>31.931540342298199</v>
      </c>
      <c r="AJ704">
        <v>9.5927116827438201</v>
      </c>
      <c r="AK704" t="str">
        <f>IF(AND(Table2[[#This Row],[20D EMA]]&gt;Table2[[#This Row],[50D EMA]],Table2[[#This Row],[50D EMA]]&gt;Table2[[#This Row],[200D EMA]]),"Uptrend","Downtrend/NoTrend")</f>
        <v>Downtrend/NoTrend</v>
      </c>
      <c r="AL704">
        <v>-7.0000000000000007E-2</v>
      </c>
      <c r="AM704" t="s">
        <v>3216</v>
      </c>
      <c r="AN704">
        <v>-7.74</v>
      </c>
      <c r="AO704" t="s">
        <v>3216</v>
      </c>
      <c r="AP704">
        <v>-1.565861119602E-3</v>
      </c>
      <c r="AQ704">
        <f>(Table2[[#This Row],[Sharpe Ratio]]-AVERAGE(Table2[Sharpe Ratio]))/_xlfn.STDEV.P(Table2[Sharpe Ratio])</f>
        <v>-0.76619177401729299</v>
      </c>
      <c r="AR7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4">
        <f>_xlfn.RANK.AVG(Table2[[#This Row],[1Y Return vs Nifty Z-Score]],Table2[1Y Return vs Nifty Z-Score])</f>
        <v>653</v>
      </c>
      <c r="AT704">
        <f>_xlfn.RANK.AVG(Table2[[#This Row],[6M Return vs Nifty Z-Score]],Table2[6M Return vs Nifty Z-Score])</f>
        <v>705</v>
      </c>
      <c r="AU704">
        <f>_xlfn.RANK.AVG(Table2[[#This Row],[Sharpe Ratio Z-Score]],Table2[Sharpe Ratio Z-Score])</f>
        <v>584</v>
      </c>
      <c r="AV704">
        <f>(Table2[[#This Row],[Rank 1Y]]+Table2[[#This Row],[Rank 6M]]+Table2[[#This Row],[Rank Sharpe]])/3</f>
        <v>647.33333333333337</v>
      </c>
    </row>
    <row r="705" spans="1:48" x14ac:dyDescent="0.3">
      <c r="A705" t="s">
        <v>434</v>
      </c>
      <c r="B705" t="s">
        <v>435</v>
      </c>
      <c r="C705" t="s">
        <v>3173</v>
      </c>
      <c r="D705" t="s">
        <v>180</v>
      </c>
      <c r="E705">
        <v>53718.135880640002</v>
      </c>
      <c r="F705">
        <v>16659.849999999999</v>
      </c>
      <c r="G705">
        <v>-31.022976978358699</v>
      </c>
      <c r="H705">
        <f>(Table2[[#This Row],[1Y Return vs Nifty]]-AVERAGE(Table2[1Y Return vs Nifty]))/_xlfn.STDEV.P(Table2[1Y Return vs Nifty])</f>
        <v>-0.95932366677905012</v>
      </c>
      <c r="I705">
        <v>-5.3195396633611001</v>
      </c>
      <c r="J705">
        <f>(Table2[[#This Row],[1M Return vs Nifty]]-AVERAGE(Table2[1M Return vs Nifty]))/_xlfn.STDEV.P(Table2[1M Return vs Nifty])</f>
        <v>-0.54898814238847837</v>
      </c>
      <c r="K705">
        <v>-15.397987243532601</v>
      </c>
      <c r="L705">
        <f>(Table2[[#This Row],[6M Return vs Nifty]]-AVERAGE(Table2[6M Return vs Nifty]))/_xlfn.STDEV.P(Table2[6M Return vs Nifty])</f>
        <v>-0.90778222634686989</v>
      </c>
      <c r="M705">
        <v>-3.2780565655195999E-2</v>
      </c>
      <c r="N705">
        <f>(Table2[[#This Row],[1W Return vs Nifty]]-AVERAGE(Table2[1W Return vs Nifty]))/_xlfn.STDEV.P(Table2[1W Return vs Nifty])</f>
        <v>-9.2032170992588147E-2</v>
      </c>
      <c r="O705">
        <v>16601.37</v>
      </c>
      <c r="P705">
        <v>16663.373015340199</v>
      </c>
      <c r="Q705">
        <v>16480.290186177201</v>
      </c>
      <c r="R705">
        <v>49.1001664627534</v>
      </c>
      <c r="S705" s="1">
        <f>(Table2[[#This Row],[Close Price]]-Table2[[#This Row],[20D EMA]])/Table2[[#This Row],[20D EMA]]</f>
        <v>3.5226008455928378E-3</v>
      </c>
      <c r="T705" s="1">
        <f>(Table2[[#This Row],[Close Price]]-Table2[[#This Row],[50D EMA]])/Table2[[#This Row],[50D EMA]]</f>
        <v>-2.1142270157173661E-4</v>
      </c>
      <c r="U705" s="1">
        <f>(Table2[[#This Row],[Close Price]]-Table2[[#This Row],[200D EMA]])/Table2[[#This Row],[200D EMA]]</f>
        <v>1.0895427919916312E-2</v>
      </c>
      <c r="V705">
        <v>0.94757172026512404</v>
      </c>
      <c r="W705">
        <v>16540</v>
      </c>
      <c r="X705">
        <v>16700</v>
      </c>
      <c r="Y705">
        <v>16409.95</v>
      </c>
      <c r="Z705">
        <v>16739</v>
      </c>
      <c r="AA705">
        <v>16085.85</v>
      </c>
      <c r="AB705">
        <v>16739</v>
      </c>
      <c r="AC705" s="1">
        <f>(Table2[[#This Row],[Close Price]]/Table2[[#This Row],[Day Low]])-1</f>
        <v>7.2460701330108179E-3</v>
      </c>
      <c r="AD705" s="1">
        <f>(Table2[[#This Row],[Day High]]/Table2[[#This Row],[Close Price]])-1</f>
        <v>2.4099856841448553E-3</v>
      </c>
      <c r="AE705" s="1">
        <f>(Table2[[#This Row],[Close Price]]/Table2[[#This Row],[Current Week Low]])-1</f>
        <v>1.5228565595873045E-2</v>
      </c>
      <c r="AF705" s="1">
        <f>(Table2[[#This Row],[Current Week High]]/Table2[[#This Row],[Close Price]])-1</f>
        <v>4.7509431357426468E-3</v>
      </c>
      <c r="AG705" s="1">
        <f>(Table2[[#This Row],[Close Price]]/Table2[[#This Row],[Current Month Low]])-1</f>
        <v>3.5683535529673405E-2</v>
      </c>
      <c r="AH705" s="1">
        <f>(Table2[[#This Row],[Current Month High]]/Table2[[#This Row],[Close Price]])-1</f>
        <v>4.7509431357426468E-3</v>
      </c>
      <c r="AI705">
        <v>15.547258828861001</v>
      </c>
      <c r="AJ705">
        <v>8.5657591199968603</v>
      </c>
      <c r="AK705" t="str">
        <f>IF(AND(Table2[[#This Row],[20D EMA]]&gt;Table2[[#This Row],[50D EMA]],Table2[[#This Row],[50D EMA]]&gt;Table2[[#This Row],[200D EMA]]),"Uptrend","Downtrend/NoTrend")</f>
        <v>Downtrend/NoTrend</v>
      </c>
      <c r="AL705">
        <v>-0.12</v>
      </c>
      <c r="AM705" t="s">
        <v>3216</v>
      </c>
      <c r="AN705">
        <v>1.91</v>
      </c>
      <c r="AO705" t="s">
        <v>3217</v>
      </c>
      <c r="AP705">
        <v>-3.6244004967665999E-2</v>
      </c>
      <c r="AQ705">
        <f>(Table2[[#This Row],[Sharpe Ratio]]-AVERAGE(Table2[Sharpe Ratio]))/_xlfn.STDEV.P(Table2[Sharpe Ratio])</f>
        <v>-1.168946425975419</v>
      </c>
      <c r="AR7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5">
        <f>_xlfn.RANK.AVG(Table2[[#This Row],[1Y Return vs Nifty Z-Score]],Table2[1Y Return vs Nifty Z-Score])</f>
        <v>662</v>
      </c>
      <c r="AT705">
        <f>_xlfn.RANK.AVG(Table2[[#This Row],[6M Return vs Nifty Z-Score]],Table2[6M Return vs Nifty Z-Score])</f>
        <v>630</v>
      </c>
      <c r="AU705">
        <f>_xlfn.RANK.AVG(Table2[[#This Row],[Sharpe Ratio Z-Score]],Table2[Sharpe Ratio Z-Score])</f>
        <v>652</v>
      </c>
      <c r="AV705">
        <f>(Table2[[#This Row],[Rank 1Y]]+Table2[[#This Row],[Rank 6M]]+Table2[[#This Row],[Rank Sharpe]])/3</f>
        <v>648</v>
      </c>
    </row>
    <row r="706" spans="1:48" x14ac:dyDescent="0.3">
      <c r="A706" t="s">
        <v>2050</v>
      </c>
      <c r="B706" t="s">
        <v>2051</v>
      </c>
      <c r="C706" t="s">
        <v>3177</v>
      </c>
      <c r="D706" t="s">
        <v>197</v>
      </c>
      <c r="E706">
        <v>3299.7529167749999</v>
      </c>
      <c r="F706">
        <v>208.48</v>
      </c>
      <c r="G706">
        <v>-45.1012183597838</v>
      </c>
      <c r="H706">
        <f>(Table2[[#This Row],[1Y Return vs Nifty]]-AVERAGE(Table2[1Y Return vs Nifty]))/_xlfn.STDEV.P(Table2[1Y Return vs Nifty])</f>
        <v>-1.1977166253860128</v>
      </c>
      <c r="I706">
        <v>-9.3086038981322403</v>
      </c>
      <c r="J706">
        <f>(Table2[[#This Row],[1M Return vs Nifty]]-AVERAGE(Table2[1M Return vs Nifty]))/_xlfn.STDEV.P(Table2[1M Return vs Nifty])</f>
        <v>-0.91138595480590079</v>
      </c>
      <c r="K706">
        <v>-30.5572940824459</v>
      </c>
      <c r="L706">
        <f>(Table2[[#This Row],[6M Return vs Nifty]]-AVERAGE(Table2[6M Return vs Nifty]))/_xlfn.STDEV.P(Table2[6M Return vs Nifty])</f>
        <v>-1.3604421439583918</v>
      </c>
      <c r="M706">
        <v>-3.95175389882652</v>
      </c>
      <c r="N706">
        <f>(Table2[[#This Row],[1W Return vs Nifty]]-AVERAGE(Table2[1W Return vs Nifty]))/_xlfn.STDEV.P(Table2[1W Return vs Nifty])</f>
        <v>-0.94318713517835706</v>
      </c>
      <c r="O706">
        <v>220.44</v>
      </c>
      <c r="P706">
        <v>223.13163420560301</v>
      </c>
      <c r="Q706">
        <v>229.795099989237</v>
      </c>
      <c r="R706">
        <v>28.417873228638001</v>
      </c>
      <c r="S706" s="1">
        <f>(Table2[[#This Row],[Close Price]]-Table2[[#This Row],[20D EMA]])/Table2[[#This Row],[20D EMA]]</f>
        <v>-5.4255126111413574E-2</v>
      </c>
      <c r="T706" s="1">
        <f>(Table2[[#This Row],[Close Price]]-Table2[[#This Row],[50D EMA]])/Table2[[#This Row],[50D EMA]]</f>
        <v>-6.5663635090407554E-2</v>
      </c>
      <c r="U706" s="1">
        <f>(Table2[[#This Row],[Close Price]]-Table2[[#This Row],[200D EMA]])/Table2[[#This Row],[200D EMA]]</f>
        <v>-9.2756982155996176E-2</v>
      </c>
      <c r="V706">
        <v>0.67226647393150696</v>
      </c>
      <c r="W706">
        <v>207.2</v>
      </c>
      <c r="X706">
        <v>214.48</v>
      </c>
      <c r="Y706">
        <v>207.2</v>
      </c>
      <c r="Z706">
        <v>222.47</v>
      </c>
      <c r="AA706">
        <v>207.2</v>
      </c>
      <c r="AB706">
        <v>233.5</v>
      </c>
      <c r="AC706" s="1">
        <f>(Table2[[#This Row],[Close Price]]/Table2[[#This Row],[Day Low]])-1</f>
        <v>6.1776061776062097E-3</v>
      </c>
      <c r="AD706" s="1">
        <f>(Table2[[#This Row],[Day High]]/Table2[[#This Row],[Close Price]])-1</f>
        <v>2.8779739063699239E-2</v>
      </c>
      <c r="AE706" s="1">
        <f>(Table2[[#This Row],[Close Price]]/Table2[[#This Row],[Current Week Low]])-1</f>
        <v>6.1776061776062097E-3</v>
      </c>
      <c r="AF706" s="1">
        <f>(Table2[[#This Row],[Current Week High]]/Table2[[#This Row],[Close Price]])-1</f>
        <v>6.710475825019202E-2</v>
      </c>
      <c r="AG706" s="1">
        <f>(Table2[[#This Row],[Close Price]]/Table2[[#This Row],[Current Month Low]])-1</f>
        <v>6.1776061776062097E-3</v>
      </c>
      <c r="AH706" s="1">
        <f>(Table2[[#This Row],[Current Month High]]/Table2[[#This Row],[Close Price]])-1</f>
        <v>0.12001151189562553</v>
      </c>
      <c r="AI706">
        <v>43.419033000767399</v>
      </c>
      <c r="AJ706">
        <v>9.4096037785358106</v>
      </c>
      <c r="AK706" t="str">
        <f>IF(AND(Table2[[#This Row],[20D EMA]]&gt;Table2[[#This Row],[50D EMA]],Table2[[#This Row],[50D EMA]]&gt;Table2[[#This Row],[200D EMA]]),"Uptrend","Downtrend/NoTrend")</f>
        <v>Downtrend/NoTrend</v>
      </c>
      <c r="AL706">
        <v>-0.09</v>
      </c>
      <c r="AM706" t="s">
        <v>3216</v>
      </c>
      <c r="AN706">
        <v>-8.17</v>
      </c>
      <c r="AO706" t="s">
        <v>3216</v>
      </c>
      <c r="AP706">
        <v>5.8679410630749999E-3</v>
      </c>
      <c r="AQ706">
        <f>(Table2[[#This Row],[Sharpe Ratio]]-AVERAGE(Table2[Sharpe Ratio]))/_xlfn.STDEV.P(Table2[Sharpe Ratio])</f>
        <v>-0.67985501897275291</v>
      </c>
      <c r="AR7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6">
        <f>_xlfn.RANK.AVG(Table2[[#This Row],[1Y Return vs Nifty Z-Score]],Table2[1Y Return vs Nifty Z-Score])</f>
        <v>710</v>
      </c>
      <c r="AT706">
        <f>_xlfn.RANK.AVG(Table2[[#This Row],[6M Return vs Nifty Z-Score]],Table2[6M Return vs Nifty Z-Score])</f>
        <v>722</v>
      </c>
      <c r="AU706">
        <f>_xlfn.RANK.AVG(Table2[[#This Row],[Sharpe Ratio Z-Score]],Table2[Sharpe Ratio Z-Score])</f>
        <v>515</v>
      </c>
      <c r="AV706">
        <f>(Table2[[#This Row],[Rank 1Y]]+Table2[[#This Row],[Rank 6M]]+Table2[[#This Row],[Rank Sharpe]])/3</f>
        <v>649</v>
      </c>
    </row>
    <row r="707" spans="1:48" x14ac:dyDescent="0.3">
      <c r="A707" t="s">
        <v>2273</v>
      </c>
      <c r="B707" t="s">
        <v>2274</v>
      </c>
      <c r="C707" t="s">
        <v>3173</v>
      </c>
      <c r="D707" t="s">
        <v>382</v>
      </c>
      <c r="E707">
        <v>2494.8349941400002</v>
      </c>
      <c r="F707">
        <v>49.87</v>
      </c>
      <c r="G707">
        <v>-63.131014389536602</v>
      </c>
      <c r="H707">
        <f>(Table2[[#This Row],[1Y Return vs Nifty]]-AVERAGE(Table2[1Y Return vs Nifty]))/_xlfn.STDEV.P(Table2[1Y Return vs Nifty])</f>
        <v>-1.5030229702739388</v>
      </c>
      <c r="I707">
        <v>-3.9106785437410401</v>
      </c>
      <c r="J707">
        <f>(Table2[[#This Row],[1M Return vs Nifty]]-AVERAGE(Table2[1M Return vs Nifty]))/_xlfn.STDEV.P(Table2[1M Return vs Nifty])</f>
        <v>-0.42099617291858527</v>
      </c>
      <c r="K707">
        <v>-17.838193471931501</v>
      </c>
      <c r="L707">
        <f>(Table2[[#This Row],[6M Return vs Nifty]]-AVERAGE(Table2[6M Return vs Nifty]))/_xlfn.STDEV.P(Table2[6M Return vs Nifty])</f>
        <v>-0.98064726971855964</v>
      </c>
      <c r="M707">
        <v>5.4884535427054702E-2</v>
      </c>
      <c r="N707">
        <f>(Table2[[#This Row],[1W Return vs Nifty]]-AVERAGE(Table2[1W Return vs Nifty]))/_xlfn.STDEV.P(Table2[1W Return vs Nifty])</f>
        <v>-7.2992341009457479E-2</v>
      </c>
      <c r="O707">
        <v>50.36</v>
      </c>
      <c r="P707">
        <v>51.484473234133802</v>
      </c>
      <c r="Q707">
        <v>58.066870645565501</v>
      </c>
      <c r="R707">
        <v>42.717438399663401</v>
      </c>
      <c r="S707" s="1">
        <f>(Table2[[#This Row],[Close Price]]-Table2[[#This Row],[20D EMA]])/Table2[[#This Row],[20D EMA]]</f>
        <v>-9.729944400317752E-3</v>
      </c>
      <c r="T707" s="1">
        <f>(Table2[[#This Row],[Close Price]]-Table2[[#This Row],[50D EMA]])/Table2[[#This Row],[50D EMA]]</f>
        <v>-3.1358449115167816E-2</v>
      </c>
      <c r="U707" s="1">
        <f>(Table2[[#This Row],[Close Price]]-Table2[[#This Row],[200D EMA]])/Table2[[#This Row],[200D EMA]]</f>
        <v>-0.14116260364017894</v>
      </c>
      <c r="V707">
        <v>1.15431901884851</v>
      </c>
      <c r="W707">
        <v>49</v>
      </c>
      <c r="X707">
        <v>50.5</v>
      </c>
      <c r="Y707">
        <v>49</v>
      </c>
      <c r="Z707">
        <v>53</v>
      </c>
      <c r="AA707">
        <v>48.75</v>
      </c>
      <c r="AB707">
        <v>53</v>
      </c>
      <c r="AC707" s="1">
        <f>(Table2[[#This Row],[Close Price]]/Table2[[#This Row],[Day Low]])-1</f>
        <v>1.7755102040816206E-2</v>
      </c>
      <c r="AD707" s="1">
        <f>(Table2[[#This Row],[Day High]]/Table2[[#This Row],[Close Price]])-1</f>
        <v>1.2632845398034886E-2</v>
      </c>
      <c r="AE707" s="1">
        <f>(Table2[[#This Row],[Close Price]]/Table2[[#This Row],[Current Week Low]])-1</f>
        <v>1.7755102040816206E-2</v>
      </c>
      <c r="AF707" s="1">
        <f>(Table2[[#This Row],[Current Week High]]/Table2[[#This Row],[Close Price]])-1</f>
        <v>6.2763184279125861E-2</v>
      </c>
      <c r="AG707" s="1">
        <f>(Table2[[#This Row],[Close Price]]/Table2[[#This Row],[Current Month Low]])-1</f>
        <v>2.2974358974358955E-2</v>
      </c>
      <c r="AH707" s="1">
        <f>(Table2[[#This Row],[Current Month High]]/Table2[[#This Row],[Close Price]])-1</f>
        <v>6.2763184279125861E-2</v>
      </c>
      <c r="AI707">
        <v>68.538199318227399</v>
      </c>
      <c r="AJ707">
        <v>3.8958333333333202</v>
      </c>
      <c r="AK707" t="str">
        <f>IF(AND(Table2[[#This Row],[20D EMA]]&gt;Table2[[#This Row],[50D EMA]],Table2[[#This Row],[50D EMA]]&gt;Table2[[#This Row],[200D EMA]]),"Uptrend","Downtrend/NoTrend")</f>
        <v>Downtrend/NoTrend</v>
      </c>
      <c r="AL707">
        <v>-0.19</v>
      </c>
      <c r="AM707" t="s">
        <v>3216</v>
      </c>
      <c r="AN707">
        <v>-1.58</v>
      </c>
      <c r="AO707" t="s">
        <v>3216</v>
      </c>
      <c r="AQ707">
        <f>(Table2[[#This Row],[Sharpe Ratio]]-AVERAGE(Table2[Sharpe Ratio]))/_xlfn.STDEV.P(Table2[Sharpe Ratio])</f>
        <v>-0.74800574154095356</v>
      </c>
      <c r="AR7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7">
        <f>_xlfn.RANK.AVG(Table2[[#This Row],[1Y Return vs Nifty Z-Score]],Table2[1Y Return vs Nifty Z-Score])</f>
        <v>736</v>
      </c>
      <c r="AT707">
        <f>_xlfn.RANK.AVG(Table2[[#This Row],[6M Return vs Nifty Z-Score]],Table2[6M Return vs Nifty Z-Score])</f>
        <v>654</v>
      </c>
      <c r="AU707">
        <f>_xlfn.RANK.AVG(Table2[[#This Row],[Sharpe Ratio Z-Score]],Table2[Sharpe Ratio Z-Score])</f>
        <v>557</v>
      </c>
      <c r="AV707">
        <f>(Table2[[#This Row],[Rank 1Y]]+Table2[[#This Row],[Rank 6M]]+Table2[[#This Row],[Rank Sharpe]])/3</f>
        <v>649</v>
      </c>
    </row>
    <row r="708" spans="1:48" x14ac:dyDescent="0.3">
      <c r="A708" t="s">
        <v>1579</v>
      </c>
      <c r="B708" t="s">
        <v>1580</v>
      </c>
      <c r="C708" t="s">
        <v>3183</v>
      </c>
      <c r="D708" t="s">
        <v>451</v>
      </c>
      <c r="E708">
        <v>6269.3659846949904</v>
      </c>
      <c r="F708">
        <v>576.54999999999995</v>
      </c>
      <c r="G708">
        <v>-44.677292369205396</v>
      </c>
      <c r="H708">
        <f>(Table2[[#This Row],[1Y Return vs Nifty]]-AVERAGE(Table2[1Y Return vs Nifty]))/_xlfn.STDEV.P(Table2[1Y Return vs Nifty])</f>
        <v>-1.1905381029849327</v>
      </c>
      <c r="I708">
        <v>-9.08017232258746</v>
      </c>
      <c r="J708">
        <f>(Table2[[#This Row],[1M Return vs Nifty]]-AVERAGE(Table2[1M Return vs Nifty]))/_xlfn.STDEV.P(Table2[1M Return vs Nifty])</f>
        <v>-0.8906334428400855</v>
      </c>
      <c r="K708">
        <v>-7.5763948773280001</v>
      </c>
      <c r="L708">
        <f>(Table2[[#This Row],[6M Return vs Nifty]]-AVERAGE(Table2[6M Return vs Nifty]))/_xlfn.STDEV.P(Table2[6M Return vs Nifty])</f>
        <v>-0.67422792246612029</v>
      </c>
      <c r="M708">
        <v>-2.16985509510768</v>
      </c>
      <c r="N708">
        <f>(Table2[[#This Row],[1W Return vs Nifty]]-AVERAGE(Table2[1W Return vs Nifty]))/_xlfn.STDEV.P(Table2[1W Return vs Nifty])</f>
        <v>-0.55617965043115991</v>
      </c>
      <c r="O708">
        <v>580.35</v>
      </c>
      <c r="P708">
        <v>603.25089550689597</v>
      </c>
      <c r="Q708">
        <v>631.50807996060098</v>
      </c>
      <c r="R708">
        <v>40.253838273229</v>
      </c>
      <c r="S708" s="1">
        <f>(Table2[[#This Row],[Close Price]]-Table2[[#This Row],[20D EMA]])/Table2[[#This Row],[20D EMA]]</f>
        <v>-6.5477728956665256E-3</v>
      </c>
      <c r="T708" s="1">
        <f>(Table2[[#This Row],[Close Price]]-Table2[[#This Row],[50D EMA]])/Table2[[#This Row],[50D EMA]]</f>
        <v>-4.426167570702063E-2</v>
      </c>
      <c r="U708" s="1">
        <f>(Table2[[#This Row],[Close Price]]-Table2[[#This Row],[200D EMA]])/Table2[[#This Row],[200D EMA]]</f>
        <v>-8.7026724921761556E-2</v>
      </c>
      <c r="V708">
        <v>1.28151832546446</v>
      </c>
      <c r="W708">
        <v>567.79999999999995</v>
      </c>
      <c r="X708">
        <v>586</v>
      </c>
      <c r="Y708">
        <v>563.75</v>
      </c>
      <c r="Z708">
        <v>586</v>
      </c>
      <c r="AA708">
        <v>544.5</v>
      </c>
      <c r="AB708">
        <v>596</v>
      </c>
      <c r="AC708" s="1">
        <f>(Table2[[#This Row],[Close Price]]/Table2[[#This Row],[Day Low]])-1</f>
        <v>1.5410355759070127E-2</v>
      </c>
      <c r="AD708" s="1">
        <f>(Table2[[#This Row],[Day High]]/Table2[[#This Row],[Close Price]])-1</f>
        <v>1.6390599254184401E-2</v>
      </c>
      <c r="AE708" s="1">
        <f>(Table2[[#This Row],[Close Price]]/Table2[[#This Row],[Current Week Low]])-1</f>
        <v>2.270509977827051E-2</v>
      </c>
      <c r="AF708" s="1">
        <f>(Table2[[#This Row],[Current Week High]]/Table2[[#This Row],[Close Price]])-1</f>
        <v>1.6390599254184401E-2</v>
      </c>
      <c r="AG708" s="1">
        <f>(Table2[[#This Row],[Close Price]]/Table2[[#This Row],[Current Month Low]])-1</f>
        <v>5.8861340679522423E-2</v>
      </c>
      <c r="AH708" s="1">
        <f>(Table2[[#This Row],[Current Month High]]/Table2[[#This Row],[Close Price]])-1</f>
        <v>3.3735148729511888E-2</v>
      </c>
      <c r="AI708">
        <v>34.5937039285404</v>
      </c>
      <c r="AJ708">
        <v>10.587896806368001</v>
      </c>
      <c r="AK708" t="str">
        <f>IF(AND(Table2[[#This Row],[20D EMA]]&gt;Table2[[#This Row],[50D EMA]],Table2[[#This Row],[50D EMA]]&gt;Table2[[#This Row],[200D EMA]]),"Uptrend","Downtrend/NoTrend")</f>
        <v>Downtrend/NoTrend</v>
      </c>
      <c r="AL708">
        <v>-0.27</v>
      </c>
      <c r="AM708" t="s">
        <v>3216</v>
      </c>
      <c r="AN708">
        <v>-1.34</v>
      </c>
      <c r="AO708" t="s">
        <v>3216</v>
      </c>
      <c r="AP708">
        <v>-7.2861222429064995E-2</v>
      </c>
      <c r="AQ708">
        <f>(Table2[[#This Row],[Sharpe Ratio]]-AVERAGE(Table2[Sharpe Ratio]))/_xlfn.STDEV.P(Table2[Sharpe Ratio])</f>
        <v>-1.5942216292549076</v>
      </c>
      <c r="AR7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8">
        <f>_xlfn.RANK.AVG(Table2[[#This Row],[1Y Return vs Nifty Z-Score]],Table2[1Y Return vs Nifty Z-Score])</f>
        <v>707</v>
      </c>
      <c r="AT708">
        <f>_xlfn.RANK.AVG(Table2[[#This Row],[6M Return vs Nifty Z-Score]],Table2[6M Return vs Nifty Z-Score])</f>
        <v>546</v>
      </c>
      <c r="AU708">
        <f>_xlfn.RANK.AVG(Table2[[#This Row],[Sharpe Ratio Z-Score]],Table2[Sharpe Ratio Z-Score])</f>
        <v>698</v>
      </c>
      <c r="AV708">
        <f>(Table2[[#This Row],[Rank 1Y]]+Table2[[#This Row],[Rank 6M]]+Table2[[#This Row],[Rank Sharpe]])/3</f>
        <v>650.33333333333337</v>
      </c>
    </row>
    <row r="709" spans="1:48" x14ac:dyDescent="0.3">
      <c r="A709" t="s">
        <v>828</v>
      </c>
      <c r="B709" t="s">
        <v>829</v>
      </c>
      <c r="C709" t="s">
        <v>3180</v>
      </c>
      <c r="D709" t="s">
        <v>80</v>
      </c>
      <c r="E709">
        <v>19866.281848499999</v>
      </c>
      <c r="F709">
        <v>828.95</v>
      </c>
      <c r="G709">
        <v>-31.446316901624201</v>
      </c>
      <c r="H709">
        <f>(Table2[[#This Row],[1Y Return vs Nifty]]-AVERAGE(Table2[1Y Return vs Nifty]))/_xlfn.STDEV.P(Table2[1Y Return vs Nifty])</f>
        <v>-0.96649226504849473</v>
      </c>
      <c r="I709">
        <v>0.44840266111744098</v>
      </c>
      <c r="J709">
        <f>(Table2[[#This Row],[1M Return vs Nifty]]-AVERAGE(Table2[1M Return vs Nifty]))/_xlfn.STDEV.P(Table2[1M Return vs Nifty])</f>
        <v>-2.4983123286345624E-2</v>
      </c>
      <c r="K709">
        <v>-12.529862841356699</v>
      </c>
      <c r="L709">
        <f>(Table2[[#This Row],[6M Return vs Nifty]]-AVERAGE(Table2[6M Return vs Nifty]))/_xlfn.STDEV.P(Table2[6M Return vs Nifty])</f>
        <v>-0.82213946118719283</v>
      </c>
      <c r="M709">
        <v>-0.14162151217885999</v>
      </c>
      <c r="N709">
        <f>(Table2[[#This Row],[1W Return vs Nifty]]-AVERAGE(Table2[1W Return vs Nifty]))/_xlfn.STDEV.P(Table2[1W Return vs Nifty])</f>
        <v>-0.1156711458118752</v>
      </c>
      <c r="O709">
        <v>834.65</v>
      </c>
      <c r="P709">
        <v>825.02701836036999</v>
      </c>
      <c r="Q709">
        <v>841.37843019004299</v>
      </c>
      <c r="R709">
        <v>51.991092981127103</v>
      </c>
      <c r="S709" s="1">
        <f>(Table2[[#This Row],[Close Price]]-Table2[[#This Row],[20D EMA]])/Table2[[#This Row],[20D EMA]]</f>
        <v>-6.829209848439384E-3</v>
      </c>
      <c r="T709" s="1">
        <f>(Table2[[#This Row],[Close Price]]-Table2[[#This Row],[50D EMA]])/Table2[[#This Row],[50D EMA]]</f>
        <v>4.7549735370199745E-3</v>
      </c>
      <c r="U709" s="1">
        <f>(Table2[[#This Row],[Close Price]]-Table2[[#This Row],[200D EMA]])/Table2[[#This Row],[200D EMA]]</f>
        <v>-1.4771510350266198E-2</v>
      </c>
      <c r="V709">
        <v>0.55563063259757395</v>
      </c>
      <c r="W709">
        <v>817</v>
      </c>
      <c r="X709">
        <v>845.6</v>
      </c>
      <c r="Y709">
        <v>817</v>
      </c>
      <c r="Z709">
        <v>857.1</v>
      </c>
      <c r="AA709">
        <v>817</v>
      </c>
      <c r="AB709">
        <v>857.1</v>
      </c>
      <c r="AC709" s="1">
        <f>(Table2[[#This Row],[Close Price]]/Table2[[#This Row],[Day Low]])-1</f>
        <v>1.4626682986536244E-2</v>
      </c>
      <c r="AD709" s="1">
        <f>(Table2[[#This Row],[Day High]]/Table2[[#This Row],[Close Price]])-1</f>
        <v>2.008565052174438E-2</v>
      </c>
      <c r="AE709" s="1">
        <f>(Table2[[#This Row],[Close Price]]/Table2[[#This Row],[Current Week Low]])-1</f>
        <v>1.4626682986536244E-2</v>
      </c>
      <c r="AF709" s="1">
        <f>(Table2[[#This Row],[Current Week High]]/Table2[[#This Row],[Close Price]])-1</f>
        <v>3.3958622353579715E-2</v>
      </c>
      <c r="AG709" s="1">
        <f>(Table2[[#This Row],[Close Price]]/Table2[[#This Row],[Current Month Low]])-1</f>
        <v>1.4626682986536244E-2</v>
      </c>
      <c r="AH709" s="1">
        <f>(Table2[[#This Row],[Current Month High]]/Table2[[#This Row],[Close Price]])-1</f>
        <v>3.3958622353579715E-2</v>
      </c>
      <c r="AI709">
        <v>27.6554677604198</v>
      </c>
      <c r="AJ709">
        <v>18.4214285714285</v>
      </c>
      <c r="AK709" t="str">
        <f>IF(AND(Table2[[#This Row],[20D EMA]]&gt;Table2[[#This Row],[50D EMA]],Table2[[#This Row],[50D EMA]]&gt;Table2[[#This Row],[200D EMA]]),"Uptrend","Downtrend/NoTrend")</f>
        <v>Downtrend/NoTrend</v>
      </c>
      <c r="AL709">
        <v>-0.04</v>
      </c>
      <c r="AM709" t="s">
        <v>3216</v>
      </c>
      <c r="AN709">
        <v>-0.51</v>
      </c>
      <c r="AO709" t="s">
        <v>3216</v>
      </c>
      <c r="AP709">
        <v>-7.1572775224207005E-2</v>
      </c>
      <c r="AQ709">
        <f>(Table2[[#This Row],[Sharpe Ratio]]-AVERAGE(Table2[Sharpe Ratio]))/_xlfn.STDEV.P(Table2[Sharpe Ratio])</f>
        <v>-1.5792575034979872</v>
      </c>
      <c r="AR7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9">
        <f>_xlfn.RANK.AVG(Table2[[#This Row],[1Y Return vs Nifty Z-Score]],Table2[1Y Return vs Nifty Z-Score])</f>
        <v>663</v>
      </c>
      <c r="AT709">
        <f>_xlfn.RANK.AVG(Table2[[#This Row],[6M Return vs Nifty Z-Score]],Table2[6M Return vs Nifty Z-Score])</f>
        <v>596</v>
      </c>
      <c r="AU709">
        <f>_xlfn.RANK.AVG(Table2[[#This Row],[Sharpe Ratio Z-Score]],Table2[Sharpe Ratio Z-Score])</f>
        <v>696</v>
      </c>
      <c r="AV709">
        <f>(Table2[[#This Row],[Rank 1Y]]+Table2[[#This Row],[Rank 6M]]+Table2[[#This Row],[Rank Sharpe]])/3</f>
        <v>651.66666666666663</v>
      </c>
    </row>
    <row r="710" spans="1:48" x14ac:dyDescent="0.3">
      <c r="A710" t="s">
        <v>1950</v>
      </c>
      <c r="B710" t="s">
        <v>1951</v>
      </c>
      <c r="C710" t="s">
        <v>3187</v>
      </c>
      <c r="D710" t="s">
        <v>423</v>
      </c>
      <c r="E710">
        <v>3677.5001403000001</v>
      </c>
      <c r="F710">
        <v>23.2</v>
      </c>
      <c r="G710">
        <v>-45.682070665679902</v>
      </c>
      <c r="H710">
        <f>(Table2[[#This Row],[1Y Return vs Nifty]]-AVERAGE(Table2[1Y Return vs Nifty]))/_xlfn.STDEV.P(Table2[1Y Return vs Nifty])</f>
        <v>-1.2075524490492546</v>
      </c>
      <c r="I710">
        <v>9.0687461466305201</v>
      </c>
      <c r="J710">
        <f>(Table2[[#This Row],[1M Return vs Nifty]]-AVERAGE(Table2[1M Return vs Nifty]))/_xlfn.STDEV.P(Table2[1M Return vs Nifty])</f>
        <v>0.75815633939918015</v>
      </c>
      <c r="K710">
        <v>-22.944603605622198</v>
      </c>
      <c r="L710">
        <f>(Table2[[#This Row],[6M Return vs Nifty]]-AVERAGE(Table2[6M Return vs Nifty]))/_xlfn.STDEV.P(Table2[6M Return vs Nifty])</f>
        <v>-1.1331256920481105</v>
      </c>
      <c r="M710">
        <v>-7.98544196422512</v>
      </c>
      <c r="N710">
        <f>(Table2[[#This Row],[1W Return vs Nifty]]-AVERAGE(Table2[1W Return vs Nifty]))/_xlfn.STDEV.P(Table2[1W Return vs Nifty])</f>
        <v>-1.8192567914274869</v>
      </c>
      <c r="O710">
        <v>23.49</v>
      </c>
      <c r="P710">
        <v>22.2639288843292</v>
      </c>
      <c r="Q710">
        <v>23.844811665092202</v>
      </c>
      <c r="R710">
        <v>47.2003978217545</v>
      </c>
      <c r="S710" s="1">
        <f>(Table2[[#This Row],[Close Price]]-Table2[[#This Row],[20D EMA]])/Table2[[#This Row],[20D EMA]]</f>
        <v>-1.2345679012345644E-2</v>
      </c>
      <c r="T710" s="1">
        <f>(Table2[[#This Row],[Close Price]]-Table2[[#This Row],[50D EMA]])/Table2[[#This Row],[50D EMA]]</f>
        <v>4.2044291487549033E-2</v>
      </c>
      <c r="U710" s="1">
        <f>(Table2[[#This Row],[Close Price]]-Table2[[#This Row],[200D EMA]])/Table2[[#This Row],[200D EMA]]</f>
        <v>-2.7042011241220226E-2</v>
      </c>
      <c r="V710">
        <v>1.4721060368308301</v>
      </c>
      <c r="W710">
        <v>23</v>
      </c>
      <c r="X710">
        <v>24.25</v>
      </c>
      <c r="Y710">
        <v>23</v>
      </c>
      <c r="Z710">
        <v>25.45</v>
      </c>
      <c r="AA710">
        <v>22.5</v>
      </c>
      <c r="AB710">
        <v>26.86</v>
      </c>
      <c r="AC710" s="1">
        <f>(Table2[[#This Row],[Close Price]]/Table2[[#This Row],[Day Low]])-1</f>
        <v>8.6956521739129933E-3</v>
      </c>
      <c r="AD710" s="1">
        <f>(Table2[[#This Row],[Day High]]/Table2[[#This Row],[Close Price]])-1</f>
        <v>4.5258620689655249E-2</v>
      </c>
      <c r="AE710" s="1">
        <f>(Table2[[#This Row],[Close Price]]/Table2[[#This Row],[Current Week Low]])-1</f>
        <v>8.6956521739129933E-3</v>
      </c>
      <c r="AF710" s="1">
        <f>(Table2[[#This Row],[Current Week High]]/Table2[[#This Row],[Close Price]])-1</f>
        <v>9.6982758620689724E-2</v>
      </c>
      <c r="AG710" s="1">
        <f>(Table2[[#This Row],[Close Price]]/Table2[[#This Row],[Current Month Low]])-1</f>
        <v>3.1111111111111089E-2</v>
      </c>
      <c r="AH710" s="1">
        <f>(Table2[[#This Row],[Current Month High]]/Table2[[#This Row],[Close Price]])-1</f>
        <v>0.15775862068965529</v>
      </c>
      <c r="AI710">
        <v>94.612068965517196</v>
      </c>
      <c r="AJ710">
        <v>38.922155688622702</v>
      </c>
      <c r="AK710" t="str">
        <f>IF(AND(Table2[[#This Row],[20D EMA]]&gt;Table2[[#This Row],[50D EMA]],Table2[[#This Row],[50D EMA]]&gt;Table2[[#This Row],[200D EMA]]),"Uptrend","Downtrend/NoTrend")</f>
        <v>Downtrend/NoTrend</v>
      </c>
      <c r="AL710">
        <v>0.12</v>
      </c>
      <c r="AM710" t="s">
        <v>3217</v>
      </c>
      <c r="AN710">
        <v>-2.44</v>
      </c>
      <c r="AO710" t="s">
        <v>3216</v>
      </c>
      <c r="AQ710">
        <f>(Table2[[#This Row],[Sharpe Ratio]]-AVERAGE(Table2[Sharpe Ratio]))/_xlfn.STDEV.P(Table2[Sharpe Ratio])</f>
        <v>-0.74800574154095356</v>
      </c>
      <c r="AR7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0">
        <f>_xlfn.RANK.AVG(Table2[[#This Row],[1Y Return vs Nifty Z-Score]],Table2[1Y Return vs Nifty Z-Score])</f>
        <v>711</v>
      </c>
      <c r="AT710">
        <f>_xlfn.RANK.AVG(Table2[[#This Row],[6M Return vs Nifty Z-Score]],Table2[6M Return vs Nifty Z-Score])</f>
        <v>690</v>
      </c>
      <c r="AU710">
        <f>_xlfn.RANK.AVG(Table2[[#This Row],[Sharpe Ratio Z-Score]],Table2[Sharpe Ratio Z-Score])</f>
        <v>557</v>
      </c>
      <c r="AV710">
        <f>(Table2[[#This Row],[Rank 1Y]]+Table2[[#This Row],[Rank 6M]]+Table2[[#This Row],[Rank Sharpe]])/3</f>
        <v>652.66666666666663</v>
      </c>
    </row>
    <row r="711" spans="1:48" x14ac:dyDescent="0.3">
      <c r="A711" t="s">
        <v>1506</v>
      </c>
      <c r="B711" t="s">
        <v>1507</v>
      </c>
      <c r="C711" t="s">
        <v>3181</v>
      </c>
      <c r="D711" t="s">
        <v>89</v>
      </c>
      <c r="E711">
        <v>7019.6885970550002</v>
      </c>
      <c r="F711">
        <v>1434.5</v>
      </c>
      <c r="G711">
        <v>-32.806161082993299</v>
      </c>
      <c r="H711">
        <f>(Table2[[#This Row],[1Y Return vs Nifty]]-AVERAGE(Table2[1Y Return vs Nifty]))/_xlfn.STDEV.P(Table2[1Y Return vs Nifty])</f>
        <v>-0.98951909552099704</v>
      </c>
      <c r="I711">
        <v>-2.2884947593406499</v>
      </c>
      <c r="J711">
        <f>(Table2[[#This Row],[1M Return vs Nifty]]-AVERAGE(Table2[1M Return vs Nifty]))/_xlfn.STDEV.P(Table2[1M Return vs Nifty])</f>
        <v>-0.27362430317494241</v>
      </c>
      <c r="K711">
        <v>-9.2085691931600504</v>
      </c>
      <c r="L711">
        <f>(Table2[[#This Row],[6M Return vs Nifty]]-AVERAGE(Table2[6M Return vs Nifty]))/_xlfn.STDEV.P(Table2[6M Return vs Nifty])</f>
        <v>-0.72296497219953293</v>
      </c>
      <c r="M711">
        <v>-2.3124685034809702</v>
      </c>
      <c r="N711">
        <f>(Table2[[#This Row],[1W Return vs Nifty]]-AVERAGE(Table2[1W Return vs Nifty]))/_xlfn.STDEV.P(Table2[1W Return vs Nifty])</f>
        <v>-0.58715360717358811</v>
      </c>
      <c r="O711">
        <v>1478.68</v>
      </c>
      <c r="P711">
        <v>1462.1590848112901</v>
      </c>
      <c r="Q711">
        <v>1429.79505069591</v>
      </c>
      <c r="R711">
        <v>41.969417322364798</v>
      </c>
      <c r="S711" s="1">
        <f>(Table2[[#This Row],[Close Price]]-Table2[[#This Row],[20D EMA]])/Table2[[#This Row],[20D EMA]]</f>
        <v>-2.9877999296670045E-2</v>
      </c>
      <c r="T711" s="1">
        <f>(Table2[[#This Row],[Close Price]]-Table2[[#This Row],[50D EMA]])/Table2[[#This Row],[50D EMA]]</f>
        <v>-1.8916604286502679E-2</v>
      </c>
      <c r="U711" s="1">
        <f>(Table2[[#This Row],[Close Price]]-Table2[[#This Row],[200D EMA]])/Table2[[#This Row],[200D EMA]]</f>
        <v>3.2906459578244847E-3</v>
      </c>
      <c r="V711">
        <v>4.8199734096680897</v>
      </c>
      <c r="W711">
        <v>1415.05</v>
      </c>
      <c r="X711">
        <v>1488.9</v>
      </c>
      <c r="Y711">
        <v>1415.05</v>
      </c>
      <c r="Z711">
        <v>1522</v>
      </c>
      <c r="AA711">
        <v>1415.05</v>
      </c>
      <c r="AB711">
        <v>1584</v>
      </c>
      <c r="AC711" s="1">
        <f>(Table2[[#This Row],[Close Price]]/Table2[[#This Row],[Day Low]])-1</f>
        <v>1.3745097346383517E-2</v>
      </c>
      <c r="AD711" s="1">
        <f>(Table2[[#This Row],[Day High]]/Table2[[#This Row],[Close Price]])-1</f>
        <v>3.7922621122342237E-2</v>
      </c>
      <c r="AE711" s="1">
        <f>(Table2[[#This Row],[Close Price]]/Table2[[#This Row],[Current Week Low]])-1</f>
        <v>1.3745097346383517E-2</v>
      </c>
      <c r="AF711" s="1">
        <f>(Table2[[#This Row],[Current Week High]]/Table2[[#This Row],[Close Price]])-1</f>
        <v>6.0996863018473402E-2</v>
      </c>
      <c r="AG711" s="1">
        <f>(Table2[[#This Row],[Close Price]]/Table2[[#This Row],[Current Month Low]])-1</f>
        <v>1.3745097346383517E-2</v>
      </c>
      <c r="AH711" s="1">
        <f>(Table2[[#This Row],[Current Month High]]/Table2[[#This Row],[Close Price]])-1</f>
        <v>0.10421749738584873</v>
      </c>
      <c r="AI711">
        <v>10.700592540955</v>
      </c>
      <c r="AJ711">
        <v>14.7599999999999</v>
      </c>
      <c r="AK711" t="str">
        <f>IF(AND(Table2[[#This Row],[20D EMA]]&gt;Table2[[#This Row],[50D EMA]],Table2[[#This Row],[50D EMA]]&gt;Table2[[#This Row],[200D EMA]]),"Uptrend","Downtrend/NoTrend")</f>
        <v>Uptrend</v>
      </c>
      <c r="AL711">
        <v>0.03</v>
      </c>
      <c r="AM711" t="s">
        <v>3217</v>
      </c>
      <c r="AN711">
        <v>-1.03</v>
      </c>
      <c r="AO711" t="s">
        <v>3216</v>
      </c>
      <c r="AP711">
        <v>-0.132894065481719</v>
      </c>
      <c r="AQ711">
        <f>(Table2[[#This Row],[Sharpe Ratio]]-AVERAGE(Table2[Sharpe Ratio]))/_xlfn.STDEV.P(Table2[Sharpe Ratio])</f>
        <v>-2.2914477240442421</v>
      </c>
      <c r="AR7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-4.8647097021133021</v>
      </c>
      <c r="AS711">
        <f>_xlfn.RANK.AVG(Table2[[#This Row],[1Y Return vs Nifty Z-Score]],Table2[1Y Return vs Nifty Z-Score])</f>
        <v>671</v>
      </c>
      <c r="AT711">
        <f>_xlfn.RANK.AVG(Table2[[#This Row],[6M Return vs Nifty Z-Score]],Table2[6M Return vs Nifty Z-Score])</f>
        <v>561</v>
      </c>
      <c r="AU711">
        <f>_xlfn.RANK.AVG(Table2[[#This Row],[Sharpe Ratio Z-Score]],Table2[Sharpe Ratio Z-Score])</f>
        <v>739</v>
      </c>
      <c r="AV711">
        <f>(Table2[[#This Row],[Rank 1Y]]+Table2[[#This Row],[Rank 6M]]+Table2[[#This Row],[Rank Sharpe]])/3</f>
        <v>657</v>
      </c>
    </row>
    <row r="712" spans="1:48" x14ac:dyDescent="0.3">
      <c r="A712" t="s">
        <v>2428</v>
      </c>
      <c r="B712" t="s">
        <v>2429</v>
      </c>
      <c r="C712" t="s">
        <v>3177</v>
      </c>
      <c r="D712" t="s">
        <v>262</v>
      </c>
      <c r="E712">
        <v>2174.2389558999998</v>
      </c>
      <c r="F712">
        <v>483.65</v>
      </c>
      <c r="G712">
        <v>-44.422520072203902</v>
      </c>
      <c r="H712">
        <f>(Table2[[#This Row],[1Y Return vs Nifty]]-AVERAGE(Table2[1Y Return vs Nifty]))/_xlfn.STDEV.P(Table2[1Y Return vs Nifty])</f>
        <v>-1.1862239333377627</v>
      </c>
      <c r="I712">
        <v>-2.1700489336279798</v>
      </c>
      <c r="J712">
        <f>(Table2[[#This Row],[1M Return vs Nifty]]-AVERAGE(Table2[1M Return vs Nifty]))/_xlfn.STDEV.P(Table2[1M Return vs Nifty])</f>
        <v>-0.2628637574424143</v>
      </c>
      <c r="K712">
        <v>-26.242944051901901</v>
      </c>
      <c r="L712">
        <f>(Table2[[#This Row],[6M Return vs Nifty]]-AVERAGE(Table2[6M Return vs Nifty]))/_xlfn.STDEV.P(Table2[6M Return vs Nifty])</f>
        <v>-1.2316147938608124</v>
      </c>
      <c r="M712">
        <v>-1.5765400488819299</v>
      </c>
      <c r="N712">
        <f>(Table2[[#This Row],[1W Return vs Nifty]]-AVERAGE(Table2[1W Return vs Nifty]))/_xlfn.STDEV.P(Table2[1W Return vs Nifty])</f>
        <v>-0.4273185932132747</v>
      </c>
      <c r="O712">
        <v>489.89</v>
      </c>
      <c r="P712">
        <v>496.36920599039598</v>
      </c>
      <c r="Q712">
        <v>525.69130197801803</v>
      </c>
      <c r="R712">
        <v>43.815672245906903</v>
      </c>
      <c r="S712" s="1">
        <f>(Table2[[#This Row],[Close Price]]-Table2[[#This Row],[20D EMA]])/Table2[[#This Row],[20D EMA]]</f>
        <v>-1.2737553328298208E-2</v>
      </c>
      <c r="T712" s="1">
        <f>(Table2[[#This Row],[Close Price]]-Table2[[#This Row],[50D EMA]])/Table2[[#This Row],[50D EMA]]</f>
        <v>-2.5624486444556158E-2</v>
      </c>
      <c r="U712" s="1">
        <f>(Table2[[#This Row],[Close Price]]-Table2[[#This Row],[200D EMA]])/Table2[[#This Row],[200D EMA]]</f>
        <v>-7.9973364253563453E-2</v>
      </c>
      <c r="V712">
        <v>0.665083148911777</v>
      </c>
      <c r="W712">
        <v>480</v>
      </c>
      <c r="X712">
        <v>492.95</v>
      </c>
      <c r="Y712">
        <v>480</v>
      </c>
      <c r="Z712">
        <v>496</v>
      </c>
      <c r="AA712">
        <v>476.15</v>
      </c>
      <c r="AB712">
        <v>504.7</v>
      </c>
      <c r="AC712" s="1">
        <f>(Table2[[#This Row],[Close Price]]/Table2[[#This Row],[Day Low]])-1</f>
        <v>7.6041666666666341E-3</v>
      </c>
      <c r="AD712" s="1">
        <f>(Table2[[#This Row],[Day High]]/Table2[[#This Row],[Close Price]])-1</f>
        <v>1.9228781143388884E-2</v>
      </c>
      <c r="AE712" s="1">
        <f>(Table2[[#This Row],[Close Price]]/Table2[[#This Row],[Current Week Low]])-1</f>
        <v>7.6041666666666341E-3</v>
      </c>
      <c r="AF712" s="1">
        <f>(Table2[[#This Row],[Current Week High]]/Table2[[#This Row],[Close Price]])-1</f>
        <v>2.5534994314070136E-2</v>
      </c>
      <c r="AG712" s="1">
        <f>(Table2[[#This Row],[Close Price]]/Table2[[#This Row],[Current Month Low]])-1</f>
        <v>1.5751338863803532E-2</v>
      </c>
      <c r="AH712" s="1">
        <f>(Table2[[#This Row],[Current Month High]]/Table2[[#This Row],[Close Price]])-1</f>
        <v>4.3523208932078949E-2</v>
      </c>
      <c r="AI712">
        <v>31.944588028533001</v>
      </c>
      <c r="AJ712">
        <v>6.5308370044052797</v>
      </c>
      <c r="AK712" t="str">
        <f>IF(AND(Table2[[#This Row],[20D EMA]]&gt;Table2[[#This Row],[50D EMA]],Table2[[#This Row],[50D EMA]]&gt;Table2[[#This Row],[200D EMA]]),"Uptrend","Downtrend/NoTrend")</f>
        <v>Downtrend/NoTrend</v>
      </c>
      <c r="AL712">
        <v>-0.09</v>
      </c>
      <c r="AM712" t="s">
        <v>3216</v>
      </c>
      <c r="AN712">
        <v>-2.1800000000000002</v>
      </c>
      <c r="AO712" t="s">
        <v>3216</v>
      </c>
      <c r="AQ712">
        <f>(Table2[[#This Row],[Sharpe Ratio]]-AVERAGE(Table2[Sharpe Ratio]))/_xlfn.STDEV.P(Table2[Sharpe Ratio])</f>
        <v>-0.74800574154095356</v>
      </c>
      <c r="AR7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2">
        <f>_xlfn.RANK.AVG(Table2[[#This Row],[1Y Return vs Nifty Z-Score]],Table2[1Y Return vs Nifty Z-Score])</f>
        <v>706</v>
      </c>
      <c r="AT712">
        <f>_xlfn.RANK.AVG(Table2[[#This Row],[6M Return vs Nifty Z-Score]],Table2[6M Return vs Nifty Z-Score])</f>
        <v>710</v>
      </c>
      <c r="AU712">
        <f>_xlfn.RANK.AVG(Table2[[#This Row],[Sharpe Ratio Z-Score]],Table2[Sharpe Ratio Z-Score])</f>
        <v>557</v>
      </c>
      <c r="AV712">
        <f>(Table2[[#This Row],[Rank 1Y]]+Table2[[#This Row],[Rank 6M]]+Table2[[#This Row],[Rank Sharpe]])/3</f>
        <v>657.66666666666663</v>
      </c>
    </row>
    <row r="713" spans="1:48" x14ac:dyDescent="0.3">
      <c r="A713" t="s">
        <v>2641</v>
      </c>
      <c r="B713" t="s">
        <v>2642</v>
      </c>
      <c r="C713" t="s">
        <v>3174</v>
      </c>
      <c r="D713" t="s">
        <v>122</v>
      </c>
      <c r="E713">
        <v>1742.7629044</v>
      </c>
      <c r="F713">
        <v>7.1</v>
      </c>
      <c r="G713">
        <v>-67.070959554568802</v>
      </c>
      <c r="H713">
        <f>(Table2[[#This Row],[1Y Return vs Nifty]]-AVERAGE(Table2[1Y Return vs Nifty]))/_xlfn.STDEV.P(Table2[1Y Return vs Nifty])</f>
        <v>-1.5697397681461844</v>
      </c>
      <c r="I713">
        <v>-22.195555912865998</v>
      </c>
      <c r="J713">
        <f>(Table2[[#This Row],[1M Return vs Nifty]]-AVERAGE(Table2[1M Return vs Nifty]))/_xlfn.STDEV.P(Table2[1M Return vs Nifty])</f>
        <v>-2.0821375256027412</v>
      </c>
      <c r="K713">
        <v>-74.728284820043498</v>
      </c>
      <c r="L713">
        <f>(Table2[[#This Row],[6M Return vs Nifty]]-AVERAGE(Table2[6M Return vs Nifty]))/_xlfn.STDEV.P(Table2[6M Return vs Nifty])</f>
        <v>-2.6793967136208612</v>
      </c>
      <c r="M713">
        <v>-0.10595181358781899</v>
      </c>
      <c r="N713">
        <f>(Table2[[#This Row],[1W Return vs Nifty]]-AVERAGE(Table2[1W Return vs Nifty]))/_xlfn.STDEV.P(Table2[1W Return vs Nifty])</f>
        <v>-0.10792410635901771</v>
      </c>
      <c r="O713">
        <v>8.44</v>
      </c>
      <c r="P713">
        <v>9.8548610740801497</v>
      </c>
      <c r="Q713">
        <v>13.9154780841255</v>
      </c>
      <c r="R713">
        <v>4.9868405634322404</v>
      </c>
      <c r="S713" s="1">
        <f>(Table2[[#This Row],[Close Price]]-Table2[[#This Row],[20D EMA]])/Table2[[#This Row],[20D EMA]]</f>
        <v>-0.15876777251184834</v>
      </c>
      <c r="T713" s="1">
        <f>(Table2[[#This Row],[Close Price]]-Table2[[#This Row],[50D EMA]])/Table2[[#This Row],[50D EMA]]</f>
        <v>-0.27954336985286099</v>
      </c>
      <c r="U713" s="1">
        <f>(Table2[[#This Row],[Close Price]]-Table2[[#This Row],[200D EMA]])/Table2[[#This Row],[200D EMA]]</f>
        <v>-0.48977678258143797</v>
      </c>
      <c r="V713">
        <v>6.9172664997563096E-2</v>
      </c>
      <c r="W713">
        <v>0</v>
      </c>
      <c r="X713">
        <v>0</v>
      </c>
      <c r="Y713">
        <v>7.1</v>
      </c>
      <c r="Z713">
        <v>7.1</v>
      </c>
      <c r="AA713">
        <v>7.1</v>
      </c>
      <c r="AB713">
        <v>7.88</v>
      </c>
      <c r="AC713" s="1" t="e">
        <f>(Table2[[#This Row],[Close Price]]/Table2[[#This Row],[Day Low]])-1</f>
        <v>#DIV/0!</v>
      </c>
      <c r="AD713" s="1">
        <f>(Table2[[#This Row],[Day High]]/Table2[[#This Row],[Close Price]])-1</f>
        <v>-1</v>
      </c>
      <c r="AE713" s="1">
        <f>(Table2[[#This Row],[Close Price]]/Table2[[#This Row],[Current Week Low]])-1</f>
        <v>0</v>
      </c>
      <c r="AF713" s="1">
        <f>(Table2[[#This Row],[Current Week High]]/Table2[[#This Row],[Close Price]])-1</f>
        <v>0</v>
      </c>
      <c r="AG713" s="1">
        <f>(Table2[[#This Row],[Close Price]]/Table2[[#This Row],[Current Month Low]])-1</f>
        <v>0</v>
      </c>
      <c r="AH713" s="1">
        <f>(Table2[[#This Row],[Current Month High]]/Table2[[#This Row],[Close Price]])-1</f>
        <v>0.10985915492957754</v>
      </c>
      <c r="AI713">
        <v>282.39436619718299</v>
      </c>
      <c r="AJ713">
        <v>5.8122205663189099</v>
      </c>
      <c r="AK713" t="str">
        <f>IF(AND(Table2[[#This Row],[20D EMA]]&gt;Table2[[#This Row],[50D EMA]],Table2[[#This Row],[50D EMA]]&gt;Table2[[#This Row],[200D EMA]]),"Uptrend","Downtrend/NoTrend")</f>
        <v>Downtrend/NoTrend</v>
      </c>
      <c r="AL713">
        <v>-0.56999999999999995</v>
      </c>
      <c r="AM713" t="s">
        <v>3216</v>
      </c>
      <c r="AN713">
        <v>-11.69</v>
      </c>
      <c r="AO713" t="s">
        <v>3216</v>
      </c>
      <c r="AP713">
        <v>1.2583361944637E-2</v>
      </c>
      <c r="AQ713">
        <f>(Table2[[#This Row],[Sharpe Ratio]]-AVERAGE(Table2[Sharpe Ratio]))/_xlfn.STDEV.P(Table2[Sharpe Ratio])</f>
        <v>-0.60186160007017708</v>
      </c>
      <c r="AR7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3">
        <f>_xlfn.RANK.AVG(Table2[[#This Row],[1Y Return vs Nifty Z-Score]],Table2[1Y Return vs Nifty Z-Score])</f>
        <v>737</v>
      </c>
      <c r="AT713">
        <f>_xlfn.RANK.AVG(Table2[[#This Row],[6M Return vs Nifty Z-Score]],Table2[6M Return vs Nifty Z-Score])</f>
        <v>741</v>
      </c>
      <c r="AU713">
        <f>_xlfn.RANK.AVG(Table2[[#This Row],[Sharpe Ratio Z-Score]],Table2[Sharpe Ratio Z-Score])</f>
        <v>495</v>
      </c>
      <c r="AV713">
        <f>(Table2[[#This Row],[Rank 1Y]]+Table2[[#This Row],[Rank 6M]]+Table2[[#This Row],[Rank Sharpe]])/3</f>
        <v>657.66666666666663</v>
      </c>
    </row>
    <row r="714" spans="1:48" x14ac:dyDescent="0.3">
      <c r="A714" t="s">
        <v>1656</v>
      </c>
      <c r="B714" t="s">
        <v>1657</v>
      </c>
      <c r="C714" t="s">
        <v>3171</v>
      </c>
      <c r="D714" t="s">
        <v>24</v>
      </c>
      <c r="E714">
        <v>5414.9357561249999</v>
      </c>
      <c r="F714">
        <v>320.64999999999998</v>
      </c>
      <c r="G714">
        <v>-28.403911499648899</v>
      </c>
      <c r="H714">
        <f>(Table2[[#This Row],[1Y Return vs Nifty]]-AVERAGE(Table2[1Y Return vs Nifty]))/_xlfn.STDEV.P(Table2[1Y Return vs Nifty])</f>
        <v>-0.91497389670913332</v>
      </c>
      <c r="I714">
        <v>-3.3374892026428098</v>
      </c>
      <c r="J714">
        <f>(Table2[[#This Row],[1M Return vs Nifty]]-AVERAGE(Table2[1M Return vs Nifty]))/_xlfn.STDEV.P(Table2[1M Return vs Nifty])</f>
        <v>-0.36892316754947024</v>
      </c>
      <c r="K714">
        <v>-23.199420728582002</v>
      </c>
      <c r="L714">
        <f>(Table2[[#This Row],[6M Return vs Nifty]]-AVERAGE(Table2[6M Return vs Nifty]))/_xlfn.STDEV.P(Table2[6M Return vs Nifty])</f>
        <v>-1.1407345820264372</v>
      </c>
      <c r="M714">
        <v>-3.4996169719588499</v>
      </c>
      <c r="N714">
        <f>(Table2[[#This Row],[1W Return vs Nifty]]-AVERAGE(Table2[1W Return vs Nifty]))/_xlfn.STDEV.P(Table2[1W Return vs Nifty])</f>
        <v>-0.84498830679191972</v>
      </c>
      <c r="O714">
        <v>323.13</v>
      </c>
      <c r="P714">
        <v>331.41863427358101</v>
      </c>
      <c r="Q714">
        <v>344.41774965347901</v>
      </c>
      <c r="R714">
        <v>46.391719349288799</v>
      </c>
      <c r="S714" s="1">
        <f>(Table2[[#This Row],[Close Price]]-Table2[[#This Row],[20D EMA]])/Table2[[#This Row],[20D EMA]]</f>
        <v>-7.6749295948999423E-3</v>
      </c>
      <c r="T714" s="1">
        <f>(Table2[[#This Row],[Close Price]]-Table2[[#This Row],[50D EMA]])/Table2[[#This Row],[50D EMA]]</f>
        <v>-3.2492543146175917E-2</v>
      </c>
      <c r="U714" s="1">
        <f>(Table2[[#This Row],[Close Price]]-Table2[[#This Row],[200D EMA]])/Table2[[#This Row],[200D EMA]]</f>
        <v>-6.9008492382845898E-2</v>
      </c>
      <c r="V714">
        <v>0.724150770869189</v>
      </c>
      <c r="W714">
        <v>314.60000000000002</v>
      </c>
      <c r="X714">
        <v>323.39999999999998</v>
      </c>
      <c r="Y714">
        <v>314.60000000000002</v>
      </c>
      <c r="Z714">
        <v>325.10000000000002</v>
      </c>
      <c r="AA714">
        <v>307.64999999999998</v>
      </c>
      <c r="AB714">
        <v>334.95</v>
      </c>
      <c r="AC714" s="1">
        <f>(Table2[[#This Row],[Close Price]]/Table2[[#This Row],[Day Low]])-1</f>
        <v>1.9230769230769162E-2</v>
      </c>
      <c r="AD714" s="1">
        <f>(Table2[[#This Row],[Day High]]/Table2[[#This Row],[Close Price]])-1</f>
        <v>8.5763293310463506E-3</v>
      </c>
      <c r="AE714" s="1">
        <f>(Table2[[#This Row],[Close Price]]/Table2[[#This Row],[Current Week Low]])-1</f>
        <v>1.9230769230769162E-2</v>
      </c>
      <c r="AF714" s="1">
        <f>(Table2[[#This Row],[Current Week High]]/Table2[[#This Row],[Close Price]])-1</f>
        <v>1.3878060190238628E-2</v>
      </c>
      <c r="AG714" s="1">
        <f>(Table2[[#This Row],[Close Price]]/Table2[[#This Row],[Current Month Low]])-1</f>
        <v>4.2255810173899011E-2</v>
      </c>
      <c r="AH714" s="1">
        <f>(Table2[[#This Row],[Current Month High]]/Table2[[#This Row],[Close Price]])-1</f>
        <v>4.4596912521440935E-2</v>
      </c>
      <c r="AI714">
        <v>31.685638546701998</v>
      </c>
      <c r="AJ714">
        <v>4.2255810173899002</v>
      </c>
      <c r="AK714" t="str">
        <f>IF(AND(Table2[[#This Row],[20D EMA]]&gt;Table2[[#This Row],[50D EMA]],Table2[[#This Row],[50D EMA]]&gt;Table2[[#This Row],[200D EMA]]),"Uptrend","Downtrend/NoTrend")</f>
        <v>Downtrend/NoTrend</v>
      </c>
      <c r="AL714">
        <v>-0.17</v>
      </c>
      <c r="AM714" t="s">
        <v>3216</v>
      </c>
      <c r="AN714">
        <v>-0.84</v>
      </c>
      <c r="AO714" t="s">
        <v>3216</v>
      </c>
      <c r="AP714">
        <v>-2.5755519770575001E-2</v>
      </c>
      <c r="AQ714">
        <f>(Table2[[#This Row],[Sharpe Ratio]]-AVERAGE(Table2[Sharpe Ratio]))/_xlfn.STDEV.P(Table2[Sharpe Ratio])</f>
        <v>-1.0471323455093395</v>
      </c>
      <c r="AR7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4">
        <f>_xlfn.RANK.AVG(Table2[[#This Row],[1Y Return vs Nifty Z-Score]],Table2[1Y Return vs Nifty Z-Score])</f>
        <v>646</v>
      </c>
      <c r="AT714">
        <f>_xlfn.RANK.AVG(Table2[[#This Row],[6M Return vs Nifty Z-Score]],Table2[6M Return vs Nifty Z-Score])</f>
        <v>694</v>
      </c>
      <c r="AU714">
        <f>_xlfn.RANK.AVG(Table2[[#This Row],[Sharpe Ratio Z-Score]],Table2[Sharpe Ratio Z-Score])</f>
        <v>637</v>
      </c>
      <c r="AV714">
        <f>(Table2[[#This Row],[Rank 1Y]]+Table2[[#This Row],[Rank 6M]]+Table2[[#This Row],[Rank Sharpe]])/3</f>
        <v>659</v>
      </c>
    </row>
    <row r="715" spans="1:48" x14ac:dyDescent="0.3">
      <c r="A715" t="s">
        <v>964</v>
      </c>
      <c r="B715" t="s">
        <v>965</v>
      </c>
      <c r="C715" t="s">
        <v>3185</v>
      </c>
      <c r="D715" t="s">
        <v>468</v>
      </c>
      <c r="E715">
        <v>15934.600461599999</v>
      </c>
      <c r="F715">
        <v>3245.25</v>
      </c>
      <c r="G715">
        <v>-54.366121243769697</v>
      </c>
      <c r="H715">
        <f>(Table2[[#This Row],[1Y Return vs Nifty]]-AVERAGE(Table2[1Y Return vs Nifty]))/_xlfn.STDEV.P(Table2[1Y Return vs Nifty])</f>
        <v>-1.3546032385558748</v>
      </c>
      <c r="I715">
        <v>-6.7906523496100801</v>
      </c>
      <c r="J715">
        <f>(Table2[[#This Row],[1M Return vs Nifty]]-AVERAGE(Table2[1M Return vs Nifty]))/_xlfn.STDEV.P(Table2[1M Return vs Nifty])</f>
        <v>-0.68263553133475707</v>
      </c>
      <c r="K715">
        <v>-8.2259637294694699</v>
      </c>
      <c r="L715">
        <f>(Table2[[#This Row],[6M Return vs Nifty]]-AVERAGE(Table2[6M Return vs Nifty]))/_xlfn.STDEV.P(Table2[6M Return vs Nifty])</f>
        <v>-0.69362417759954087</v>
      </c>
      <c r="M715">
        <v>-3.3518643124586598</v>
      </c>
      <c r="N715">
        <f>(Table2[[#This Row],[1W Return vs Nifty]]-AVERAGE(Table2[1W Return vs Nifty]))/_xlfn.STDEV.P(Table2[1W Return vs Nifty])</f>
        <v>-0.81289816508547741</v>
      </c>
      <c r="O715">
        <v>3305.43</v>
      </c>
      <c r="P715">
        <v>3377.5563959257602</v>
      </c>
      <c r="Q715">
        <v>3497.0910127899101</v>
      </c>
      <c r="R715">
        <v>27.432473441390101</v>
      </c>
      <c r="S715" s="1">
        <f>(Table2[[#This Row],[Close Price]]-Table2[[#This Row],[20D EMA]])/Table2[[#This Row],[20D EMA]]</f>
        <v>-1.8206405823145502E-2</v>
      </c>
      <c r="T715" s="1">
        <f>(Table2[[#This Row],[Close Price]]-Table2[[#This Row],[50D EMA]])/Table2[[#This Row],[50D EMA]]</f>
        <v>-3.9172224062744655E-2</v>
      </c>
      <c r="U715" s="1">
        <f>(Table2[[#This Row],[Close Price]]-Table2[[#This Row],[200D EMA]])/Table2[[#This Row],[200D EMA]]</f>
        <v>-7.2014429098028063E-2</v>
      </c>
      <c r="V715">
        <v>0.709778259929989</v>
      </c>
      <c r="W715">
        <v>3160.4</v>
      </c>
      <c r="X715">
        <v>3263.85</v>
      </c>
      <c r="Y715">
        <v>3160.4</v>
      </c>
      <c r="Z715">
        <v>3302</v>
      </c>
      <c r="AA715">
        <v>3160.4</v>
      </c>
      <c r="AB715">
        <v>3411.4</v>
      </c>
      <c r="AC715" s="1">
        <f>(Table2[[#This Row],[Close Price]]/Table2[[#This Row],[Day Low]])-1</f>
        <v>2.684786735856215E-2</v>
      </c>
      <c r="AD715" s="1">
        <f>(Table2[[#This Row],[Day High]]/Table2[[#This Row],[Close Price]])-1</f>
        <v>5.7314536630459489E-3</v>
      </c>
      <c r="AE715" s="1">
        <f>(Table2[[#This Row],[Close Price]]/Table2[[#This Row],[Current Week Low]])-1</f>
        <v>2.684786735856215E-2</v>
      </c>
      <c r="AF715" s="1">
        <f>(Table2[[#This Row],[Current Week High]]/Table2[[#This Row],[Close Price]])-1</f>
        <v>1.748709652569147E-2</v>
      </c>
      <c r="AG715" s="1">
        <f>(Table2[[#This Row],[Close Price]]/Table2[[#This Row],[Current Month Low]])-1</f>
        <v>2.684786735856215E-2</v>
      </c>
      <c r="AH715" s="1">
        <f>(Table2[[#This Row],[Current Month High]]/Table2[[#This Row],[Close Price]])-1</f>
        <v>5.1197904629843638E-2</v>
      </c>
      <c r="AI715">
        <v>39.428395347045601</v>
      </c>
      <c r="AJ715">
        <v>12.840974286757399</v>
      </c>
      <c r="AK715" t="str">
        <f>IF(AND(Table2[[#This Row],[20D EMA]]&gt;Table2[[#This Row],[50D EMA]],Table2[[#This Row],[50D EMA]]&gt;Table2[[#This Row],[200D EMA]]),"Uptrend","Downtrend/NoTrend")</f>
        <v>Downtrend/NoTrend</v>
      </c>
      <c r="AL715">
        <v>-0.1</v>
      </c>
      <c r="AM715" t="s">
        <v>3216</v>
      </c>
      <c r="AN715">
        <v>-2.4900000000000002</v>
      </c>
      <c r="AO715" t="s">
        <v>3216</v>
      </c>
      <c r="AP715">
        <v>-7.1765339722759003E-2</v>
      </c>
      <c r="AQ715">
        <f>(Table2[[#This Row],[Sharpe Ratio]]-AVERAGE(Table2[Sharpe Ratio]))/_xlfn.STDEV.P(Table2[Sharpe Ratio])</f>
        <v>-1.5814939625176394</v>
      </c>
      <c r="AR7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5">
        <f>_xlfn.RANK.AVG(Table2[[#This Row],[1Y Return vs Nifty Z-Score]],Table2[1Y Return vs Nifty Z-Score])</f>
        <v>728</v>
      </c>
      <c r="AT715">
        <f>_xlfn.RANK.AVG(Table2[[#This Row],[6M Return vs Nifty Z-Score]],Table2[6M Return vs Nifty Z-Score])</f>
        <v>555</v>
      </c>
      <c r="AU715">
        <f>_xlfn.RANK.AVG(Table2[[#This Row],[Sharpe Ratio Z-Score]],Table2[Sharpe Ratio Z-Score])</f>
        <v>697</v>
      </c>
      <c r="AV715">
        <f>(Table2[[#This Row],[Rank 1Y]]+Table2[[#This Row],[Rank 6M]]+Table2[[#This Row],[Rank Sharpe]])/3</f>
        <v>660</v>
      </c>
    </row>
    <row r="716" spans="1:48" x14ac:dyDescent="0.3">
      <c r="A716" t="s">
        <v>811</v>
      </c>
      <c r="B716" t="s">
        <v>812</v>
      </c>
      <c r="C716" t="s">
        <v>3185</v>
      </c>
      <c r="D716" t="s">
        <v>468</v>
      </c>
      <c r="E716">
        <v>20346.278579624999</v>
      </c>
      <c r="F716">
        <v>566.25</v>
      </c>
      <c r="G716">
        <v>-14.6942400299619</v>
      </c>
      <c r="H716">
        <f>(Table2[[#This Row],[1Y Return vs Nifty]]-AVERAGE(Table2[1Y Return vs Nifty]))/_xlfn.STDEV.P(Table2[1Y Return vs Nifty])</f>
        <v>-0.68282209204549482</v>
      </c>
      <c r="I716">
        <v>-11.120398590211501</v>
      </c>
      <c r="J716">
        <f>(Table2[[#This Row],[1M Return vs Nifty]]-AVERAGE(Table2[1M Return vs Nifty]))/_xlfn.STDEV.P(Table2[1M Return vs Nifty])</f>
        <v>-1.0759835632464405</v>
      </c>
      <c r="K716">
        <v>-27.424960816435</v>
      </c>
      <c r="L716">
        <f>(Table2[[#This Row],[6M Return vs Nifty]]-AVERAGE(Table2[6M Return vs Nifty]))/_xlfn.STDEV.P(Table2[6M Return vs Nifty])</f>
        <v>-1.2669100495697039</v>
      </c>
      <c r="M716">
        <v>-2.24195878830447</v>
      </c>
      <c r="N716">
        <f>(Table2[[#This Row],[1W Return vs Nifty]]-AVERAGE(Table2[1W Return vs Nifty]))/_xlfn.STDEV.P(Table2[1W Return vs Nifty])</f>
        <v>-0.57183972545160211</v>
      </c>
      <c r="O716">
        <v>598</v>
      </c>
      <c r="P716">
        <v>634.64897167919196</v>
      </c>
      <c r="Q716">
        <v>641.59653655121599</v>
      </c>
      <c r="R716">
        <v>20.6351860824774</v>
      </c>
      <c r="S716" s="1">
        <f>(Table2[[#This Row],[Close Price]]-Table2[[#This Row],[20D EMA]])/Table2[[#This Row],[20D EMA]]</f>
        <v>-5.3093645484949832E-2</v>
      </c>
      <c r="T716" s="1">
        <f>(Table2[[#This Row],[Close Price]]-Table2[[#This Row],[50D EMA]])/Table2[[#This Row],[50D EMA]]</f>
        <v>-0.10777449382485864</v>
      </c>
      <c r="U716" s="1">
        <f>(Table2[[#This Row],[Close Price]]-Table2[[#This Row],[200D EMA]])/Table2[[#This Row],[200D EMA]]</f>
        <v>-0.11743600886037731</v>
      </c>
      <c r="V716">
        <v>0.992435950641117</v>
      </c>
      <c r="W716">
        <v>559</v>
      </c>
      <c r="X716">
        <v>570.6</v>
      </c>
      <c r="Y716">
        <v>559</v>
      </c>
      <c r="Z716">
        <v>574.20000000000005</v>
      </c>
      <c r="AA716">
        <v>559</v>
      </c>
      <c r="AB716">
        <v>636</v>
      </c>
      <c r="AC716" s="1">
        <f>(Table2[[#This Row],[Close Price]]/Table2[[#This Row],[Day Low]])-1</f>
        <v>1.2969588550983957E-2</v>
      </c>
      <c r="AD716" s="1">
        <f>(Table2[[#This Row],[Day High]]/Table2[[#This Row],[Close Price]])-1</f>
        <v>7.6821192052980436E-3</v>
      </c>
      <c r="AE716" s="1">
        <f>(Table2[[#This Row],[Close Price]]/Table2[[#This Row],[Current Week Low]])-1</f>
        <v>1.2969588550983957E-2</v>
      </c>
      <c r="AF716" s="1">
        <f>(Table2[[#This Row],[Current Week High]]/Table2[[#This Row],[Close Price]])-1</f>
        <v>1.4039735099337758E-2</v>
      </c>
      <c r="AG716" s="1">
        <f>(Table2[[#This Row],[Close Price]]/Table2[[#This Row],[Current Month Low]])-1</f>
        <v>1.2969588550983957E-2</v>
      </c>
      <c r="AH716" s="1">
        <f>(Table2[[#This Row],[Current Month High]]/Table2[[#This Row],[Close Price]])-1</f>
        <v>0.12317880794701996</v>
      </c>
      <c r="AI716">
        <v>35.849889624724</v>
      </c>
      <c r="AJ716">
        <v>29.280821917808201</v>
      </c>
      <c r="AK716" t="str">
        <f>IF(AND(Table2[[#This Row],[20D EMA]]&gt;Table2[[#This Row],[50D EMA]],Table2[[#This Row],[50D EMA]]&gt;Table2[[#This Row],[200D EMA]]),"Uptrend","Downtrend/NoTrend")</f>
        <v>Downtrend/NoTrend</v>
      </c>
      <c r="AL716">
        <v>-0.21</v>
      </c>
      <c r="AM716" t="s">
        <v>3216</v>
      </c>
      <c r="AN716">
        <v>-9.1199999999999992</v>
      </c>
      <c r="AO716" t="s">
        <v>3216</v>
      </c>
      <c r="AP716">
        <v>-8.3588760015629995E-2</v>
      </c>
      <c r="AQ716">
        <f>(Table2[[#This Row],[Sharpe Ratio]]-AVERAGE(Table2[Sharpe Ratio]))/_xlfn.STDEV.P(Table2[Sharpe Ratio])</f>
        <v>-1.7188120827109652</v>
      </c>
      <c r="AR7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6">
        <f>_xlfn.RANK.AVG(Table2[[#This Row],[1Y Return vs Nifty Z-Score]],Table2[1Y Return vs Nifty Z-Score])</f>
        <v>565</v>
      </c>
      <c r="AT716">
        <f>_xlfn.RANK.AVG(Table2[[#This Row],[6M Return vs Nifty Z-Score]],Table2[6M Return vs Nifty Z-Score])</f>
        <v>714</v>
      </c>
      <c r="AU716">
        <f>_xlfn.RANK.AVG(Table2[[#This Row],[Sharpe Ratio Z-Score]],Table2[Sharpe Ratio Z-Score])</f>
        <v>711</v>
      </c>
      <c r="AV716">
        <f>(Table2[[#This Row],[Rank 1Y]]+Table2[[#This Row],[Rank 6M]]+Table2[[#This Row],[Rank Sharpe]])/3</f>
        <v>663.33333333333337</v>
      </c>
    </row>
    <row r="717" spans="1:48" x14ac:dyDescent="0.3">
      <c r="A717" t="s">
        <v>1114</v>
      </c>
      <c r="B717" t="s">
        <v>1115</v>
      </c>
      <c r="C717" t="s">
        <v>3171</v>
      </c>
      <c r="D717" t="s">
        <v>565</v>
      </c>
      <c r="E717">
        <v>11710.629308464</v>
      </c>
      <c r="F717">
        <v>158.18</v>
      </c>
      <c r="G717">
        <v>-37.109532994994602</v>
      </c>
      <c r="H717">
        <f>(Table2[[#This Row],[1Y Return vs Nifty]]-AVERAGE(Table2[1Y Return vs Nifty]))/_xlfn.STDEV.P(Table2[1Y Return vs Nifty])</f>
        <v>-1.0623899559000258</v>
      </c>
      <c r="I717">
        <v>0.95646827910223398</v>
      </c>
      <c r="J717">
        <f>(Table2[[#This Row],[1M Return vs Nifty]]-AVERAGE(Table2[1M Return vs Nifty]))/_xlfn.STDEV.P(Table2[1M Return vs Nifty])</f>
        <v>2.1173533434615456E-2</v>
      </c>
      <c r="K717">
        <v>-19.4798045631753</v>
      </c>
      <c r="L717">
        <f>(Table2[[#This Row],[6M Return vs Nifty]]-AVERAGE(Table2[6M Return vs Nifty]))/_xlfn.STDEV.P(Table2[6M Return vs Nifty])</f>
        <v>-1.0296661034428756</v>
      </c>
      <c r="M717">
        <v>1.4915324631417299</v>
      </c>
      <c r="N717">
        <f>(Table2[[#This Row],[1W Return vs Nifty]]-AVERAGE(Table2[1W Return vs Nifty]))/_xlfn.STDEV.P(Table2[1W Return vs Nifty])</f>
        <v>0.23903070980115301</v>
      </c>
      <c r="O717">
        <v>162.71</v>
      </c>
      <c r="P717">
        <v>164.14735737176599</v>
      </c>
      <c r="Q717">
        <v>164.68994853008601</v>
      </c>
      <c r="R717">
        <v>46.789884153408202</v>
      </c>
      <c r="S717" s="1">
        <f>(Table2[[#This Row],[Close Price]]-Table2[[#This Row],[20D EMA]])/Table2[[#This Row],[20D EMA]]</f>
        <v>-2.7840944010816795E-2</v>
      </c>
      <c r="T717" s="1">
        <f>(Table2[[#This Row],[Close Price]]-Table2[[#This Row],[50D EMA]])/Table2[[#This Row],[50D EMA]]</f>
        <v>-3.635366092584074E-2</v>
      </c>
      <c r="U717" s="1">
        <f>(Table2[[#This Row],[Close Price]]-Table2[[#This Row],[200D EMA]])/Table2[[#This Row],[200D EMA]]</f>
        <v>-3.9528511534489622E-2</v>
      </c>
      <c r="V717">
        <v>1.05176879746706</v>
      </c>
      <c r="W717">
        <v>156.41</v>
      </c>
      <c r="X717">
        <v>163.44</v>
      </c>
      <c r="Y717">
        <v>156.41</v>
      </c>
      <c r="Z717">
        <v>171</v>
      </c>
      <c r="AA717">
        <v>156.37</v>
      </c>
      <c r="AB717">
        <v>173.12</v>
      </c>
      <c r="AC717" s="1">
        <f>(Table2[[#This Row],[Close Price]]/Table2[[#This Row],[Day Low]])-1</f>
        <v>1.1316411994118036E-2</v>
      </c>
      <c r="AD717" s="1">
        <f>(Table2[[#This Row],[Day High]]/Table2[[#This Row],[Close Price]])-1</f>
        <v>3.3253255784549296E-2</v>
      </c>
      <c r="AE717" s="1">
        <f>(Table2[[#This Row],[Close Price]]/Table2[[#This Row],[Current Week Low]])-1</f>
        <v>1.1316411994118036E-2</v>
      </c>
      <c r="AF717" s="1">
        <f>(Table2[[#This Row],[Current Week High]]/Table2[[#This Row],[Close Price]])-1</f>
        <v>8.1046908585156174E-2</v>
      </c>
      <c r="AG717" s="1">
        <f>(Table2[[#This Row],[Close Price]]/Table2[[#This Row],[Current Month Low]])-1</f>
        <v>1.1575110315277914E-2</v>
      </c>
      <c r="AH717" s="1">
        <f>(Table2[[#This Row],[Current Month High]]/Table2[[#This Row],[Close Price]])-1</f>
        <v>9.4449361486913519E-2</v>
      </c>
      <c r="AI717">
        <v>32.315955416078801</v>
      </c>
      <c r="AJ717">
        <v>20.151917964299201</v>
      </c>
      <c r="AK717" t="str">
        <f>IF(AND(Table2[[#This Row],[20D EMA]]&gt;Table2[[#This Row],[50D EMA]],Table2[[#This Row],[50D EMA]]&gt;Table2[[#This Row],[200D EMA]]),"Uptrend","Downtrend/NoTrend")</f>
        <v>Downtrend/NoTrend</v>
      </c>
      <c r="AL717">
        <v>-0.09</v>
      </c>
      <c r="AM717" t="s">
        <v>3216</v>
      </c>
      <c r="AN717">
        <v>-1.55</v>
      </c>
      <c r="AO717" t="s">
        <v>3216</v>
      </c>
      <c r="AP717">
        <v>-2.6386919533377001E-2</v>
      </c>
      <c r="AQ717">
        <f>(Table2[[#This Row],[Sharpe Ratio]]-AVERAGE(Table2[Sharpe Ratio]))/_xlfn.STDEV.P(Table2[Sharpe Ratio])</f>
        <v>-1.0544654713198769</v>
      </c>
      <c r="AR7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7">
        <f>_xlfn.RANK.AVG(Table2[[#This Row],[1Y Return vs Nifty Z-Score]],Table2[1Y Return vs Nifty Z-Score])</f>
        <v>686</v>
      </c>
      <c r="AT717">
        <f>_xlfn.RANK.AVG(Table2[[#This Row],[6M Return vs Nifty Z-Score]],Table2[6M Return vs Nifty Z-Score])</f>
        <v>670</v>
      </c>
      <c r="AU717">
        <f>_xlfn.RANK.AVG(Table2[[#This Row],[Sharpe Ratio Z-Score]],Table2[Sharpe Ratio Z-Score])</f>
        <v>638</v>
      </c>
      <c r="AV717">
        <f>(Table2[[#This Row],[Rank 1Y]]+Table2[[#This Row],[Rank 6M]]+Table2[[#This Row],[Rank Sharpe]])/3</f>
        <v>664.66666666666663</v>
      </c>
    </row>
    <row r="718" spans="1:48" x14ac:dyDescent="0.3">
      <c r="A718" t="s">
        <v>2619</v>
      </c>
      <c r="B718" t="s">
        <v>2620</v>
      </c>
      <c r="C718" t="s">
        <v>3185</v>
      </c>
      <c r="D718" t="s">
        <v>468</v>
      </c>
      <c r="E718">
        <v>1783.6564593430001</v>
      </c>
      <c r="F718">
        <v>104.75</v>
      </c>
      <c r="G718">
        <v>-63.0781447620856</v>
      </c>
      <c r="H718">
        <f>(Table2[[#This Row],[1Y Return vs Nifty]]-AVERAGE(Table2[1Y Return vs Nifty]))/_xlfn.STDEV.P(Table2[1Y Return vs Nifty])</f>
        <v>-1.5021277059744418</v>
      </c>
      <c r="I718">
        <v>-0.95819765629482301</v>
      </c>
      <c r="J718">
        <f>(Table2[[#This Row],[1M Return vs Nifty]]-AVERAGE(Table2[1M Return vs Nifty]))/_xlfn.STDEV.P(Table2[1M Return vs Nifty])</f>
        <v>-0.1527697037912599</v>
      </c>
      <c r="K718">
        <v>-9.4413810958558297</v>
      </c>
      <c r="L718">
        <f>(Table2[[#This Row],[6M Return vs Nifty]]-AVERAGE(Table2[6M Return vs Nifty]))/_xlfn.STDEV.P(Table2[6M Return vs Nifty])</f>
        <v>-0.72991678192362497</v>
      </c>
      <c r="M718">
        <v>-0.48948782855508799</v>
      </c>
      <c r="N718">
        <f>(Table2[[#This Row],[1W Return vs Nifty]]-AVERAGE(Table2[1W Return vs Nifty]))/_xlfn.STDEV.P(Table2[1W Return vs Nifty])</f>
        <v>-0.19122362266862442</v>
      </c>
      <c r="O718">
        <v>106.64</v>
      </c>
      <c r="P718">
        <v>107.005606940798</v>
      </c>
      <c r="Q718">
        <v>114.811858067239</v>
      </c>
      <c r="R718">
        <v>48.277470563826498</v>
      </c>
      <c r="S718" s="1">
        <f>(Table2[[#This Row],[Close Price]]-Table2[[#This Row],[20D EMA]])/Table2[[#This Row],[20D EMA]]</f>
        <v>-1.7723180795198804E-2</v>
      </c>
      <c r="T718" s="1">
        <f>(Table2[[#This Row],[Close Price]]-Table2[[#This Row],[50D EMA]])/Table2[[#This Row],[50D EMA]]</f>
        <v>-2.1079334114201528E-2</v>
      </c>
      <c r="U718" s="1">
        <f>(Table2[[#This Row],[Close Price]]-Table2[[#This Row],[200D EMA]])/Table2[[#This Row],[200D EMA]]</f>
        <v>-8.7637794881312028E-2</v>
      </c>
      <c r="V718">
        <v>0.67344076189688196</v>
      </c>
      <c r="W718">
        <v>102.46</v>
      </c>
      <c r="X718">
        <v>107.89</v>
      </c>
      <c r="Y718">
        <v>102.46</v>
      </c>
      <c r="Z718">
        <v>113.75</v>
      </c>
      <c r="AA718">
        <v>102.27</v>
      </c>
      <c r="AB718">
        <v>113.9</v>
      </c>
      <c r="AC718" s="1">
        <f>(Table2[[#This Row],[Close Price]]/Table2[[#This Row],[Day Low]])-1</f>
        <v>2.2350185438219761E-2</v>
      </c>
      <c r="AD718" s="1">
        <f>(Table2[[#This Row],[Day High]]/Table2[[#This Row],[Close Price]])-1</f>
        <v>2.9976133651551384E-2</v>
      </c>
      <c r="AE718" s="1">
        <f>(Table2[[#This Row],[Close Price]]/Table2[[#This Row],[Current Week Low]])-1</f>
        <v>2.2350185438219761E-2</v>
      </c>
      <c r="AF718" s="1">
        <f>(Table2[[#This Row],[Current Week High]]/Table2[[#This Row],[Close Price]])-1</f>
        <v>8.591885441527447E-2</v>
      </c>
      <c r="AG718" s="1">
        <f>(Table2[[#This Row],[Close Price]]/Table2[[#This Row],[Current Month Low]])-1</f>
        <v>2.4249535543169998E-2</v>
      </c>
      <c r="AH718" s="1">
        <f>(Table2[[#This Row],[Current Month High]]/Table2[[#This Row],[Close Price]])-1</f>
        <v>8.7350835322195675E-2</v>
      </c>
      <c r="AI718">
        <v>62.100238663484497</v>
      </c>
      <c r="AJ718">
        <v>31.019387116948</v>
      </c>
      <c r="AK718" t="str">
        <f>IF(AND(Table2[[#This Row],[20D EMA]]&gt;Table2[[#This Row],[50D EMA]],Table2[[#This Row],[50D EMA]]&gt;Table2[[#This Row],[200D EMA]]),"Uptrend","Downtrend/NoTrend")</f>
        <v>Downtrend/NoTrend</v>
      </c>
      <c r="AL718">
        <v>0.01</v>
      </c>
      <c r="AM718" t="s">
        <v>3217</v>
      </c>
      <c r="AN718">
        <v>0.69</v>
      </c>
      <c r="AO718" t="s">
        <v>3217</v>
      </c>
      <c r="AP718">
        <v>-7.1284555679377998E-2</v>
      </c>
      <c r="AQ718">
        <f>(Table2[[#This Row],[Sharpe Ratio]]-AVERAGE(Table2[Sharpe Ratio]))/_xlfn.STDEV.P(Table2[Sharpe Ratio])</f>
        <v>-1.575910099352779</v>
      </c>
      <c r="AR7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8">
        <f>_xlfn.RANK.AVG(Table2[[#This Row],[1Y Return vs Nifty Z-Score]],Table2[1Y Return vs Nifty Z-Score])</f>
        <v>735</v>
      </c>
      <c r="AT718">
        <f>_xlfn.RANK.AVG(Table2[[#This Row],[6M Return vs Nifty Z-Score]],Table2[6M Return vs Nifty Z-Score])</f>
        <v>564</v>
      </c>
      <c r="AU718">
        <f>_xlfn.RANK.AVG(Table2[[#This Row],[Sharpe Ratio Z-Score]],Table2[Sharpe Ratio Z-Score])</f>
        <v>695</v>
      </c>
      <c r="AV718">
        <f>(Table2[[#This Row],[Rank 1Y]]+Table2[[#This Row],[Rank 6M]]+Table2[[#This Row],[Rank Sharpe]])/3</f>
        <v>664.66666666666663</v>
      </c>
    </row>
    <row r="719" spans="1:48" x14ac:dyDescent="0.3">
      <c r="A719" t="s">
        <v>2263</v>
      </c>
      <c r="B719" t="s">
        <v>2264</v>
      </c>
      <c r="C719" t="s">
        <v>3177</v>
      </c>
      <c r="D719" t="s">
        <v>1568</v>
      </c>
      <c r="E719">
        <v>2524.28532825</v>
      </c>
      <c r="F719">
        <v>608.04999999999995</v>
      </c>
      <c r="G719">
        <v>-50.951301699474797</v>
      </c>
      <c r="H719">
        <f>(Table2[[#This Row],[1Y Return vs Nifty]]-AVERAGE(Table2[1Y Return vs Nifty]))/_xlfn.STDEV.P(Table2[1Y Return vs Nifty])</f>
        <v>-1.2967786202518137</v>
      </c>
      <c r="I719">
        <v>6.4455114610138802</v>
      </c>
      <c r="J719">
        <f>(Table2[[#This Row],[1M Return vs Nifty]]-AVERAGE(Table2[1M Return vs Nifty]))/_xlfn.STDEV.P(Table2[1M Return vs Nifty])</f>
        <v>0.51984117183720269</v>
      </c>
      <c r="K719">
        <v>-30.109981752261501</v>
      </c>
      <c r="L719">
        <f>(Table2[[#This Row],[6M Return vs Nifty]]-AVERAGE(Table2[6M Return vs Nifty]))/_xlfn.STDEV.P(Table2[6M Return vs Nifty])</f>
        <v>-1.347085308802306</v>
      </c>
      <c r="M719">
        <v>2.3946775394372599</v>
      </c>
      <c r="N719">
        <f>(Table2[[#This Row],[1W Return vs Nifty]]-AVERAGE(Table2[1W Return vs Nifty]))/_xlfn.STDEV.P(Table2[1W Return vs Nifty])</f>
        <v>0.43518320937603838</v>
      </c>
      <c r="O719">
        <v>595.73</v>
      </c>
      <c r="P719">
        <v>615.43264823637799</v>
      </c>
      <c r="Q719">
        <v>681.327900114876</v>
      </c>
      <c r="R719">
        <v>62.414928021664899</v>
      </c>
      <c r="S719" s="1">
        <f>(Table2[[#This Row],[Close Price]]-Table2[[#This Row],[20D EMA]])/Table2[[#This Row],[20D EMA]]</f>
        <v>2.0680509626844267E-2</v>
      </c>
      <c r="T719" s="1">
        <f>(Table2[[#This Row],[Close Price]]-Table2[[#This Row],[50D EMA]])/Table2[[#This Row],[50D EMA]]</f>
        <v>-1.1995867066094408E-2</v>
      </c>
      <c r="U719" s="1">
        <f>(Table2[[#This Row],[Close Price]]-Table2[[#This Row],[200D EMA]])/Table2[[#This Row],[200D EMA]]</f>
        <v>-0.10755159168224426</v>
      </c>
      <c r="V719">
        <v>0.85059900924512599</v>
      </c>
      <c r="W719">
        <v>599.9</v>
      </c>
      <c r="X719">
        <v>622.54999999999995</v>
      </c>
      <c r="Y719">
        <v>588</v>
      </c>
      <c r="Z719">
        <v>622.54999999999995</v>
      </c>
      <c r="AA719">
        <v>564.85</v>
      </c>
      <c r="AB719">
        <v>622.54999999999995</v>
      </c>
      <c r="AC719" s="1">
        <f>(Table2[[#This Row],[Close Price]]/Table2[[#This Row],[Day Low]])-1</f>
        <v>1.3585597599599986E-2</v>
      </c>
      <c r="AD719" s="1">
        <f>(Table2[[#This Row],[Day High]]/Table2[[#This Row],[Close Price]])-1</f>
        <v>2.3846723131321523E-2</v>
      </c>
      <c r="AE719" s="1">
        <f>(Table2[[#This Row],[Close Price]]/Table2[[#This Row],[Current Week Low]])-1</f>
        <v>3.4098639455782287E-2</v>
      </c>
      <c r="AF719" s="1">
        <f>(Table2[[#This Row],[Current Week High]]/Table2[[#This Row],[Close Price]])-1</f>
        <v>2.3846723131321523E-2</v>
      </c>
      <c r="AG719" s="1">
        <f>(Table2[[#This Row],[Close Price]]/Table2[[#This Row],[Current Month Low]])-1</f>
        <v>7.6480481543772516E-2</v>
      </c>
      <c r="AH719" s="1">
        <f>(Table2[[#This Row],[Current Month High]]/Table2[[#This Row],[Close Price]])-1</f>
        <v>2.3846723131321523E-2</v>
      </c>
      <c r="AI719">
        <v>48.836444371351</v>
      </c>
      <c r="AJ719">
        <v>12.3521803399851</v>
      </c>
      <c r="AK719" t="str">
        <f>IF(AND(Table2[[#This Row],[20D EMA]]&gt;Table2[[#This Row],[50D EMA]],Table2[[#This Row],[50D EMA]]&gt;Table2[[#This Row],[200D EMA]]),"Uptrend","Downtrend/NoTrend")</f>
        <v>Downtrend/NoTrend</v>
      </c>
      <c r="AL719">
        <v>-0.17</v>
      </c>
      <c r="AM719" t="s">
        <v>3216</v>
      </c>
      <c r="AN719">
        <v>2.46</v>
      </c>
      <c r="AO719" t="s">
        <v>3217</v>
      </c>
      <c r="AQ719">
        <f>(Table2[[#This Row],[Sharpe Ratio]]-AVERAGE(Table2[Sharpe Ratio]))/_xlfn.STDEV.P(Table2[Sharpe Ratio])</f>
        <v>-0.74800574154095356</v>
      </c>
      <c r="AR7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9">
        <f>_xlfn.RANK.AVG(Table2[[#This Row],[1Y Return vs Nifty Z-Score]],Table2[1Y Return vs Nifty Z-Score])</f>
        <v>721</v>
      </c>
      <c r="AT719">
        <f>_xlfn.RANK.AVG(Table2[[#This Row],[6M Return vs Nifty Z-Score]],Table2[6M Return vs Nifty Z-Score])</f>
        <v>719</v>
      </c>
      <c r="AU719">
        <f>_xlfn.RANK.AVG(Table2[[#This Row],[Sharpe Ratio Z-Score]],Table2[Sharpe Ratio Z-Score])</f>
        <v>557</v>
      </c>
      <c r="AV719">
        <f>(Table2[[#This Row],[Rank 1Y]]+Table2[[#This Row],[Rank 6M]]+Table2[[#This Row],[Rank Sharpe]])/3</f>
        <v>665.66666666666663</v>
      </c>
    </row>
    <row r="720" spans="1:48" x14ac:dyDescent="0.3">
      <c r="A720" t="s">
        <v>1433</v>
      </c>
      <c r="B720" t="s">
        <v>1434</v>
      </c>
      <c r="C720" t="s">
        <v>3171</v>
      </c>
      <c r="D720" t="s">
        <v>24</v>
      </c>
      <c r="E720">
        <v>7794.0585658800001</v>
      </c>
      <c r="F720">
        <v>488.85</v>
      </c>
      <c r="G720">
        <v>-36.811119315537098</v>
      </c>
      <c r="H720">
        <f>(Table2[[#This Row],[1Y Return vs Nifty]]-AVERAGE(Table2[1Y Return vs Nifty]))/_xlfn.STDEV.P(Table2[1Y Return vs Nifty])</f>
        <v>-1.0573367878226176</v>
      </c>
      <c r="I720">
        <v>2.8754416109933598</v>
      </c>
      <c r="J720">
        <f>(Table2[[#This Row],[1M Return vs Nifty]]-AVERAGE(Table2[1M Return vs Nifty]))/_xlfn.STDEV.P(Table2[1M Return vs Nifty])</f>
        <v>0.19550808826652444</v>
      </c>
      <c r="K720">
        <v>-11.205461087923</v>
      </c>
      <c r="L720">
        <f>(Table2[[#This Row],[6M Return vs Nifty]]-AVERAGE(Table2[6M Return vs Nifty]))/_xlfn.STDEV.P(Table2[6M Return vs Nifty])</f>
        <v>-0.78259256138733169</v>
      </c>
      <c r="M720">
        <v>2.3930069535925198</v>
      </c>
      <c r="N720">
        <f>(Table2[[#This Row],[1W Return vs Nifty]]-AVERAGE(Table2[1W Return vs Nifty]))/_xlfn.STDEV.P(Table2[1W Return vs Nifty])</f>
        <v>0.43482037775817217</v>
      </c>
      <c r="O720">
        <v>476.8</v>
      </c>
      <c r="P720">
        <v>470.898416679381</v>
      </c>
      <c r="Q720">
        <v>478.52717463978598</v>
      </c>
      <c r="R720">
        <v>69.111811779915698</v>
      </c>
      <c r="S720" s="1">
        <f>(Table2[[#This Row],[Close Price]]-Table2[[#This Row],[20D EMA]])/Table2[[#This Row],[20D EMA]]</f>
        <v>2.5272651006711434E-2</v>
      </c>
      <c r="T720" s="1">
        <f>(Table2[[#This Row],[Close Price]]-Table2[[#This Row],[50D EMA]])/Table2[[#This Row],[50D EMA]]</f>
        <v>3.8121987003497733E-2</v>
      </c>
      <c r="U720" s="1">
        <f>(Table2[[#This Row],[Close Price]]-Table2[[#This Row],[200D EMA]])/Table2[[#This Row],[200D EMA]]</f>
        <v>2.1572077631713611E-2</v>
      </c>
      <c r="V720">
        <v>0.94566754989386503</v>
      </c>
      <c r="W720">
        <v>484</v>
      </c>
      <c r="X720">
        <v>499</v>
      </c>
      <c r="Y720">
        <v>477.2</v>
      </c>
      <c r="Z720">
        <v>499</v>
      </c>
      <c r="AA720">
        <v>464</v>
      </c>
      <c r="AB720">
        <v>499</v>
      </c>
      <c r="AC720" s="1">
        <f>(Table2[[#This Row],[Close Price]]/Table2[[#This Row],[Day Low]])-1</f>
        <v>1.0020661157024824E-2</v>
      </c>
      <c r="AD720" s="1">
        <f>(Table2[[#This Row],[Day High]]/Table2[[#This Row],[Close Price]])-1</f>
        <v>2.0763015239848581E-2</v>
      </c>
      <c r="AE720" s="1">
        <f>(Table2[[#This Row],[Close Price]]/Table2[[#This Row],[Current Week Low]])-1</f>
        <v>2.4413243922883465E-2</v>
      </c>
      <c r="AF720" s="1">
        <f>(Table2[[#This Row],[Current Week High]]/Table2[[#This Row],[Close Price]])-1</f>
        <v>2.0763015239848581E-2</v>
      </c>
      <c r="AG720" s="1">
        <f>(Table2[[#This Row],[Close Price]]/Table2[[#This Row],[Current Month Low]])-1</f>
        <v>5.3556034482758585E-2</v>
      </c>
      <c r="AH720" s="1">
        <f>(Table2[[#This Row],[Current Month High]]/Table2[[#This Row],[Close Price]])-1</f>
        <v>2.0763015239848581E-2</v>
      </c>
      <c r="AI720">
        <v>22.737035900582999</v>
      </c>
      <c r="AJ720">
        <v>11.596849674694599</v>
      </c>
      <c r="AK720" t="str">
        <f>IF(AND(Table2[[#This Row],[20D EMA]]&gt;Table2[[#This Row],[50D EMA]],Table2[[#This Row],[50D EMA]]&gt;Table2[[#This Row],[200D EMA]]),"Uptrend","Downtrend/NoTrend")</f>
        <v>Downtrend/NoTrend</v>
      </c>
      <c r="AL720">
        <v>0</v>
      </c>
      <c r="AM720" t="s">
        <v>3218</v>
      </c>
      <c r="AN720">
        <v>3.79</v>
      </c>
      <c r="AO720" t="s">
        <v>3217</v>
      </c>
      <c r="AP720">
        <v>-0.109781931604364</v>
      </c>
      <c r="AQ720">
        <f>(Table2[[#This Row],[Sharpe Ratio]]-AVERAGE(Table2[Sharpe Ratio]))/_xlfn.STDEV.P(Table2[Sharpe Ratio])</f>
        <v>-2.0230216088355588</v>
      </c>
      <c r="AR7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0">
        <f>_xlfn.RANK.AVG(Table2[[#This Row],[1Y Return vs Nifty Z-Score]],Table2[1Y Return vs Nifty Z-Score])</f>
        <v>685</v>
      </c>
      <c r="AT720">
        <f>_xlfn.RANK.AVG(Table2[[#This Row],[6M Return vs Nifty Z-Score]],Table2[6M Return vs Nifty Z-Score])</f>
        <v>582</v>
      </c>
      <c r="AU720">
        <f>_xlfn.RANK.AVG(Table2[[#This Row],[Sharpe Ratio Z-Score]],Table2[Sharpe Ratio Z-Score])</f>
        <v>735</v>
      </c>
      <c r="AV720">
        <f>(Table2[[#This Row],[Rank 1Y]]+Table2[[#This Row],[Rank 6M]]+Table2[[#This Row],[Rank Sharpe]])/3</f>
        <v>667.33333333333337</v>
      </c>
    </row>
    <row r="721" spans="1:48" x14ac:dyDescent="0.3">
      <c r="A721" t="s">
        <v>2251</v>
      </c>
      <c r="B721" t="s">
        <v>2252</v>
      </c>
      <c r="C721" t="s">
        <v>3171</v>
      </c>
      <c r="D721" t="s">
        <v>24</v>
      </c>
      <c r="E721">
        <v>2568.236711562</v>
      </c>
      <c r="F721">
        <v>49.58</v>
      </c>
      <c r="G721">
        <v>-54.434584946796598</v>
      </c>
      <c r="H721">
        <f>(Table2[[#This Row],[1Y Return vs Nifty]]-AVERAGE(Table2[1Y Return vs Nifty]))/_xlfn.STDEV.P(Table2[1Y Return vs Nifty])</f>
        <v>-1.3557625640909026</v>
      </c>
      <c r="I721">
        <v>-5.1064607906970396</v>
      </c>
      <c r="J721">
        <f>(Table2[[#This Row],[1M Return vs Nifty]]-AVERAGE(Table2[1M Return vs Nifty]))/_xlfn.STDEV.P(Table2[1M Return vs Nifty])</f>
        <v>-0.52963039009842128</v>
      </c>
      <c r="K721">
        <v>-30.416601813507501</v>
      </c>
      <c r="L721">
        <f>(Table2[[#This Row],[6M Return vs Nifty]]-AVERAGE(Table2[6M Return vs Nifty]))/_xlfn.STDEV.P(Table2[6M Return vs Nifty])</f>
        <v>-1.3562410448221993</v>
      </c>
      <c r="M721">
        <v>-0.48534478483382099</v>
      </c>
      <c r="N721">
        <f>(Table2[[#This Row],[1W Return vs Nifty]]-AVERAGE(Table2[1W Return vs Nifty]))/_xlfn.STDEV.P(Table2[1W Return vs Nifty])</f>
        <v>-0.1903238022487336</v>
      </c>
      <c r="O721">
        <v>50.13</v>
      </c>
      <c r="P721">
        <v>51.029825513011502</v>
      </c>
      <c r="Q721">
        <v>58.967935206719403</v>
      </c>
      <c r="R721">
        <v>46.664647992376402</v>
      </c>
      <c r="S721" s="1">
        <f>(Table2[[#This Row],[Close Price]]-Table2[[#This Row],[20D EMA]])/Table2[[#This Row],[20D EMA]]</f>
        <v>-1.0971474167165455E-2</v>
      </c>
      <c r="T721" s="1">
        <f>(Table2[[#This Row],[Close Price]]-Table2[[#This Row],[50D EMA]])/Table2[[#This Row],[50D EMA]]</f>
        <v>-2.8411335889083726E-2</v>
      </c>
      <c r="U721" s="1">
        <f>(Table2[[#This Row],[Close Price]]-Table2[[#This Row],[200D EMA]])/Table2[[#This Row],[200D EMA]]</f>
        <v>-0.15920406868256171</v>
      </c>
      <c r="V721">
        <v>0.59033578623996097</v>
      </c>
      <c r="W721">
        <v>49.31</v>
      </c>
      <c r="X721">
        <v>50.15</v>
      </c>
      <c r="Y721">
        <v>49.31</v>
      </c>
      <c r="Z721">
        <v>50.4</v>
      </c>
      <c r="AA721">
        <v>48.88</v>
      </c>
      <c r="AB721">
        <v>51.16</v>
      </c>
      <c r="AC721" s="1">
        <f>(Table2[[#This Row],[Close Price]]/Table2[[#This Row],[Day Low]])-1</f>
        <v>5.4755627661731143E-3</v>
      </c>
      <c r="AD721" s="1">
        <f>(Table2[[#This Row],[Day High]]/Table2[[#This Row],[Close Price]])-1</f>
        <v>1.1496571198063688E-2</v>
      </c>
      <c r="AE721" s="1">
        <f>(Table2[[#This Row],[Close Price]]/Table2[[#This Row],[Current Week Low]])-1</f>
        <v>5.4755627661731143E-3</v>
      </c>
      <c r="AF721" s="1">
        <f>(Table2[[#This Row],[Current Week High]]/Table2[[#This Row],[Close Price]])-1</f>
        <v>1.653892698668824E-2</v>
      </c>
      <c r="AG721" s="1">
        <f>(Table2[[#This Row],[Close Price]]/Table2[[#This Row],[Current Month Low]])-1</f>
        <v>1.4320785597381258E-2</v>
      </c>
      <c r="AH721" s="1">
        <f>(Table2[[#This Row],[Current Month High]]/Table2[[#This Row],[Close Price]])-1</f>
        <v>3.1867688584106491E-2</v>
      </c>
      <c r="AI721">
        <v>66.196046793061697</v>
      </c>
      <c r="AJ721">
        <v>1.43207855973812</v>
      </c>
      <c r="AK721" t="str">
        <f>IF(AND(Table2[[#This Row],[20D EMA]]&gt;Table2[[#This Row],[50D EMA]],Table2[[#This Row],[50D EMA]]&gt;Table2[[#This Row],[200D EMA]]),"Uptrend","Downtrend/NoTrend")</f>
        <v>Downtrend/NoTrend</v>
      </c>
      <c r="AL721">
        <v>-0.08</v>
      </c>
      <c r="AM721" t="s">
        <v>3216</v>
      </c>
      <c r="AN721">
        <v>-1.31</v>
      </c>
      <c r="AO721" t="s">
        <v>3216</v>
      </c>
      <c r="AQ721">
        <f>(Table2[[#This Row],[Sharpe Ratio]]-AVERAGE(Table2[Sharpe Ratio]))/_xlfn.STDEV.P(Table2[Sharpe Ratio])</f>
        <v>-0.74800574154095356</v>
      </c>
      <c r="AR7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1">
        <f>_xlfn.RANK.AVG(Table2[[#This Row],[1Y Return vs Nifty Z-Score]],Table2[1Y Return vs Nifty Z-Score])</f>
        <v>729</v>
      </c>
      <c r="AT721">
        <f>_xlfn.RANK.AVG(Table2[[#This Row],[6M Return vs Nifty Z-Score]],Table2[6M Return vs Nifty Z-Score])</f>
        <v>720</v>
      </c>
      <c r="AU721">
        <f>_xlfn.RANK.AVG(Table2[[#This Row],[Sharpe Ratio Z-Score]],Table2[Sharpe Ratio Z-Score])</f>
        <v>557</v>
      </c>
      <c r="AV721">
        <f>(Table2[[#This Row],[Rank 1Y]]+Table2[[#This Row],[Rank 6M]]+Table2[[#This Row],[Rank Sharpe]])/3</f>
        <v>668.66666666666663</v>
      </c>
    </row>
    <row r="722" spans="1:48" x14ac:dyDescent="0.3">
      <c r="A722" t="s">
        <v>620</v>
      </c>
      <c r="B722" t="s">
        <v>621</v>
      </c>
      <c r="C722" t="s">
        <v>3182</v>
      </c>
      <c r="D722" t="s">
        <v>423</v>
      </c>
      <c r="E722">
        <v>31499.393004599999</v>
      </c>
      <c r="F722">
        <v>426.65</v>
      </c>
      <c r="G722">
        <v>-27.235421789166701</v>
      </c>
      <c r="H722">
        <f>(Table2[[#This Row],[1Y Return vs Nifty]]-AVERAGE(Table2[1Y Return vs Nifty]))/_xlfn.STDEV.P(Table2[1Y Return vs Nifty])</f>
        <v>-0.89518735436790187</v>
      </c>
      <c r="I722">
        <v>-1.86968513242539</v>
      </c>
      <c r="J722">
        <f>(Table2[[#This Row],[1M Return vs Nifty]]-AVERAGE(Table2[1M Return vs Nifty]))/_xlfn.STDEV.P(Table2[1M Return vs Nifty])</f>
        <v>-0.23557635917582681</v>
      </c>
      <c r="K722">
        <v>-21.776595986001698</v>
      </c>
      <c r="L722">
        <f>(Table2[[#This Row],[6M Return vs Nifty]]-AVERAGE(Table2[6M Return vs Nifty]))/_xlfn.STDEV.P(Table2[6M Return vs Nifty])</f>
        <v>-1.0982487521929272</v>
      </c>
      <c r="M722">
        <v>2.54465059605073</v>
      </c>
      <c r="N722">
        <f>(Table2[[#This Row],[1W Return vs Nifty]]-AVERAGE(Table2[1W Return vs Nifty]))/_xlfn.STDEV.P(Table2[1W Return vs Nifty])</f>
        <v>0.46775559524817462</v>
      </c>
      <c r="O722">
        <v>418.92</v>
      </c>
      <c r="P722">
        <v>414.06640464284402</v>
      </c>
      <c r="Q722">
        <v>416.20639226914199</v>
      </c>
      <c r="R722">
        <v>61.520850695696502</v>
      </c>
      <c r="S722" s="1">
        <f>(Table2[[#This Row],[Close Price]]-Table2[[#This Row],[20D EMA]])/Table2[[#This Row],[20D EMA]]</f>
        <v>1.8452210445908435E-2</v>
      </c>
      <c r="T722" s="1">
        <f>(Table2[[#This Row],[Close Price]]-Table2[[#This Row],[50D EMA]])/Table2[[#This Row],[50D EMA]]</f>
        <v>3.0390283336340772E-2</v>
      </c>
      <c r="U722" s="1">
        <f>(Table2[[#This Row],[Close Price]]-Table2[[#This Row],[200D EMA]])/Table2[[#This Row],[200D EMA]]</f>
        <v>2.5092377063023526E-2</v>
      </c>
      <c r="V722">
        <v>0.60531978677981702</v>
      </c>
      <c r="W722">
        <v>421.1</v>
      </c>
      <c r="X722">
        <v>432.35</v>
      </c>
      <c r="Y722">
        <v>414.75</v>
      </c>
      <c r="Z722">
        <v>432.35</v>
      </c>
      <c r="AA722">
        <v>398.5</v>
      </c>
      <c r="AB722">
        <v>432.35</v>
      </c>
      <c r="AC722" s="1">
        <f>(Table2[[#This Row],[Close Price]]/Table2[[#This Row],[Day Low]])-1</f>
        <v>1.3179767276181309E-2</v>
      </c>
      <c r="AD722" s="1">
        <f>(Table2[[#This Row],[Day High]]/Table2[[#This Row],[Close Price]])-1</f>
        <v>1.335989687097161E-2</v>
      </c>
      <c r="AE722" s="1">
        <f>(Table2[[#This Row],[Close Price]]/Table2[[#This Row],[Current Week Low]])-1</f>
        <v>2.8691983122362874E-2</v>
      </c>
      <c r="AF722" s="1">
        <f>(Table2[[#This Row],[Current Week High]]/Table2[[#This Row],[Close Price]])-1</f>
        <v>1.335989687097161E-2</v>
      </c>
      <c r="AG722" s="1">
        <f>(Table2[[#This Row],[Close Price]]/Table2[[#This Row],[Current Month Low]])-1</f>
        <v>7.0639899623588409E-2</v>
      </c>
      <c r="AH722" s="1">
        <f>(Table2[[#This Row],[Current Month High]]/Table2[[#This Row],[Close Price]])-1</f>
        <v>1.335989687097161E-2</v>
      </c>
      <c r="AI722">
        <v>14.379467947966701</v>
      </c>
      <c r="AJ722">
        <v>20.4545454545454</v>
      </c>
      <c r="AK722" t="str">
        <f>IF(AND(Table2[[#This Row],[20D EMA]]&gt;Table2[[#This Row],[50D EMA]],Table2[[#This Row],[50D EMA]]&gt;Table2[[#This Row],[200D EMA]]),"Uptrend","Downtrend/NoTrend")</f>
        <v>Downtrend/NoTrend</v>
      </c>
      <c r="AL722">
        <v>0.05</v>
      </c>
      <c r="AM722" t="s">
        <v>3217</v>
      </c>
      <c r="AN722">
        <v>0.36</v>
      </c>
      <c r="AO722" t="s">
        <v>3217</v>
      </c>
      <c r="AP722">
        <v>-6.8222537144602996E-2</v>
      </c>
      <c r="AQ722">
        <f>(Table2[[#This Row],[Sharpe Ratio]]-AVERAGE(Table2[Sharpe Ratio]))/_xlfn.STDEV.P(Table2[Sharpe Ratio])</f>
        <v>-1.540347578628894</v>
      </c>
      <c r="AR7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2">
        <f>_xlfn.RANK.AVG(Table2[[#This Row],[1Y Return vs Nifty Z-Score]],Table2[1Y Return vs Nifty Z-Score])</f>
        <v>637</v>
      </c>
      <c r="AT722">
        <f>_xlfn.RANK.AVG(Table2[[#This Row],[6M Return vs Nifty Z-Score]],Table2[6M Return vs Nifty Z-Score])</f>
        <v>681</v>
      </c>
      <c r="AU722">
        <f>_xlfn.RANK.AVG(Table2[[#This Row],[Sharpe Ratio Z-Score]],Table2[Sharpe Ratio Z-Score])</f>
        <v>693</v>
      </c>
      <c r="AV722">
        <f>(Table2[[#This Row],[Rank 1Y]]+Table2[[#This Row],[Rank 6M]]+Table2[[#This Row],[Rank Sharpe]])/3</f>
        <v>670.33333333333337</v>
      </c>
    </row>
    <row r="723" spans="1:48" x14ac:dyDescent="0.3">
      <c r="A723" t="s">
        <v>310</v>
      </c>
      <c r="B723" t="s">
        <v>311</v>
      </c>
      <c r="C723" t="s">
        <v>3180</v>
      </c>
      <c r="D723" t="s">
        <v>80</v>
      </c>
      <c r="E723">
        <v>90478.42893342</v>
      </c>
      <c r="F723">
        <v>24931.7</v>
      </c>
      <c r="G723">
        <v>-30.742227345422702</v>
      </c>
      <c r="H723">
        <f>(Table2[[#This Row],[1Y Return vs Nifty]]-AVERAGE(Table2[1Y Return vs Nifty]))/_xlfn.STDEV.P(Table2[1Y Return vs Nifty])</f>
        <v>-0.95456961165170029</v>
      </c>
      <c r="I723">
        <v>-2.51877533232916</v>
      </c>
      <c r="J723">
        <f>(Table2[[#This Row],[1M Return vs Nifty]]-AVERAGE(Table2[1M Return vs Nifty]))/_xlfn.STDEV.P(Table2[1M Return vs Nifty])</f>
        <v>-0.29454479253829668</v>
      </c>
      <c r="K723">
        <v>-16.7879264064129</v>
      </c>
      <c r="L723">
        <f>(Table2[[#This Row],[6M Return vs Nifty]]-AVERAGE(Table2[6M Return vs Nifty]))/_xlfn.STDEV.P(Table2[6M Return vs Nifty])</f>
        <v>-0.94928608622912869</v>
      </c>
      <c r="M723">
        <v>-2.5314381949107698</v>
      </c>
      <c r="N723">
        <f>(Table2[[#This Row],[1W Return vs Nifty]]-AVERAGE(Table2[1W Return vs Nifty]))/_xlfn.STDEV.P(Table2[1W Return vs Nifty])</f>
        <v>-0.63471125149057028</v>
      </c>
      <c r="O723">
        <v>25456.71</v>
      </c>
      <c r="P723">
        <v>25773.0100288143</v>
      </c>
      <c r="Q723">
        <v>26029.960565864199</v>
      </c>
      <c r="R723">
        <v>34.9373520202709</v>
      </c>
      <c r="S723" s="1">
        <f>(Table2[[#This Row],[Close Price]]-Table2[[#This Row],[20D EMA]])/Table2[[#This Row],[20D EMA]]</f>
        <v>-2.0623639111259799E-2</v>
      </c>
      <c r="T723" s="1">
        <f>(Table2[[#This Row],[Close Price]]-Table2[[#This Row],[50D EMA]])/Table2[[#This Row],[50D EMA]]</f>
        <v>-3.2643064503281242E-2</v>
      </c>
      <c r="U723" s="1">
        <f>(Table2[[#This Row],[Close Price]]-Table2[[#This Row],[200D EMA]])/Table2[[#This Row],[200D EMA]]</f>
        <v>-4.219217171248666E-2</v>
      </c>
      <c r="V723">
        <v>0.50007039925577401</v>
      </c>
      <c r="W723">
        <v>24690.7</v>
      </c>
      <c r="X723">
        <v>25327.25</v>
      </c>
      <c r="Y723">
        <v>24690.7</v>
      </c>
      <c r="Z723">
        <v>26050</v>
      </c>
      <c r="AA723">
        <v>24690.7</v>
      </c>
      <c r="AB723">
        <v>26280</v>
      </c>
      <c r="AC723" s="1">
        <f>(Table2[[#This Row],[Close Price]]/Table2[[#This Row],[Day Low]])-1</f>
        <v>9.7607601242573061E-3</v>
      </c>
      <c r="AD723" s="1">
        <f>(Table2[[#This Row],[Day High]]/Table2[[#This Row],[Close Price]])-1</f>
        <v>1.5865344120136182E-2</v>
      </c>
      <c r="AE723" s="1">
        <f>(Table2[[#This Row],[Close Price]]/Table2[[#This Row],[Current Week Low]])-1</f>
        <v>9.7607601242573061E-3</v>
      </c>
      <c r="AF723" s="1">
        <f>(Table2[[#This Row],[Current Week High]]/Table2[[#This Row],[Close Price]])-1</f>
        <v>4.4854542610411663E-2</v>
      </c>
      <c r="AG723" s="1">
        <f>(Table2[[#This Row],[Close Price]]/Table2[[#This Row],[Current Month Low]])-1</f>
        <v>9.7607601242573061E-3</v>
      </c>
      <c r="AH723" s="1">
        <f>(Table2[[#This Row],[Current Month High]]/Table2[[#This Row],[Close Price]])-1</f>
        <v>5.4079745865704965E-2</v>
      </c>
      <c r="AI723">
        <v>23.287822330607199</v>
      </c>
      <c r="AJ723">
        <v>5.1970464135021102</v>
      </c>
      <c r="AK723" t="str">
        <f>IF(AND(Table2[[#This Row],[20D EMA]]&gt;Table2[[#This Row],[50D EMA]],Table2[[#This Row],[50D EMA]]&gt;Table2[[#This Row],[200D EMA]]),"Uptrend","Downtrend/NoTrend")</f>
        <v>Downtrend/NoTrend</v>
      </c>
      <c r="AL723">
        <v>-0.12</v>
      </c>
      <c r="AM723" t="s">
        <v>3216</v>
      </c>
      <c r="AN723">
        <v>-2.2599999999999998</v>
      </c>
      <c r="AO723" t="s">
        <v>3216</v>
      </c>
      <c r="AP723">
        <v>-7.8195795723487005E-2</v>
      </c>
      <c r="AQ723">
        <f>(Table2[[#This Row],[Sharpe Ratio]]-AVERAGE(Table2[Sharpe Ratio]))/_xlfn.STDEV.P(Table2[Sharpe Ratio])</f>
        <v>-1.6561777771950457</v>
      </c>
      <c r="AR7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3">
        <f>_xlfn.RANK.AVG(Table2[[#This Row],[1Y Return vs Nifty Z-Score]],Table2[1Y Return vs Nifty Z-Score])</f>
        <v>659</v>
      </c>
      <c r="AT723">
        <f>_xlfn.RANK.AVG(Table2[[#This Row],[6M Return vs Nifty Z-Score]],Table2[6M Return vs Nifty Z-Score])</f>
        <v>647</v>
      </c>
      <c r="AU723">
        <f>_xlfn.RANK.AVG(Table2[[#This Row],[Sharpe Ratio Z-Score]],Table2[Sharpe Ratio Z-Score])</f>
        <v>708</v>
      </c>
      <c r="AV723">
        <f>(Table2[[#This Row],[Rank 1Y]]+Table2[[#This Row],[Rank 6M]]+Table2[[#This Row],[Rank Sharpe]])/3</f>
        <v>671.33333333333337</v>
      </c>
    </row>
    <row r="724" spans="1:48" x14ac:dyDescent="0.3">
      <c r="A724" t="s">
        <v>1577</v>
      </c>
      <c r="B724" t="s">
        <v>1578</v>
      </c>
      <c r="C724" t="s">
        <v>3172</v>
      </c>
      <c r="D724" t="s">
        <v>685</v>
      </c>
      <c r="E724">
        <v>6288.0610104400002</v>
      </c>
      <c r="F724">
        <v>126.77</v>
      </c>
      <c r="G724">
        <v>-48.726161837254999</v>
      </c>
      <c r="H724">
        <f>(Table2[[#This Row],[1Y Return vs Nifty]]-AVERAGE(Table2[1Y Return vs Nifty]))/_xlfn.STDEV.P(Table2[1Y Return vs Nifty])</f>
        <v>-1.2590993632553571</v>
      </c>
      <c r="I724">
        <v>-6.8691985766111898</v>
      </c>
      <c r="J724">
        <f>(Table2[[#This Row],[1M Return vs Nifty]]-AVERAGE(Table2[1M Return vs Nifty]))/_xlfn.STDEV.P(Table2[1M Return vs Nifty])</f>
        <v>-0.68977128527692888</v>
      </c>
      <c r="K724">
        <v>-10.008320395802601</v>
      </c>
      <c r="L724">
        <f>(Table2[[#This Row],[6M Return vs Nifty]]-AVERAGE(Table2[6M Return vs Nifty]))/_xlfn.STDEV.P(Table2[6M Return vs Nifty])</f>
        <v>-0.74684570219231938</v>
      </c>
      <c r="M724">
        <v>-0.47689462657083098</v>
      </c>
      <c r="N724">
        <f>(Table2[[#This Row],[1W Return vs Nifty]]-AVERAGE(Table2[1W Return vs Nifty]))/_xlfn.STDEV.P(Table2[1W Return vs Nifty])</f>
        <v>-0.18848852715440703</v>
      </c>
      <c r="O724">
        <v>131.30000000000001</v>
      </c>
      <c r="P724">
        <v>134.037652012367</v>
      </c>
      <c r="Q724">
        <v>137.96020442889301</v>
      </c>
      <c r="R724">
        <v>38.151240858525703</v>
      </c>
      <c r="S724" s="1">
        <f>(Table2[[#This Row],[Close Price]]-Table2[[#This Row],[20D EMA]])/Table2[[#This Row],[20D EMA]]</f>
        <v>-3.4501142421934618E-2</v>
      </c>
      <c r="T724" s="1">
        <f>(Table2[[#This Row],[Close Price]]-Table2[[#This Row],[50D EMA]])/Table2[[#This Row],[50D EMA]]</f>
        <v>-5.4220973758153101E-2</v>
      </c>
      <c r="U724" s="1">
        <f>(Table2[[#This Row],[Close Price]]-Table2[[#This Row],[200D EMA]])/Table2[[#This Row],[200D EMA]]</f>
        <v>-8.1111828408899106E-2</v>
      </c>
      <c r="V724">
        <v>0.52921081930043301</v>
      </c>
      <c r="W724">
        <v>125.87</v>
      </c>
      <c r="X724">
        <v>130.08000000000001</v>
      </c>
      <c r="Y724">
        <v>125.87</v>
      </c>
      <c r="Z724">
        <v>133.88999999999999</v>
      </c>
      <c r="AA724">
        <v>125.87</v>
      </c>
      <c r="AB724">
        <v>135.44</v>
      </c>
      <c r="AC724" s="1">
        <f>(Table2[[#This Row],[Close Price]]/Table2[[#This Row],[Day Low]])-1</f>
        <v>7.1502343687930292E-3</v>
      </c>
      <c r="AD724" s="1">
        <f>(Table2[[#This Row],[Day High]]/Table2[[#This Row],[Close Price]])-1</f>
        <v>2.6110278457048386E-2</v>
      </c>
      <c r="AE724" s="1">
        <f>(Table2[[#This Row],[Close Price]]/Table2[[#This Row],[Current Week Low]])-1</f>
        <v>7.1502343687930292E-3</v>
      </c>
      <c r="AF724" s="1">
        <f>(Table2[[#This Row],[Current Week High]]/Table2[[#This Row],[Close Price]])-1</f>
        <v>5.6164707738423747E-2</v>
      </c>
      <c r="AG724" s="1">
        <f>(Table2[[#This Row],[Close Price]]/Table2[[#This Row],[Current Month Low]])-1</f>
        <v>7.1502343687930292E-3</v>
      </c>
      <c r="AH724" s="1">
        <f>(Table2[[#This Row],[Current Month High]]/Table2[[#This Row],[Close Price]])-1</f>
        <v>6.8391575293839324E-2</v>
      </c>
      <c r="AI724">
        <v>34.061686518892401</v>
      </c>
      <c r="AJ724">
        <v>15.771689497716901</v>
      </c>
      <c r="AK724" t="str">
        <f>IF(AND(Table2[[#This Row],[20D EMA]]&gt;Table2[[#This Row],[50D EMA]],Table2[[#This Row],[50D EMA]]&gt;Table2[[#This Row],[200D EMA]]),"Uptrend","Downtrend/NoTrend")</f>
        <v>Downtrend/NoTrend</v>
      </c>
      <c r="AL724">
        <v>-0.22</v>
      </c>
      <c r="AM724" t="s">
        <v>3216</v>
      </c>
      <c r="AN724">
        <v>-4.0199999999999996</v>
      </c>
      <c r="AO724" t="s">
        <v>3216</v>
      </c>
      <c r="AP724">
        <v>-0.10539404185778301</v>
      </c>
      <c r="AQ724">
        <f>(Table2[[#This Row],[Sharpe Ratio]]-AVERAGE(Table2[Sharpe Ratio]))/_xlfn.STDEV.P(Table2[Sharpe Ratio])</f>
        <v>-1.9720603170358098</v>
      </c>
      <c r="AR7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4">
        <f>_xlfn.RANK.AVG(Table2[[#This Row],[1Y Return vs Nifty Z-Score]],Table2[1Y Return vs Nifty Z-Score])</f>
        <v>716</v>
      </c>
      <c r="AT724">
        <f>_xlfn.RANK.AVG(Table2[[#This Row],[6M Return vs Nifty Z-Score]],Table2[6M Return vs Nifty Z-Score])</f>
        <v>571</v>
      </c>
      <c r="AU724">
        <f>_xlfn.RANK.AVG(Table2[[#This Row],[Sharpe Ratio Z-Score]],Table2[Sharpe Ratio Z-Score])</f>
        <v>730</v>
      </c>
      <c r="AV724">
        <f>(Table2[[#This Row],[Rank 1Y]]+Table2[[#This Row],[Rank 6M]]+Table2[[#This Row],[Rank Sharpe]])/3</f>
        <v>672.33333333333337</v>
      </c>
    </row>
    <row r="725" spans="1:48" x14ac:dyDescent="0.3">
      <c r="A725" t="s">
        <v>872</v>
      </c>
      <c r="B725" t="s">
        <v>873</v>
      </c>
      <c r="C725" t="s">
        <v>3181</v>
      </c>
      <c r="D725" t="s">
        <v>596</v>
      </c>
      <c r="E725">
        <v>18403.858452600001</v>
      </c>
      <c r="F725">
        <v>1426.35</v>
      </c>
      <c r="G725">
        <v>-40.725036293177901</v>
      </c>
      <c r="H725">
        <f>(Table2[[#This Row],[1Y Return vs Nifty]]-AVERAGE(Table2[1Y Return vs Nifty]))/_xlfn.STDEV.P(Table2[1Y Return vs Nifty])</f>
        <v>-1.1236128391249403</v>
      </c>
      <c r="I725">
        <v>-3.0315904120569002</v>
      </c>
      <c r="J725">
        <f>(Table2[[#This Row],[1M Return vs Nifty]]-AVERAGE(Table2[1M Return vs Nifty]))/_xlfn.STDEV.P(Table2[1M Return vs Nifty])</f>
        <v>-0.34113292753198177</v>
      </c>
      <c r="K725">
        <v>-12.4899282502472</v>
      </c>
      <c r="L725">
        <f>(Table2[[#This Row],[6M Return vs Nifty]]-AVERAGE(Table2[6M Return vs Nifty]))/_xlfn.STDEV.P(Table2[6M Return vs Nifty])</f>
        <v>-0.82094700635310547</v>
      </c>
      <c r="M725">
        <v>0.73207635542627103</v>
      </c>
      <c r="N725">
        <f>(Table2[[#This Row],[1W Return vs Nifty]]-AVERAGE(Table2[1W Return vs Nifty]))/_xlfn.STDEV.P(Table2[1W Return vs Nifty])</f>
        <v>7.4085766008917239E-2</v>
      </c>
      <c r="O725">
        <v>1440.8</v>
      </c>
      <c r="P725">
        <v>1456.6905663858699</v>
      </c>
      <c r="Q725">
        <v>1477.0056758932101</v>
      </c>
      <c r="R725">
        <v>45.549322020583801</v>
      </c>
      <c r="S725" s="1">
        <f>(Table2[[#This Row],[Close Price]]-Table2[[#This Row],[20D EMA]])/Table2[[#This Row],[20D EMA]]</f>
        <v>-1.0029150471960055E-2</v>
      </c>
      <c r="T725" s="1">
        <f>(Table2[[#This Row],[Close Price]]-Table2[[#This Row],[50D EMA]])/Table2[[#This Row],[50D EMA]]</f>
        <v>-2.0828422374661669E-2</v>
      </c>
      <c r="U725" s="1">
        <f>(Table2[[#This Row],[Close Price]]-Table2[[#This Row],[200D EMA]])/Table2[[#This Row],[200D EMA]]</f>
        <v>-3.4296195823740799E-2</v>
      </c>
      <c r="V725">
        <v>0.56984847553776097</v>
      </c>
      <c r="W725">
        <v>1411</v>
      </c>
      <c r="X725">
        <v>1447.6</v>
      </c>
      <c r="Y725">
        <v>1411</v>
      </c>
      <c r="Z725">
        <v>1450</v>
      </c>
      <c r="AA725">
        <v>1381</v>
      </c>
      <c r="AB725">
        <v>1476.95</v>
      </c>
      <c r="AC725" s="1">
        <f>(Table2[[#This Row],[Close Price]]/Table2[[#This Row],[Day Low]])-1</f>
        <v>1.0878809355067354E-2</v>
      </c>
      <c r="AD725" s="1">
        <f>(Table2[[#This Row],[Day High]]/Table2[[#This Row],[Close Price]])-1</f>
        <v>1.4898166649139455E-2</v>
      </c>
      <c r="AE725" s="1">
        <f>(Table2[[#This Row],[Close Price]]/Table2[[#This Row],[Current Week Low]])-1</f>
        <v>1.0878809355067354E-2</v>
      </c>
      <c r="AF725" s="1">
        <f>(Table2[[#This Row],[Current Week High]]/Table2[[#This Row],[Close Price]])-1</f>
        <v>1.6580783117748243E-2</v>
      </c>
      <c r="AG725" s="1">
        <f>(Table2[[#This Row],[Close Price]]/Table2[[#This Row],[Current Month Low]])-1</f>
        <v>3.2838522809558235E-2</v>
      </c>
      <c r="AH725" s="1">
        <f>(Table2[[#This Row],[Current Month High]]/Table2[[#This Row],[Close Price]])-1</f>
        <v>3.5475163879833183E-2</v>
      </c>
      <c r="AI725">
        <v>20.885476916605299</v>
      </c>
      <c r="AJ725">
        <v>12.399527186761199</v>
      </c>
      <c r="AK725" t="str">
        <f>IF(AND(Table2[[#This Row],[20D EMA]]&gt;Table2[[#This Row],[50D EMA]],Table2[[#This Row],[50D EMA]]&gt;Table2[[#This Row],[200D EMA]]),"Uptrend","Downtrend/NoTrend")</f>
        <v>Downtrend/NoTrend</v>
      </c>
      <c r="AL725">
        <v>-0.16</v>
      </c>
      <c r="AM725" t="s">
        <v>3216</v>
      </c>
      <c r="AN725">
        <v>-2.83</v>
      </c>
      <c r="AO725" t="s">
        <v>3216</v>
      </c>
      <c r="AP725">
        <v>-0.1030920900407</v>
      </c>
      <c r="AQ725">
        <f>(Table2[[#This Row],[Sharpe Ratio]]-AVERAGE(Table2[Sharpe Ratio]))/_xlfn.STDEV.P(Table2[Sharpe Ratio])</f>
        <v>-1.9453252701147388</v>
      </c>
      <c r="AR7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5">
        <f>_xlfn.RANK.AVG(Table2[[#This Row],[1Y Return vs Nifty Z-Score]],Table2[1Y Return vs Nifty Z-Score])</f>
        <v>698</v>
      </c>
      <c r="AT725">
        <f>_xlfn.RANK.AVG(Table2[[#This Row],[6M Return vs Nifty Z-Score]],Table2[6M Return vs Nifty Z-Score])</f>
        <v>595</v>
      </c>
      <c r="AU725">
        <f>_xlfn.RANK.AVG(Table2[[#This Row],[Sharpe Ratio Z-Score]],Table2[Sharpe Ratio Z-Score])</f>
        <v>725</v>
      </c>
      <c r="AV725">
        <f>(Table2[[#This Row],[Rank 1Y]]+Table2[[#This Row],[Rank 6M]]+Table2[[#This Row],[Rank Sharpe]])/3</f>
        <v>672.66666666666663</v>
      </c>
    </row>
    <row r="726" spans="1:48" x14ac:dyDescent="0.3">
      <c r="A726" t="s">
        <v>1974</v>
      </c>
      <c r="B726" t="s">
        <v>1975</v>
      </c>
      <c r="C726" t="s">
        <v>3178</v>
      </c>
      <c r="D726" t="s">
        <v>1376</v>
      </c>
      <c r="E726">
        <v>3530.0263717510002</v>
      </c>
      <c r="F726">
        <v>128.01</v>
      </c>
      <c r="G726">
        <v>-53.854250479081102</v>
      </c>
      <c r="H726">
        <f>(Table2[[#This Row],[1Y Return vs Nifty]]-AVERAGE(Table2[1Y Return vs Nifty]))/_xlfn.STDEV.P(Table2[1Y Return vs Nifty])</f>
        <v>-1.3459355092058489</v>
      </c>
      <c r="I726">
        <v>1.4454366796456299</v>
      </c>
      <c r="J726">
        <f>(Table2[[#This Row],[1M Return vs Nifty]]-AVERAGE(Table2[1M Return vs Nifty]))/_xlfn.STDEV.P(Table2[1M Return vs Nifty])</f>
        <v>6.559524947357491E-2</v>
      </c>
      <c r="K726">
        <v>-11.480685534225801</v>
      </c>
      <c r="L726">
        <f>(Table2[[#This Row],[6M Return vs Nifty]]-AVERAGE(Table2[6M Return vs Nifty]))/_xlfn.STDEV.P(Table2[6M Return vs Nifty])</f>
        <v>-0.7908108180999871</v>
      </c>
      <c r="M726">
        <v>1.4971310380499501</v>
      </c>
      <c r="N726">
        <f>(Table2[[#This Row],[1W Return vs Nifty]]-AVERAGE(Table2[1W Return vs Nifty]))/_xlfn.STDEV.P(Table2[1W Return vs Nifty])</f>
        <v>0.24024665449390276</v>
      </c>
      <c r="O726">
        <v>131.05000000000001</v>
      </c>
      <c r="P726">
        <v>131.13575703420099</v>
      </c>
      <c r="Q726">
        <v>137.39059932180899</v>
      </c>
      <c r="R726">
        <v>53.412192647603703</v>
      </c>
      <c r="S726" s="1">
        <f>(Table2[[#This Row],[Close Price]]-Table2[[#This Row],[20D EMA]])/Table2[[#This Row],[20D EMA]]</f>
        <v>-2.3197252956886839E-2</v>
      </c>
      <c r="T726" s="1">
        <f>(Table2[[#This Row],[Close Price]]-Table2[[#This Row],[50D EMA]])/Table2[[#This Row],[50D EMA]]</f>
        <v>-2.3836039116209816E-2</v>
      </c>
      <c r="U726" s="1">
        <f>(Table2[[#This Row],[Close Price]]-Table2[[#This Row],[200D EMA]])/Table2[[#This Row],[200D EMA]]</f>
        <v>-6.8276864415132893E-2</v>
      </c>
      <c r="V726">
        <v>0.58498240009259606</v>
      </c>
      <c r="W726">
        <v>127.45</v>
      </c>
      <c r="X726">
        <v>133.94</v>
      </c>
      <c r="Y726">
        <v>127.45</v>
      </c>
      <c r="Z726">
        <v>133.94</v>
      </c>
      <c r="AA726">
        <v>127.45</v>
      </c>
      <c r="AB726">
        <v>139.69999999999999</v>
      </c>
      <c r="AC726" s="1">
        <f>(Table2[[#This Row],[Close Price]]/Table2[[#This Row],[Day Low]])-1</f>
        <v>4.3938799529226191E-3</v>
      </c>
      <c r="AD726" s="1">
        <f>(Table2[[#This Row],[Day High]]/Table2[[#This Row],[Close Price]])-1</f>
        <v>4.6324505897976875E-2</v>
      </c>
      <c r="AE726" s="1">
        <f>(Table2[[#This Row],[Close Price]]/Table2[[#This Row],[Current Week Low]])-1</f>
        <v>4.3938799529226191E-3</v>
      </c>
      <c r="AF726" s="1">
        <f>(Table2[[#This Row],[Current Week High]]/Table2[[#This Row],[Close Price]])-1</f>
        <v>4.6324505897976875E-2</v>
      </c>
      <c r="AG726" s="1">
        <f>(Table2[[#This Row],[Close Price]]/Table2[[#This Row],[Current Month Low]])-1</f>
        <v>4.3938799529226191E-3</v>
      </c>
      <c r="AH726" s="1">
        <f>(Table2[[#This Row],[Current Month High]]/Table2[[#This Row],[Close Price]])-1</f>
        <v>9.1320990547613556E-2</v>
      </c>
      <c r="AI726">
        <v>38.661042106085397</v>
      </c>
      <c r="AJ726">
        <v>22.556247008137799</v>
      </c>
      <c r="AK726" t="str">
        <f>IF(AND(Table2[[#This Row],[20D EMA]]&gt;Table2[[#This Row],[50D EMA]],Table2[[#This Row],[50D EMA]]&gt;Table2[[#This Row],[200D EMA]]),"Uptrend","Downtrend/NoTrend")</f>
        <v>Downtrend/NoTrend</v>
      </c>
      <c r="AL726">
        <v>-0.1</v>
      </c>
      <c r="AM726" t="s">
        <v>3216</v>
      </c>
      <c r="AN726">
        <v>-4.53</v>
      </c>
      <c r="AO726" t="s">
        <v>3216</v>
      </c>
      <c r="AP726">
        <v>-7.8025779250317007E-2</v>
      </c>
      <c r="AQ726">
        <f>(Table2[[#This Row],[Sharpe Ratio]]-AVERAGE(Table2[Sharpe Ratio]))/_xlfn.STDEV.P(Table2[Sharpe Ratio])</f>
        <v>-1.6542031926907901</v>
      </c>
      <c r="AR7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6">
        <f>_xlfn.RANK.AVG(Table2[[#This Row],[1Y Return vs Nifty Z-Score]],Table2[1Y Return vs Nifty Z-Score])</f>
        <v>727</v>
      </c>
      <c r="AT726">
        <f>_xlfn.RANK.AVG(Table2[[#This Row],[6M Return vs Nifty Z-Score]],Table2[6M Return vs Nifty Z-Score])</f>
        <v>587</v>
      </c>
      <c r="AU726">
        <f>_xlfn.RANK.AVG(Table2[[#This Row],[Sharpe Ratio Z-Score]],Table2[Sharpe Ratio Z-Score])</f>
        <v>707</v>
      </c>
      <c r="AV726">
        <f>(Table2[[#This Row],[Rank 1Y]]+Table2[[#This Row],[Rank 6M]]+Table2[[#This Row],[Rank Sharpe]])/3</f>
        <v>673.66666666666663</v>
      </c>
    </row>
    <row r="727" spans="1:48" x14ac:dyDescent="0.3">
      <c r="A727" t="s">
        <v>1662</v>
      </c>
      <c r="B727" t="s">
        <v>1663</v>
      </c>
      <c r="C727" t="s">
        <v>3178</v>
      </c>
      <c r="D727" t="s">
        <v>495</v>
      </c>
      <c r="E727">
        <v>5396.0075142859996</v>
      </c>
      <c r="F727">
        <v>107.07</v>
      </c>
      <c r="G727">
        <v>-40.6158749217552</v>
      </c>
      <c r="H727">
        <f>(Table2[[#This Row],[1Y Return vs Nifty]]-AVERAGE(Table2[1Y Return vs Nifty]))/_xlfn.STDEV.P(Table2[1Y Return vs Nifty])</f>
        <v>-1.1217643623447804</v>
      </c>
      <c r="I727">
        <v>-2.6308815871991702</v>
      </c>
      <c r="J727">
        <f>(Table2[[#This Row],[1M Return vs Nifty]]-AVERAGE(Table2[1M Return vs Nifty]))/_xlfn.STDEV.P(Table2[1M Return vs Nifty])</f>
        <v>-0.30472940204372184</v>
      </c>
      <c r="K727">
        <v>-13.8371901271328</v>
      </c>
      <c r="L727">
        <f>(Table2[[#This Row],[6M Return vs Nifty]]-AVERAGE(Table2[6M Return vs Nifty]))/_xlfn.STDEV.P(Table2[6M Return vs Nifty])</f>
        <v>-0.86117651398644379</v>
      </c>
      <c r="M727">
        <v>2.3148519689180902</v>
      </c>
      <c r="N727">
        <f>(Table2[[#This Row],[1W Return vs Nifty]]-AVERAGE(Table2[1W Return vs Nifty]))/_xlfn.STDEV.P(Table2[1W Return vs Nifty])</f>
        <v>0.41784603332504178</v>
      </c>
      <c r="O727">
        <v>107.14</v>
      </c>
      <c r="P727">
        <v>107.652807470154</v>
      </c>
      <c r="Q727">
        <v>108.530041976314</v>
      </c>
      <c r="R727">
        <v>57.3815828416855</v>
      </c>
      <c r="S727" s="1">
        <f>(Table2[[#This Row],[Close Price]]-Table2[[#This Row],[20D EMA]])/Table2[[#This Row],[20D EMA]]</f>
        <v>-6.5335075602022952E-4</v>
      </c>
      <c r="T727" s="1">
        <f>(Table2[[#This Row],[Close Price]]-Table2[[#This Row],[50D EMA]])/Table2[[#This Row],[50D EMA]]</f>
        <v>-5.4137693558580745E-3</v>
      </c>
      <c r="U727" s="1">
        <f>(Table2[[#This Row],[Close Price]]-Table2[[#This Row],[200D EMA]])/Table2[[#This Row],[200D EMA]]</f>
        <v>-1.3452883180793825E-2</v>
      </c>
      <c r="V727">
        <v>0.72997828036581802</v>
      </c>
      <c r="W727">
        <v>103.01</v>
      </c>
      <c r="X727">
        <v>109.6</v>
      </c>
      <c r="Y727">
        <v>103.01</v>
      </c>
      <c r="Z727">
        <v>109.6</v>
      </c>
      <c r="AA727">
        <v>103.01</v>
      </c>
      <c r="AB727">
        <v>112.4</v>
      </c>
      <c r="AC727" s="1">
        <f>(Table2[[#This Row],[Close Price]]/Table2[[#This Row],[Day Low]])-1</f>
        <v>3.9413649160275677E-2</v>
      </c>
      <c r="AD727" s="1">
        <f>(Table2[[#This Row],[Day High]]/Table2[[#This Row],[Close Price]])-1</f>
        <v>2.3629401326235255E-2</v>
      </c>
      <c r="AE727" s="1">
        <f>(Table2[[#This Row],[Close Price]]/Table2[[#This Row],[Current Week Low]])-1</f>
        <v>3.9413649160275677E-2</v>
      </c>
      <c r="AF727" s="1">
        <f>(Table2[[#This Row],[Current Week High]]/Table2[[#This Row],[Close Price]])-1</f>
        <v>2.3629401326235255E-2</v>
      </c>
      <c r="AG727" s="1">
        <f>(Table2[[#This Row],[Close Price]]/Table2[[#This Row],[Current Month Low]])-1</f>
        <v>3.9413649160275677E-2</v>
      </c>
      <c r="AH727" s="1">
        <f>(Table2[[#This Row],[Current Month High]]/Table2[[#This Row],[Close Price]])-1</f>
        <v>4.9780517418511305E-2</v>
      </c>
      <c r="AI727">
        <v>24.871579340618201</v>
      </c>
      <c r="AJ727">
        <v>17.016393442622899</v>
      </c>
      <c r="AK727" t="str">
        <f>IF(AND(Table2[[#This Row],[20D EMA]]&gt;Table2[[#This Row],[50D EMA]],Table2[[#This Row],[50D EMA]]&gt;Table2[[#This Row],[200D EMA]]),"Uptrend","Downtrend/NoTrend")</f>
        <v>Downtrend/NoTrend</v>
      </c>
      <c r="AL727">
        <v>-0.02</v>
      </c>
      <c r="AM727" t="s">
        <v>3216</v>
      </c>
      <c r="AN727">
        <v>-0.93</v>
      </c>
      <c r="AO727" t="s">
        <v>3216</v>
      </c>
      <c r="AP727">
        <v>-9.0144600552632001E-2</v>
      </c>
      <c r="AQ727">
        <f>(Table2[[#This Row],[Sharpe Ratio]]-AVERAGE(Table2[Sharpe Ratio]))/_xlfn.STDEV.P(Table2[Sharpe Ratio])</f>
        <v>-1.794952123116289</v>
      </c>
      <c r="AR7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7">
        <f>_xlfn.RANK.AVG(Table2[[#This Row],[1Y Return vs Nifty Z-Score]],Table2[1Y Return vs Nifty Z-Score])</f>
        <v>696</v>
      </c>
      <c r="AT727">
        <f>_xlfn.RANK.AVG(Table2[[#This Row],[6M Return vs Nifty Z-Score]],Table2[6M Return vs Nifty Z-Score])</f>
        <v>614</v>
      </c>
      <c r="AU727">
        <f>_xlfn.RANK.AVG(Table2[[#This Row],[Sharpe Ratio Z-Score]],Table2[Sharpe Ratio Z-Score])</f>
        <v>718</v>
      </c>
      <c r="AV727">
        <f>(Table2[[#This Row],[Rank 1Y]]+Table2[[#This Row],[Rank 6M]]+Table2[[#This Row],[Rank Sharpe]])/3</f>
        <v>676</v>
      </c>
    </row>
    <row r="728" spans="1:48" x14ac:dyDescent="0.3">
      <c r="A728" t="s">
        <v>2304</v>
      </c>
      <c r="B728" t="s">
        <v>2305</v>
      </c>
      <c r="C728" t="s">
        <v>3185</v>
      </c>
      <c r="D728" t="s">
        <v>379</v>
      </c>
      <c r="E728">
        <v>2436.053684724</v>
      </c>
      <c r="F728">
        <v>209.09</v>
      </c>
      <c r="G728">
        <v>-53.026841907509898</v>
      </c>
      <c r="H728">
        <f>(Table2[[#This Row],[1Y Return vs Nifty]]-AVERAGE(Table2[1Y Return vs Nifty]))/_xlfn.STDEV.P(Table2[1Y Return vs Nifty])</f>
        <v>-1.3319246415122556</v>
      </c>
      <c r="I728">
        <v>-2.6786937200043899</v>
      </c>
      <c r="J728">
        <f>(Table2[[#This Row],[1M Return vs Nifty]]-AVERAGE(Table2[1M Return vs Nifty]))/_xlfn.STDEV.P(Table2[1M Return vs Nifty])</f>
        <v>-0.30907303035248407</v>
      </c>
      <c r="K728">
        <v>-16.9026120408103</v>
      </c>
      <c r="L728">
        <f>(Table2[[#This Row],[6M Return vs Nifty]]-AVERAGE(Table2[6M Return vs Nifty]))/_xlfn.STDEV.P(Table2[6M Return vs Nifty])</f>
        <v>-0.95271062208483759</v>
      </c>
      <c r="M728">
        <v>-2.6266891407767501</v>
      </c>
      <c r="N728">
        <f>(Table2[[#This Row],[1W Return vs Nifty]]-AVERAGE(Table2[1W Return vs Nifty]))/_xlfn.STDEV.P(Table2[1W Return vs Nifty])</f>
        <v>-0.65539863783509866</v>
      </c>
      <c r="O728">
        <v>215.82</v>
      </c>
      <c r="P728">
        <v>218.254443044803</v>
      </c>
      <c r="Q728">
        <v>248.08622442600199</v>
      </c>
      <c r="R728">
        <v>34.301582618232601</v>
      </c>
      <c r="S728" s="1">
        <f>(Table2[[#This Row],[Close Price]]-Table2[[#This Row],[20D EMA]])/Table2[[#This Row],[20D EMA]]</f>
        <v>-3.1183393568714624E-2</v>
      </c>
      <c r="T728" s="1">
        <f>(Table2[[#This Row],[Close Price]]-Table2[[#This Row],[50D EMA]])/Table2[[#This Row],[50D EMA]]</f>
        <v>-4.1989720424256055E-2</v>
      </c>
      <c r="U728" s="1">
        <f>(Table2[[#This Row],[Close Price]]-Table2[[#This Row],[200D EMA]])/Table2[[#This Row],[200D EMA]]</f>
        <v>-0.15718818937338297</v>
      </c>
      <c r="V728">
        <v>0.47973099836531602</v>
      </c>
      <c r="W728">
        <v>207.5</v>
      </c>
      <c r="X728">
        <v>214.2</v>
      </c>
      <c r="Y728">
        <v>207.5</v>
      </c>
      <c r="Z728">
        <v>218.98</v>
      </c>
      <c r="AA728">
        <v>207.5</v>
      </c>
      <c r="AB728">
        <v>232</v>
      </c>
      <c r="AC728" s="1">
        <f>(Table2[[#This Row],[Close Price]]/Table2[[#This Row],[Day Low]])-1</f>
        <v>7.6626506024095598E-3</v>
      </c>
      <c r="AD728" s="1">
        <f>(Table2[[#This Row],[Day High]]/Table2[[#This Row],[Close Price]])-1</f>
        <v>2.4439236692333388E-2</v>
      </c>
      <c r="AE728" s="1">
        <f>(Table2[[#This Row],[Close Price]]/Table2[[#This Row],[Current Week Low]])-1</f>
        <v>7.6626506024095598E-3</v>
      </c>
      <c r="AF728" s="1">
        <f>(Table2[[#This Row],[Current Week High]]/Table2[[#This Row],[Close Price]])-1</f>
        <v>4.7300205653068028E-2</v>
      </c>
      <c r="AG728" s="1">
        <f>(Table2[[#This Row],[Close Price]]/Table2[[#This Row],[Current Month Low]])-1</f>
        <v>7.6626506024095598E-3</v>
      </c>
      <c r="AH728" s="1">
        <f>(Table2[[#This Row],[Current Month High]]/Table2[[#This Row],[Close Price]])-1</f>
        <v>0.10957004160887651</v>
      </c>
      <c r="AI728">
        <v>106.490028217513</v>
      </c>
      <c r="AJ728">
        <v>9.1853785900783294</v>
      </c>
      <c r="AK728" t="str">
        <f>IF(AND(Table2[[#This Row],[20D EMA]]&gt;Table2[[#This Row],[50D EMA]],Table2[[#This Row],[50D EMA]]&gt;Table2[[#This Row],[200D EMA]]),"Uptrend","Downtrend/NoTrend")</f>
        <v>Downtrend/NoTrend</v>
      </c>
      <c r="AL728">
        <v>-0.08</v>
      </c>
      <c r="AM728" t="s">
        <v>3216</v>
      </c>
      <c r="AN728">
        <v>-7.16</v>
      </c>
      <c r="AO728" t="s">
        <v>3216</v>
      </c>
      <c r="AP728">
        <v>-3.8168001437970001E-2</v>
      </c>
      <c r="AQ728">
        <f>(Table2[[#This Row],[Sharpe Ratio]]-AVERAGE(Table2[Sharpe Ratio]))/_xlfn.STDEV.P(Table2[Sharpe Ratio])</f>
        <v>-1.1912918701883799</v>
      </c>
      <c r="AR7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8">
        <f>_xlfn.RANK.AVG(Table2[[#This Row],[1Y Return vs Nifty Z-Score]],Table2[1Y Return vs Nifty Z-Score])</f>
        <v>725</v>
      </c>
      <c r="AT728">
        <f>_xlfn.RANK.AVG(Table2[[#This Row],[6M Return vs Nifty Z-Score]],Table2[6M Return vs Nifty Z-Score])</f>
        <v>648</v>
      </c>
      <c r="AU728">
        <f>_xlfn.RANK.AVG(Table2[[#This Row],[Sharpe Ratio Z-Score]],Table2[Sharpe Ratio Z-Score])</f>
        <v>656</v>
      </c>
      <c r="AV728">
        <f>(Table2[[#This Row],[Rank 1Y]]+Table2[[#This Row],[Rank 6M]]+Table2[[#This Row],[Rank Sharpe]])/3</f>
        <v>676.33333333333337</v>
      </c>
    </row>
    <row r="729" spans="1:48" x14ac:dyDescent="0.3">
      <c r="A729" t="s">
        <v>2086</v>
      </c>
      <c r="B729" t="s">
        <v>2087</v>
      </c>
      <c r="C729" t="s">
        <v>3171</v>
      </c>
      <c r="D729" t="s">
        <v>51</v>
      </c>
      <c r="E729">
        <v>3101.5630302</v>
      </c>
      <c r="F729">
        <v>311.35000000000002</v>
      </c>
      <c r="G729">
        <v>-74.483969306341805</v>
      </c>
      <c r="H729">
        <f>(Table2[[#This Row],[1Y Return vs Nifty]]-AVERAGE(Table2[1Y Return vs Nifty]))/_xlfn.STDEV.P(Table2[1Y Return vs Nifty])</f>
        <v>-1.6952674728521926</v>
      </c>
      <c r="I729">
        <v>2.8456904473720099</v>
      </c>
      <c r="J729">
        <f>(Table2[[#This Row],[1M Return vs Nifty]]-AVERAGE(Table2[1M Return vs Nifty]))/_xlfn.STDEV.P(Table2[1M Return vs Nifty])</f>
        <v>0.19280525973865326</v>
      </c>
      <c r="K729">
        <v>-49.536001455084602</v>
      </c>
      <c r="L729">
        <f>(Table2[[#This Row],[6M Return vs Nifty]]-AVERAGE(Table2[6M Return vs Nifty]))/_xlfn.STDEV.P(Table2[6M Return vs Nifty])</f>
        <v>-1.9271501212400006</v>
      </c>
      <c r="M729">
        <v>-1.4505972433941401</v>
      </c>
      <c r="N729">
        <f>(Table2[[#This Row],[1W Return vs Nifty]]-AVERAGE(Table2[1W Return vs Nifty]))/_xlfn.STDEV.P(Table2[1W Return vs Nifty])</f>
        <v>-0.39996529555567906</v>
      </c>
      <c r="O729">
        <v>314.72000000000003</v>
      </c>
      <c r="P729">
        <v>349.28104592484499</v>
      </c>
      <c r="Q729">
        <v>444.76424195064902</v>
      </c>
      <c r="R729">
        <v>42.553578494848402</v>
      </c>
      <c r="S729" s="1">
        <f>(Table2[[#This Row],[Close Price]]-Table2[[#This Row],[20D EMA]])/Table2[[#This Row],[20D EMA]]</f>
        <v>-1.0707930859176424E-2</v>
      </c>
      <c r="T729" s="1">
        <f>(Table2[[#This Row],[Close Price]]-Table2[[#This Row],[50D EMA]])/Table2[[#This Row],[50D EMA]]</f>
        <v>-0.10859749295702296</v>
      </c>
      <c r="U729" s="1">
        <f>(Table2[[#This Row],[Close Price]]-Table2[[#This Row],[200D EMA]])/Table2[[#This Row],[200D EMA]]</f>
        <v>-0.29996620538899488</v>
      </c>
      <c r="V729">
        <v>0.44621954936390101</v>
      </c>
      <c r="W729">
        <v>301.05</v>
      </c>
      <c r="X729">
        <v>317.35000000000002</v>
      </c>
      <c r="Y729">
        <v>301.05</v>
      </c>
      <c r="Z729">
        <v>317.35000000000002</v>
      </c>
      <c r="AA729">
        <v>301.05</v>
      </c>
      <c r="AB729">
        <v>325</v>
      </c>
      <c r="AC729" s="1">
        <f>(Table2[[#This Row],[Close Price]]/Table2[[#This Row],[Day Low]])-1</f>
        <v>3.4213585783092526E-2</v>
      </c>
      <c r="AD729" s="1">
        <f>(Table2[[#This Row],[Day High]]/Table2[[#This Row],[Close Price]])-1</f>
        <v>1.9270916974466035E-2</v>
      </c>
      <c r="AE729" s="1">
        <f>(Table2[[#This Row],[Close Price]]/Table2[[#This Row],[Current Week Low]])-1</f>
        <v>3.4213585783092526E-2</v>
      </c>
      <c r="AF729" s="1">
        <f>(Table2[[#This Row],[Current Week High]]/Table2[[#This Row],[Close Price]])-1</f>
        <v>1.9270916974466035E-2</v>
      </c>
      <c r="AG729" s="1">
        <f>(Table2[[#This Row],[Close Price]]/Table2[[#This Row],[Current Month Low]])-1</f>
        <v>3.4213585783092526E-2</v>
      </c>
      <c r="AH729" s="1">
        <f>(Table2[[#This Row],[Current Month High]]/Table2[[#This Row],[Close Price]])-1</f>
        <v>4.3841336116910101E-2</v>
      </c>
      <c r="AI729">
        <v>116.749638670306</v>
      </c>
      <c r="AJ729">
        <v>10.7219061166429</v>
      </c>
      <c r="AK729" t="str">
        <f>IF(AND(Table2[[#This Row],[20D EMA]]&gt;Table2[[#This Row],[50D EMA]],Table2[[#This Row],[50D EMA]]&gt;Table2[[#This Row],[200D EMA]]),"Uptrend","Downtrend/NoTrend")</f>
        <v>Downtrend/NoTrend</v>
      </c>
      <c r="AL729">
        <v>-0.35</v>
      </c>
      <c r="AM729" t="s">
        <v>3216</v>
      </c>
      <c r="AN729">
        <v>-1.03</v>
      </c>
      <c r="AO729" t="s">
        <v>3216</v>
      </c>
      <c r="AQ729">
        <f>(Table2[[#This Row],[Sharpe Ratio]]-AVERAGE(Table2[Sharpe Ratio]))/_xlfn.STDEV.P(Table2[Sharpe Ratio])</f>
        <v>-0.74800574154095356</v>
      </c>
      <c r="AR7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9">
        <f>_xlfn.RANK.AVG(Table2[[#This Row],[1Y Return vs Nifty Z-Score]],Table2[1Y Return vs Nifty Z-Score])</f>
        <v>740</v>
      </c>
      <c r="AT729">
        <f>_xlfn.RANK.AVG(Table2[[#This Row],[6M Return vs Nifty Z-Score]],Table2[6M Return vs Nifty Z-Score])</f>
        <v>739</v>
      </c>
      <c r="AU729">
        <f>_xlfn.RANK.AVG(Table2[[#This Row],[Sharpe Ratio Z-Score]],Table2[Sharpe Ratio Z-Score])</f>
        <v>557</v>
      </c>
      <c r="AV729">
        <f>(Table2[[#This Row],[Rank 1Y]]+Table2[[#This Row],[Rank 6M]]+Table2[[#This Row],[Rank Sharpe]])/3</f>
        <v>678.66666666666663</v>
      </c>
    </row>
    <row r="730" spans="1:48" x14ac:dyDescent="0.3">
      <c r="A730" t="s">
        <v>1817</v>
      </c>
      <c r="B730" t="s">
        <v>1818</v>
      </c>
      <c r="C730" t="s">
        <v>3171</v>
      </c>
      <c r="D730" t="s">
        <v>51</v>
      </c>
      <c r="E730">
        <v>4316.8134177599904</v>
      </c>
      <c r="F730">
        <v>597.95000000000005</v>
      </c>
      <c r="G730">
        <v>-49.6215713810791</v>
      </c>
      <c r="H730">
        <f>(Table2[[#This Row],[1Y Return vs Nifty]]-AVERAGE(Table2[1Y Return vs Nifty]))/_xlfn.STDEV.P(Table2[1Y Return vs Nifty])</f>
        <v>-1.2742617208633733</v>
      </c>
      <c r="I730">
        <v>-1.5892149939195801</v>
      </c>
      <c r="J730">
        <f>(Table2[[#This Row],[1M Return vs Nifty]]-AVERAGE(Table2[1M Return vs Nifty]))/_xlfn.STDEV.P(Table2[1M Return vs Nifty])</f>
        <v>-0.21009625691100373</v>
      </c>
      <c r="K730">
        <v>-43.501047343021398</v>
      </c>
      <c r="L730">
        <f>(Table2[[#This Row],[6M Return vs Nifty]]-AVERAGE(Table2[6M Return vs Nifty]))/_xlfn.STDEV.P(Table2[6M Return vs Nifty])</f>
        <v>-1.746945191015653</v>
      </c>
      <c r="M730">
        <v>-1.82673103436704</v>
      </c>
      <c r="N730">
        <f>(Table2[[#This Row],[1W Return vs Nifty]]-AVERAGE(Table2[1W Return vs Nifty]))/_xlfn.STDEV.P(Table2[1W Return vs Nifty])</f>
        <v>-0.48165713578198777</v>
      </c>
      <c r="O730">
        <v>611.05999999999995</v>
      </c>
      <c r="P730">
        <v>643.20829912257705</v>
      </c>
      <c r="Q730">
        <v>759.260296166844</v>
      </c>
      <c r="R730">
        <v>44.859643995583397</v>
      </c>
      <c r="S730" s="1">
        <f>(Table2[[#This Row],[Close Price]]-Table2[[#This Row],[20D EMA]])/Table2[[#This Row],[20D EMA]]</f>
        <v>-2.1454521650901549E-2</v>
      </c>
      <c r="T730" s="1">
        <f>(Table2[[#This Row],[Close Price]]-Table2[[#This Row],[50D EMA]])/Table2[[#This Row],[50D EMA]]</f>
        <v>-7.0363363134952436E-2</v>
      </c>
      <c r="U730" s="1">
        <f>(Table2[[#This Row],[Close Price]]-Table2[[#This Row],[200D EMA]])/Table2[[#This Row],[200D EMA]]</f>
        <v>-0.21245717309495235</v>
      </c>
      <c r="V730">
        <v>0.72151119079328496</v>
      </c>
      <c r="W730">
        <v>594</v>
      </c>
      <c r="X730">
        <v>611.45000000000005</v>
      </c>
      <c r="Y730">
        <v>594</v>
      </c>
      <c r="Z730">
        <v>618.79999999999995</v>
      </c>
      <c r="AA730">
        <v>594</v>
      </c>
      <c r="AB730">
        <v>636.29999999999995</v>
      </c>
      <c r="AC730" s="1">
        <f>(Table2[[#This Row],[Close Price]]/Table2[[#This Row],[Day Low]])-1</f>
        <v>6.6498316498317944E-3</v>
      </c>
      <c r="AD730" s="1">
        <f>(Table2[[#This Row],[Day High]]/Table2[[#This Row],[Close Price]])-1</f>
        <v>2.2577138556735488E-2</v>
      </c>
      <c r="AE730" s="1">
        <f>(Table2[[#This Row],[Close Price]]/Table2[[#This Row],[Current Week Low]])-1</f>
        <v>6.6498316498317944E-3</v>
      </c>
      <c r="AF730" s="1">
        <f>(Table2[[#This Row],[Current Week High]]/Table2[[#This Row],[Close Price]])-1</f>
        <v>3.4869136215402552E-2</v>
      </c>
      <c r="AG730" s="1">
        <f>(Table2[[#This Row],[Close Price]]/Table2[[#This Row],[Current Month Low]])-1</f>
        <v>6.6498316498317944E-3</v>
      </c>
      <c r="AH730" s="1">
        <f>(Table2[[#This Row],[Current Month High]]/Table2[[#This Row],[Close Price]])-1</f>
        <v>6.4135797307466991E-2</v>
      </c>
      <c r="AI730">
        <v>107.910360398026</v>
      </c>
      <c r="AJ730">
        <v>1.9783405815639199</v>
      </c>
      <c r="AK730" t="str">
        <f>IF(AND(Table2[[#This Row],[20D EMA]]&gt;Table2[[#This Row],[50D EMA]],Table2[[#This Row],[50D EMA]]&gt;Table2[[#This Row],[200D EMA]]),"Uptrend","Downtrend/NoTrend")</f>
        <v>Downtrend/NoTrend</v>
      </c>
      <c r="AL730">
        <v>-0.22</v>
      </c>
      <c r="AM730" t="s">
        <v>3216</v>
      </c>
      <c r="AN730">
        <v>-2.69</v>
      </c>
      <c r="AO730" t="s">
        <v>3216</v>
      </c>
      <c r="AP730">
        <v>-2.6678824282679999E-3</v>
      </c>
      <c r="AQ730">
        <f>(Table2[[#This Row],[Sharpe Ratio]]-AVERAGE(Table2[Sharpe Ratio]))/_xlfn.STDEV.P(Table2[Sharpe Ratio])</f>
        <v>-0.77899073495842175</v>
      </c>
      <c r="AR7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0">
        <f>_xlfn.RANK.AVG(Table2[[#This Row],[1Y Return vs Nifty Z-Score]],Table2[1Y Return vs Nifty Z-Score])</f>
        <v>719</v>
      </c>
      <c r="AT730">
        <f>_xlfn.RANK.AVG(Table2[[#This Row],[6M Return vs Nifty Z-Score]],Table2[6M Return vs Nifty Z-Score])</f>
        <v>738</v>
      </c>
      <c r="AU730">
        <f>_xlfn.RANK.AVG(Table2[[#This Row],[Sharpe Ratio Z-Score]],Table2[Sharpe Ratio Z-Score])</f>
        <v>588</v>
      </c>
      <c r="AV730">
        <f>(Table2[[#This Row],[Rank 1Y]]+Table2[[#This Row],[Rank 6M]]+Table2[[#This Row],[Rank Sharpe]])/3</f>
        <v>681.66666666666663</v>
      </c>
    </row>
    <row r="731" spans="1:48" x14ac:dyDescent="0.3">
      <c r="A731" t="s">
        <v>1483</v>
      </c>
      <c r="B731" t="s">
        <v>1484</v>
      </c>
      <c r="C731" t="s">
        <v>3175</v>
      </c>
      <c r="D731" t="s">
        <v>54</v>
      </c>
      <c r="E731">
        <v>7131.0373747119902</v>
      </c>
      <c r="F731">
        <v>218.25</v>
      </c>
      <c r="G731">
        <v>-31.900042473666801</v>
      </c>
      <c r="H731">
        <f>(Table2[[#This Row],[1Y Return vs Nifty]]-AVERAGE(Table2[1Y Return vs Nifty]))/_xlfn.STDEV.P(Table2[1Y Return vs Nifty])</f>
        <v>-0.97417539666872577</v>
      </c>
      <c r="I731">
        <v>-1.2218487647607099</v>
      </c>
      <c r="J731">
        <f>(Table2[[#This Row],[1M Return vs Nifty]]-AVERAGE(Table2[1M Return vs Nifty]))/_xlfn.STDEV.P(Table2[1M Return vs Nifty])</f>
        <v>-0.17672183374610573</v>
      </c>
      <c r="K731">
        <v>-55.707584770075002</v>
      </c>
      <c r="L731">
        <f>(Table2[[#This Row],[6M Return vs Nifty]]-AVERAGE(Table2[6M Return vs Nifty]))/_xlfn.STDEV.P(Table2[6M Return vs Nifty])</f>
        <v>-2.1114348266412444</v>
      </c>
      <c r="M731">
        <v>-2.8758633180125899</v>
      </c>
      <c r="N731">
        <f>(Table2[[#This Row],[1W Return vs Nifty]]-AVERAGE(Table2[1W Return vs Nifty]))/_xlfn.STDEV.P(Table2[1W Return vs Nifty])</f>
        <v>-0.70951634159848831</v>
      </c>
      <c r="O731">
        <v>223.8</v>
      </c>
      <c r="P731">
        <v>226.99478755460501</v>
      </c>
      <c r="Q731">
        <v>255.632051075481</v>
      </c>
      <c r="R731">
        <v>36.755474200905397</v>
      </c>
      <c r="S731" s="1">
        <f>(Table2[[#This Row],[Close Price]]-Table2[[#This Row],[20D EMA]])/Table2[[#This Row],[20D EMA]]</f>
        <v>-2.479892761394107E-2</v>
      </c>
      <c r="T731" s="1">
        <f>(Table2[[#This Row],[Close Price]]-Table2[[#This Row],[50D EMA]])/Table2[[#This Row],[50D EMA]]</f>
        <v>-3.8524177796379566E-2</v>
      </c>
      <c r="U731" s="1">
        <f>(Table2[[#This Row],[Close Price]]-Table2[[#This Row],[200D EMA]])/Table2[[#This Row],[200D EMA]]</f>
        <v>-0.14623381895270687</v>
      </c>
      <c r="V731">
        <v>0.88501041621319798</v>
      </c>
      <c r="W731">
        <v>0</v>
      </c>
      <c r="X731">
        <v>0</v>
      </c>
      <c r="Y731">
        <v>215.26</v>
      </c>
      <c r="Z731">
        <v>228</v>
      </c>
      <c r="AA731">
        <v>215.26</v>
      </c>
      <c r="AB731">
        <v>236</v>
      </c>
      <c r="AC731" s="1" t="e">
        <f>(Table2[[#This Row],[Close Price]]/Table2[[#This Row],[Day Low]])-1</f>
        <v>#DIV/0!</v>
      </c>
      <c r="AD731" s="1">
        <f>(Table2[[#This Row],[Day High]]/Table2[[#This Row],[Close Price]])-1</f>
        <v>-1</v>
      </c>
      <c r="AE731" s="1">
        <f>(Table2[[#This Row],[Close Price]]/Table2[[#This Row],[Current Week Low]])-1</f>
        <v>1.3890179318034157E-2</v>
      </c>
      <c r="AF731" s="1">
        <f>(Table2[[#This Row],[Current Week High]]/Table2[[#This Row],[Close Price]])-1</f>
        <v>4.4673539518900407E-2</v>
      </c>
      <c r="AG731" s="1">
        <f>(Table2[[#This Row],[Close Price]]/Table2[[#This Row],[Current Month Low]])-1</f>
        <v>1.3890179318034157E-2</v>
      </c>
      <c r="AH731" s="1">
        <f>(Table2[[#This Row],[Current Month High]]/Table2[[#This Row],[Close Price]])-1</f>
        <v>8.1328751431844148E-2</v>
      </c>
      <c r="AI731">
        <v>116.632302405498</v>
      </c>
      <c r="AJ731">
        <v>11.2952575216726</v>
      </c>
      <c r="AK731" t="str">
        <f>IF(AND(Table2[[#This Row],[20D EMA]]&gt;Table2[[#This Row],[50D EMA]],Table2[[#This Row],[50D EMA]]&gt;Table2[[#This Row],[200D EMA]]),"Uptrend","Downtrend/NoTrend")</f>
        <v>Downtrend/NoTrend</v>
      </c>
      <c r="AL731">
        <v>-0.2</v>
      </c>
      <c r="AM731" t="s">
        <v>3216</v>
      </c>
      <c r="AN731">
        <v>-1.1399999999999999</v>
      </c>
      <c r="AO731" t="s">
        <v>3216</v>
      </c>
      <c r="AP731">
        <v>-2.7841463130605999E-2</v>
      </c>
      <c r="AQ731">
        <f>(Table2[[#This Row],[Sharpe Ratio]]-AVERAGE(Table2[Sharpe Ratio]))/_xlfn.STDEV.P(Table2[Sharpe Ratio])</f>
        <v>-1.071358653458649</v>
      </c>
      <c r="AR7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1">
        <f>_xlfn.RANK.AVG(Table2[[#This Row],[1Y Return vs Nifty Z-Score]],Table2[1Y Return vs Nifty Z-Score])</f>
        <v>666</v>
      </c>
      <c r="AT731">
        <f>_xlfn.RANK.AVG(Table2[[#This Row],[6M Return vs Nifty Z-Score]],Table2[6M Return vs Nifty Z-Score])</f>
        <v>740</v>
      </c>
      <c r="AU731">
        <f>_xlfn.RANK.AVG(Table2[[#This Row],[Sharpe Ratio Z-Score]],Table2[Sharpe Ratio Z-Score])</f>
        <v>641</v>
      </c>
      <c r="AV731">
        <f>(Table2[[#This Row],[Rank 1Y]]+Table2[[#This Row],[Rank 6M]]+Table2[[#This Row],[Rank Sharpe]])/3</f>
        <v>682.33333333333337</v>
      </c>
    </row>
    <row r="732" spans="1:48" x14ac:dyDescent="0.3">
      <c r="A732" t="s">
        <v>584</v>
      </c>
      <c r="B732" t="s">
        <v>585</v>
      </c>
      <c r="C732" t="s">
        <v>3180</v>
      </c>
      <c r="D732" t="s">
        <v>80</v>
      </c>
      <c r="E732">
        <v>34404.674801904999</v>
      </c>
      <c r="F732">
        <v>1822.25</v>
      </c>
      <c r="G732">
        <v>-47.510820872694602</v>
      </c>
      <c r="H732">
        <f>(Table2[[#This Row],[1Y Return vs Nifty]]-AVERAGE(Table2[1Y Return vs Nifty]))/_xlfn.STDEV.P(Table2[1Y Return vs Nifty])</f>
        <v>-1.2385194683375116</v>
      </c>
      <c r="I732">
        <v>0.92337382738595397</v>
      </c>
      <c r="J732">
        <f>(Table2[[#This Row],[1M Return vs Nifty]]-AVERAGE(Table2[1M Return vs Nifty]))/_xlfn.STDEV.P(Table2[1M Return vs Nifty])</f>
        <v>1.8166974452538308E-2</v>
      </c>
      <c r="K732">
        <v>-19.791122733812301</v>
      </c>
      <c r="L732">
        <f>(Table2[[#This Row],[6M Return vs Nifty]]-AVERAGE(Table2[6M Return vs Nifty]))/_xlfn.STDEV.P(Table2[6M Return vs Nifty])</f>
        <v>-1.038962125943705</v>
      </c>
      <c r="M732">
        <v>-3.8043086827148</v>
      </c>
      <c r="N732">
        <f>(Table2[[#This Row],[1W Return vs Nifty]]-AVERAGE(Table2[1W Return vs Nifty]))/_xlfn.STDEV.P(Table2[1W Return vs Nifty])</f>
        <v>-0.91116376656375686</v>
      </c>
      <c r="O732">
        <v>1853.49</v>
      </c>
      <c r="P732">
        <v>1840.5426829626799</v>
      </c>
      <c r="Q732">
        <v>1917.9923696881899</v>
      </c>
      <c r="R732">
        <v>39.202297667814904</v>
      </c>
      <c r="S732" s="1">
        <f>(Table2[[#This Row],[Close Price]]-Table2[[#This Row],[20D EMA]])/Table2[[#This Row],[20D EMA]]</f>
        <v>-1.6854690340924423E-2</v>
      </c>
      <c r="T732" s="1">
        <f>(Table2[[#This Row],[Close Price]]-Table2[[#This Row],[50D EMA]])/Table2[[#This Row],[50D EMA]]</f>
        <v>-9.9387442258250715E-3</v>
      </c>
      <c r="U732" s="1">
        <f>(Table2[[#This Row],[Close Price]]-Table2[[#This Row],[200D EMA]])/Table2[[#This Row],[200D EMA]]</f>
        <v>-4.9918013857247437E-2</v>
      </c>
      <c r="V732">
        <v>0.41118387880794299</v>
      </c>
      <c r="W732">
        <v>1794.25</v>
      </c>
      <c r="X732">
        <v>1844.25</v>
      </c>
      <c r="Y732">
        <v>1794.25</v>
      </c>
      <c r="Z732">
        <v>1917.4</v>
      </c>
      <c r="AA732">
        <v>1794.25</v>
      </c>
      <c r="AB732">
        <v>1945.85</v>
      </c>
      <c r="AC732" s="1">
        <f>(Table2[[#This Row],[Close Price]]/Table2[[#This Row],[Day Low]])-1</f>
        <v>1.5605406158561985E-2</v>
      </c>
      <c r="AD732" s="1">
        <f>(Table2[[#This Row],[Day High]]/Table2[[#This Row],[Close Price]])-1</f>
        <v>1.2072986692275967E-2</v>
      </c>
      <c r="AE732" s="1">
        <f>(Table2[[#This Row],[Close Price]]/Table2[[#This Row],[Current Week Low]])-1</f>
        <v>1.5605406158561985E-2</v>
      </c>
      <c r="AF732" s="1">
        <f>(Table2[[#This Row],[Current Week High]]/Table2[[#This Row],[Close Price]])-1</f>
        <v>5.2215667444093894E-2</v>
      </c>
      <c r="AG732" s="1">
        <f>(Table2[[#This Row],[Close Price]]/Table2[[#This Row],[Current Month Low]])-1</f>
        <v>1.5605406158561985E-2</v>
      </c>
      <c r="AH732" s="1">
        <f>(Table2[[#This Row],[Current Month High]]/Table2[[#This Row],[Close Price]])-1</f>
        <v>6.7828234325696179E-2</v>
      </c>
      <c r="AI732">
        <v>33.3900397859788</v>
      </c>
      <c r="AJ732">
        <v>10.3457672278067</v>
      </c>
      <c r="AK732" t="str">
        <f>IF(AND(Table2[[#This Row],[20D EMA]]&gt;Table2[[#This Row],[50D EMA]],Table2[[#This Row],[50D EMA]]&gt;Table2[[#This Row],[200D EMA]]),"Uptrend","Downtrend/NoTrend")</f>
        <v>Downtrend/NoTrend</v>
      </c>
      <c r="AL732">
        <v>-0.03</v>
      </c>
      <c r="AM732" t="s">
        <v>3216</v>
      </c>
      <c r="AN732">
        <v>-4.87</v>
      </c>
      <c r="AO732" t="s">
        <v>3216</v>
      </c>
      <c r="AP732">
        <v>-5.1528522179069003E-2</v>
      </c>
      <c r="AQ732">
        <f>(Table2[[#This Row],[Sharpe Ratio]]-AVERAGE(Table2[Sharpe Ratio]))/_xlfn.STDEV.P(Table2[Sharpe Ratio])</f>
        <v>-1.346461994190304</v>
      </c>
      <c r="AR7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2">
        <f>_xlfn.RANK.AVG(Table2[[#This Row],[1Y Return vs Nifty Z-Score]],Table2[1Y Return vs Nifty Z-Score])</f>
        <v>715</v>
      </c>
      <c r="AT732">
        <f>_xlfn.RANK.AVG(Table2[[#This Row],[6M Return vs Nifty Z-Score]],Table2[6M Return vs Nifty Z-Score])</f>
        <v>672</v>
      </c>
      <c r="AU732">
        <f>_xlfn.RANK.AVG(Table2[[#This Row],[Sharpe Ratio Z-Score]],Table2[Sharpe Ratio Z-Score])</f>
        <v>674</v>
      </c>
      <c r="AV732">
        <f>(Table2[[#This Row],[Rank 1Y]]+Table2[[#This Row],[Rank 6M]]+Table2[[#This Row],[Rank Sharpe]])/3</f>
        <v>687</v>
      </c>
    </row>
    <row r="733" spans="1:48" x14ac:dyDescent="0.3">
      <c r="A733" t="s">
        <v>1104</v>
      </c>
      <c r="B733" t="s">
        <v>1105</v>
      </c>
      <c r="C733" t="s">
        <v>3170</v>
      </c>
      <c r="D733" t="s">
        <v>21</v>
      </c>
      <c r="E733">
        <v>11860.166956769999</v>
      </c>
      <c r="F733">
        <v>792.2</v>
      </c>
      <c r="G733">
        <v>-40.510973261598998</v>
      </c>
      <c r="H733">
        <f>(Table2[[#This Row],[1Y Return vs Nifty]]-AVERAGE(Table2[1Y Return vs Nifty]))/_xlfn.STDEV.P(Table2[1Y Return vs Nifty])</f>
        <v>-1.1199880171003798</v>
      </c>
      <c r="I733">
        <v>-0.29710989082317102</v>
      </c>
      <c r="J733">
        <f>(Table2[[#This Row],[1M Return vs Nifty]]-AVERAGE(Table2[1M Return vs Nifty]))/_xlfn.STDEV.P(Table2[1M Return vs Nifty])</f>
        <v>-9.2711317682921457E-2</v>
      </c>
      <c r="K733">
        <v>-15.4083920039149</v>
      </c>
      <c r="L733">
        <f>(Table2[[#This Row],[6M Return vs Nifty]]-AVERAGE(Table2[6M Return vs Nifty]))/_xlfn.STDEV.P(Table2[6M Return vs Nifty])</f>
        <v>-0.90809291456154007</v>
      </c>
      <c r="M733">
        <v>-2.75739721959039</v>
      </c>
      <c r="N733">
        <f>(Table2[[#This Row],[1W Return vs Nifty]]-AVERAGE(Table2[1W Return vs Nifty]))/_xlfn.STDEV.P(Table2[1W Return vs Nifty])</f>
        <v>-0.68378689687216276</v>
      </c>
      <c r="O733">
        <v>803.2</v>
      </c>
      <c r="P733">
        <v>805.79024341740796</v>
      </c>
      <c r="Q733">
        <v>829.53143224353403</v>
      </c>
      <c r="R733">
        <v>37.444257187660597</v>
      </c>
      <c r="S733" s="1">
        <f>(Table2[[#This Row],[Close Price]]-Table2[[#This Row],[20D EMA]])/Table2[[#This Row],[20D EMA]]</f>
        <v>-1.3695219123505976E-2</v>
      </c>
      <c r="T733" s="1">
        <f>(Table2[[#This Row],[Close Price]]-Table2[[#This Row],[50D EMA]])/Table2[[#This Row],[50D EMA]]</f>
        <v>-1.6865733394550456E-2</v>
      </c>
      <c r="U733" s="1">
        <f>(Table2[[#This Row],[Close Price]]-Table2[[#This Row],[200D EMA]])/Table2[[#This Row],[200D EMA]]</f>
        <v>-4.5003035198519413E-2</v>
      </c>
      <c r="V733">
        <v>0.50421852721859794</v>
      </c>
      <c r="W733">
        <v>779</v>
      </c>
      <c r="X733">
        <v>802.7</v>
      </c>
      <c r="Y733">
        <v>779</v>
      </c>
      <c r="Z733">
        <v>824.95</v>
      </c>
      <c r="AA733">
        <v>779</v>
      </c>
      <c r="AB733">
        <v>833</v>
      </c>
      <c r="AC733" s="1">
        <f>(Table2[[#This Row],[Close Price]]/Table2[[#This Row],[Day Low]])-1</f>
        <v>1.6944801026957723E-2</v>
      </c>
      <c r="AD733" s="1">
        <f>(Table2[[#This Row],[Day High]]/Table2[[#This Row],[Close Price]])-1</f>
        <v>1.3254228730118722E-2</v>
      </c>
      <c r="AE733" s="1">
        <f>(Table2[[#This Row],[Close Price]]/Table2[[#This Row],[Current Week Low]])-1</f>
        <v>1.6944801026957723E-2</v>
      </c>
      <c r="AF733" s="1">
        <f>(Table2[[#This Row],[Current Week High]]/Table2[[#This Row],[Close Price]])-1</f>
        <v>4.1340570562989232E-2</v>
      </c>
      <c r="AG733" s="1">
        <f>(Table2[[#This Row],[Close Price]]/Table2[[#This Row],[Current Month Low]])-1</f>
        <v>1.6944801026957723E-2</v>
      </c>
      <c r="AH733" s="1">
        <f>(Table2[[#This Row],[Current Month High]]/Table2[[#This Row],[Close Price]])-1</f>
        <v>5.1502145922746712E-2</v>
      </c>
      <c r="AI733">
        <v>21.307750568038301</v>
      </c>
      <c r="AJ733">
        <v>6.90958164642376</v>
      </c>
      <c r="AK733" t="str">
        <f>IF(AND(Table2[[#This Row],[20D EMA]]&gt;Table2[[#This Row],[50D EMA]],Table2[[#This Row],[50D EMA]]&gt;Table2[[#This Row],[200D EMA]]),"Uptrend","Downtrend/NoTrend")</f>
        <v>Downtrend/NoTrend</v>
      </c>
      <c r="AL733">
        <v>-0.15</v>
      </c>
      <c r="AM733" t="s">
        <v>3216</v>
      </c>
      <c r="AN733">
        <v>-2.19</v>
      </c>
      <c r="AO733" t="s">
        <v>3216</v>
      </c>
      <c r="AP733">
        <v>-0.15049404829148599</v>
      </c>
      <c r="AQ733">
        <f>(Table2[[#This Row],[Sharpe Ratio]]-AVERAGE(Table2[Sharpe Ratio]))/_xlfn.STDEV.P(Table2[Sharpe Ratio])</f>
        <v>-2.495855289283996</v>
      </c>
      <c r="AR7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3">
        <f>_xlfn.RANK.AVG(Table2[[#This Row],[1Y Return vs Nifty Z-Score]],Table2[1Y Return vs Nifty Z-Score])</f>
        <v>694</v>
      </c>
      <c r="AT733">
        <f>_xlfn.RANK.AVG(Table2[[#This Row],[6M Return vs Nifty Z-Score]],Table2[6M Return vs Nifty Z-Score])</f>
        <v>631</v>
      </c>
      <c r="AU733">
        <f>_xlfn.RANK.AVG(Table2[[#This Row],[Sharpe Ratio Z-Score]],Table2[Sharpe Ratio Z-Score])</f>
        <v>740</v>
      </c>
      <c r="AV733">
        <f>(Table2[[#This Row],[Rank 1Y]]+Table2[[#This Row],[Rank 6M]]+Table2[[#This Row],[Rank Sharpe]])/3</f>
        <v>688.33333333333337</v>
      </c>
    </row>
    <row r="734" spans="1:48" x14ac:dyDescent="0.3">
      <c r="A734" t="s">
        <v>1219</v>
      </c>
      <c r="B734" t="s">
        <v>1220</v>
      </c>
      <c r="C734" t="s">
        <v>3181</v>
      </c>
      <c r="D734" t="s">
        <v>1221</v>
      </c>
      <c r="E734">
        <v>10081.67837775</v>
      </c>
      <c r="F734">
        <v>929.3</v>
      </c>
      <c r="G734">
        <v>-46.718522982455603</v>
      </c>
      <c r="H734">
        <f>(Table2[[#This Row],[1Y Return vs Nifty]]-AVERAGE(Table2[1Y Return vs Nifty]))/_xlfn.STDEV.P(Table2[1Y Return vs Nifty])</f>
        <v>-1.2251031450173746</v>
      </c>
      <c r="I734">
        <v>-1.8875709105185901</v>
      </c>
      <c r="J734">
        <f>(Table2[[#This Row],[1M Return vs Nifty]]-AVERAGE(Table2[1M Return vs Nifty]))/_xlfn.STDEV.P(Table2[1M Return vs Nifty])</f>
        <v>-0.23720124322704367</v>
      </c>
      <c r="K734">
        <v>-17.883058614111199</v>
      </c>
      <c r="L734">
        <f>(Table2[[#This Row],[6M Return vs Nifty]]-AVERAGE(Table2[6M Return vs Nifty]))/_xlfn.STDEV.P(Table2[6M Return vs Nifty])</f>
        <v>-0.98198695178835971</v>
      </c>
      <c r="M734">
        <v>-0.41764570868669798</v>
      </c>
      <c r="N734">
        <f>(Table2[[#This Row],[1W Return vs Nifty]]-AVERAGE(Table2[1W Return vs Nifty]))/_xlfn.STDEV.P(Table2[1W Return vs Nifty])</f>
        <v>-0.17562035830190156</v>
      </c>
      <c r="O734">
        <v>932.85</v>
      </c>
      <c r="P734">
        <v>945.15792799729195</v>
      </c>
      <c r="Q734">
        <v>1000.4787572259</v>
      </c>
      <c r="R734">
        <v>42.927103563311597</v>
      </c>
      <c r="S734" s="1">
        <f>(Table2[[#This Row],[Close Price]]-Table2[[#This Row],[20D EMA]])/Table2[[#This Row],[20D EMA]]</f>
        <v>-3.8055421557593055E-3</v>
      </c>
      <c r="T734" s="1">
        <f>(Table2[[#This Row],[Close Price]]-Table2[[#This Row],[50D EMA]])/Table2[[#This Row],[50D EMA]]</f>
        <v>-1.6778072243327183E-2</v>
      </c>
      <c r="U734" s="1">
        <f>(Table2[[#This Row],[Close Price]]-Table2[[#This Row],[200D EMA]])/Table2[[#This Row],[200D EMA]]</f>
        <v>-7.1144696188515377E-2</v>
      </c>
      <c r="V734">
        <v>0.84467690031811804</v>
      </c>
      <c r="W734">
        <v>909.6</v>
      </c>
      <c r="X734">
        <v>932.85</v>
      </c>
      <c r="Y734">
        <v>909.6</v>
      </c>
      <c r="Z734">
        <v>932.85</v>
      </c>
      <c r="AA734">
        <v>909.6</v>
      </c>
      <c r="AB734">
        <v>965</v>
      </c>
      <c r="AC734" s="1">
        <f>(Table2[[#This Row],[Close Price]]/Table2[[#This Row],[Day Low]])-1</f>
        <v>2.1657871591908462E-2</v>
      </c>
      <c r="AD734" s="1">
        <f>(Table2[[#This Row],[Day High]]/Table2[[#This Row],[Close Price]])-1</f>
        <v>3.8200796298288875E-3</v>
      </c>
      <c r="AE734" s="1">
        <f>(Table2[[#This Row],[Close Price]]/Table2[[#This Row],[Current Week Low]])-1</f>
        <v>2.1657871591908462E-2</v>
      </c>
      <c r="AF734" s="1">
        <f>(Table2[[#This Row],[Current Week High]]/Table2[[#This Row],[Close Price]])-1</f>
        <v>3.8200796298288875E-3</v>
      </c>
      <c r="AG734" s="1">
        <f>(Table2[[#This Row],[Close Price]]/Table2[[#This Row],[Current Month Low]])-1</f>
        <v>2.1657871591908462E-2</v>
      </c>
      <c r="AH734" s="1">
        <f>(Table2[[#This Row],[Current Month High]]/Table2[[#This Row],[Close Price]])-1</f>
        <v>3.8416012052082227E-2</v>
      </c>
      <c r="AI734">
        <v>39.567416334875702</v>
      </c>
      <c r="AJ734">
        <v>8.8173302107728198</v>
      </c>
      <c r="AK734" t="str">
        <f>IF(AND(Table2[[#This Row],[20D EMA]]&gt;Table2[[#This Row],[50D EMA]],Table2[[#This Row],[50D EMA]]&gt;Table2[[#This Row],[200D EMA]]),"Uptrend","Downtrend/NoTrend")</f>
        <v>Downtrend/NoTrend</v>
      </c>
      <c r="AL734">
        <v>-0.14000000000000001</v>
      </c>
      <c r="AM734" t="s">
        <v>3216</v>
      </c>
      <c r="AN734">
        <v>7.0000000000000007E-2</v>
      </c>
      <c r="AO734" t="s">
        <v>3217</v>
      </c>
      <c r="AP734">
        <v>-7.7262320338172E-2</v>
      </c>
      <c r="AQ734">
        <f>(Table2[[#This Row],[Sharpe Ratio]]-AVERAGE(Table2[Sharpe Ratio]))/_xlfn.STDEV.P(Table2[Sharpe Ratio])</f>
        <v>-1.6453363216785326</v>
      </c>
      <c r="AR7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4">
        <f>_xlfn.RANK.AVG(Table2[[#This Row],[1Y Return vs Nifty Z-Score]],Table2[1Y Return vs Nifty Z-Score])</f>
        <v>712</v>
      </c>
      <c r="AT734">
        <f>_xlfn.RANK.AVG(Table2[[#This Row],[6M Return vs Nifty Z-Score]],Table2[6M Return vs Nifty Z-Score])</f>
        <v>655</v>
      </c>
      <c r="AU734">
        <f>_xlfn.RANK.AVG(Table2[[#This Row],[Sharpe Ratio Z-Score]],Table2[Sharpe Ratio Z-Score])</f>
        <v>706</v>
      </c>
      <c r="AV734">
        <f>(Table2[[#This Row],[Rank 1Y]]+Table2[[#This Row],[Rank 6M]]+Table2[[#This Row],[Rank Sharpe]])/3</f>
        <v>691</v>
      </c>
    </row>
    <row r="735" spans="1:48" x14ac:dyDescent="0.3">
      <c r="A735" t="s">
        <v>1372</v>
      </c>
      <c r="B735" t="s">
        <v>1373</v>
      </c>
      <c r="C735" t="s">
        <v>3185</v>
      </c>
      <c r="D735" t="s">
        <v>468</v>
      </c>
      <c r="E735">
        <v>8328.2152176</v>
      </c>
      <c r="F735">
        <v>751.15</v>
      </c>
      <c r="G735">
        <v>-45.005875383125797</v>
      </c>
      <c r="H735">
        <f>(Table2[[#This Row],[1Y Return vs Nifty]]-AVERAGE(Table2[1Y Return vs Nifty]))/_xlfn.STDEV.P(Table2[1Y Return vs Nifty])</f>
        <v>-1.1961021414691591</v>
      </c>
      <c r="I735">
        <v>-9.0041056590980002</v>
      </c>
      <c r="J735">
        <f>(Table2[[#This Row],[1M Return vs Nifty]]-AVERAGE(Table2[1M Return vs Nifty]))/_xlfn.STDEV.P(Table2[1M Return vs Nifty])</f>
        <v>-0.88372295185170113</v>
      </c>
      <c r="K735">
        <v>-32.994769270649002</v>
      </c>
      <c r="L735">
        <f>(Table2[[#This Row],[6M Return vs Nifty]]-AVERAGE(Table2[6M Return vs Nifty]))/_xlfn.STDEV.P(Table2[6M Return vs Nifty])</f>
        <v>-1.4332256379265922</v>
      </c>
      <c r="M735">
        <v>-1.8488570876580499</v>
      </c>
      <c r="N735">
        <f>(Table2[[#This Row],[1W Return vs Nifty]]-AVERAGE(Table2[1W Return vs Nifty]))/_xlfn.STDEV.P(Table2[1W Return vs Nifty])</f>
        <v>-0.4864626545991424</v>
      </c>
      <c r="O735">
        <v>769.41</v>
      </c>
      <c r="P735">
        <v>776.88555468470804</v>
      </c>
      <c r="Q735">
        <v>831.89515777135796</v>
      </c>
      <c r="R735">
        <v>29.5986929478055</v>
      </c>
      <c r="S735" s="1">
        <f>(Table2[[#This Row],[Close Price]]-Table2[[#This Row],[20D EMA]])/Table2[[#This Row],[20D EMA]]</f>
        <v>-2.373247033441207E-2</v>
      </c>
      <c r="T735" s="1">
        <f>(Table2[[#This Row],[Close Price]]-Table2[[#This Row],[50D EMA]])/Table2[[#This Row],[50D EMA]]</f>
        <v>-3.312657125559839E-2</v>
      </c>
      <c r="U735" s="1">
        <f>(Table2[[#This Row],[Close Price]]-Table2[[#This Row],[200D EMA]])/Table2[[#This Row],[200D EMA]]</f>
        <v>-9.7061699442600152E-2</v>
      </c>
      <c r="V735">
        <v>0.35679741865987402</v>
      </c>
      <c r="W735">
        <v>743.95</v>
      </c>
      <c r="X735">
        <v>761.5</v>
      </c>
      <c r="Y735">
        <v>743.95</v>
      </c>
      <c r="Z735">
        <v>770.7</v>
      </c>
      <c r="AA735">
        <v>743.95</v>
      </c>
      <c r="AB735">
        <v>785.5</v>
      </c>
      <c r="AC735" s="1">
        <f>(Table2[[#This Row],[Close Price]]/Table2[[#This Row],[Day Low]])-1</f>
        <v>9.6780697627527612E-3</v>
      </c>
      <c r="AD735" s="1">
        <f>(Table2[[#This Row],[Day High]]/Table2[[#This Row],[Close Price]])-1</f>
        <v>1.3778872395660002E-2</v>
      </c>
      <c r="AE735" s="1">
        <f>(Table2[[#This Row],[Close Price]]/Table2[[#This Row],[Current Week Low]])-1</f>
        <v>9.6780697627527612E-3</v>
      </c>
      <c r="AF735" s="1">
        <f>(Table2[[#This Row],[Current Week High]]/Table2[[#This Row],[Close Price]])-1</f>
        <v>2.6026758969580177E-2</v>
      </c>
      <c r="AG735" s="1">
        <f>(Table2[[#This Row],[Close Price]]/Table2[[#This Row],[Current Month Low]])-1</f>
        <v>9.6780697627527612E-3</v>
      </c>
      <c r="AH735" s="1">
        <f>(Table2[[#This Row],[Current Month High]]/Table2[[#This Row],[Close Price]])-1</f>
        <v>4.5729880849364246E-2</v>
      </c>
      <c r="AI735">
        <v>47.280836051387801</v>
      </c>
      <c r="AJ735">
        <v>4.2684619655746801</v>
      </c>
      <c r="AK735" t="str">
        <f>IF(AND(Table2[[#This Row],[20D EMA]]&gt;Table2[[#This Row],[50D EMA]],Table2[[#This Row],[50D EMA]]&gt;Table2[[#This Row],[200D EMA]]),"Uptrend","Downtrend/NoTrend")</f>
        <v>Downtrend/NoTrend</v>
      </c>
      <c r="AL735">
        <v>-0.02</v>
      </c>
      <c r="AM735" t="s">
        <v>3216</v>
      </c>
      <c r="AN735">
        <v>-3.43</v>
      </c>
      <c r="AO735" t="s">
        <v>3216</v>
      </c>
      <c r="AP735">
        <v>-3.1181075230388999E-2</v>
      </c>
      <c r="AQ735">
        <f>(Table2[[#This Row],[Sharpe Ratio]]-AVERAGE(Table2[Sharpe Ratio]))/_xlfn.STDEV.P(Table2[Sharpe Ratio])</f>
        <v>-1.1101451673740512</v>
      </c>
      <c r="AR7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5">
        <f>_xlfn.RANK.AVG(Table2[[#This Row],[1Y Return vs Nifty Z-Score]],Table2[1Y Return vs Nifty Z-Score])</f>
        <v>708</v>
      </c>
      <c r="AT735">
        <f>_xlfn.RANK.AVG(Table2[[#This Row],[6M Return vs Nifty Z-Score]],Table2[6M Return vs Nifty Z-Score])</f>
        <v>727</v>
      </c>
      <c r="AU735">
        <f>_xlfn.RANK.AVG(Table2[[#This Row],[Sharpe Ratio Z-Score]],Table2[Sharpe Ratio Z-Score])</f>
        <v>645</v>
      </c>
      <c r="AV735">
        <f>(Table2[[#This Row],[Rank 1Y]]+Table2[[#This Row],[Rank 6M]]+Table2[[#This Row],[Rank Sharpe]])/3</f>
        <v>693.33333333333337</v>
      </c>
    </row>
    <row r="736" spans="1:48" x14ac:dyDescent="0.3">
      <c r="A736" t="s">
        <v>1404</v>
      </c>
      <c r="B736" t="s">
        <v>1405</v>
      </c>
      <c r="C736" t="s">
        <v>3178</v>
      </c>
      <c r="D736" t="s">
        <v>119</v>
      </c>
      <c r="E736">
        <v>7992.6758382999997</v>
      </c>
      <c r="F736">
        <v>668.25</v>
      </c>
      <c r="G736">
        <v>-42.643680762141102</v>
      </c>
      <c r="H736">
        <f>(Table2[[#This Row],[1Y Return vs Nifty]]-AVERAGE(Table2[1Y Return vs Nifty]))/_xlfn.STDEV.P(Table2[1Y Return vs Nifty])</f>
        <v>-1.1561020768840331</v>
      </c>
      <c r="I736">
        <v>0.32126591713757302</v>
      </c>
      <c r="J736">
        <f>(Table2[[#This Row],[1M Return vs Nifty]]-AVERAGE(Table2[1M Return vs Nifty]))/_xlfn.STDEV.P(Table2[1M Return vs Nifty])</f>
        <v>-3.6533220047026492E-2</v>
      </c>
      <c r="K736">
        <v>-18.674063673193501</v>
      </c>
      <c r="L736">
        <f>(Table2[[#This Row],[6M Return vs Nifty]]-AVERAGE(Table2[6M Return vs Nifty]))/_xlfn.STDEV.P(Table2[6M Return vs Nifty])</f>
        <v>-1.0056065201947051</v>
      </c>
      <c r="M736">
        <v>-7.3042874585254003</v>
      </c>
      <c r="N736">
        <f>(Table2[[#This Row],[1W Return vs Nifty]]-AVERAGE(Table2[1W Return vs Nifty]))/_xlfn.STDEV.P(Table2[1W Return vs Nifty])</f>
        <v>-1.6713180356323161</v>
      </c>
      <c r="O736">
        <v>688.14</v>
      </c>
      <c r="P736">
        <v>681.61729478537495</v>
      </c>
      <c r="Q736">
        <v>701.54174050722702</v>
      </c>
      <c r="R736">
        <v>28.712800132582299</v>
      </c>
      <c r="S736" s="1">
        <f>(Table2[[#This Row],[Close Price]]-Table2[[#This Row],[20D EMA]])/Table2[[#This Row],[20D EMA]]</f>
        <v>-2.8904002092597417E-2</v>
      </c>
      <c r="T736" s="1">
        <f>(Table2[[#This Row],[Close Price]]-Table2[[#This Row],[50D EMA]])/Table2[[#This Row],[50D EMA]]</f>
        <v>-1.9611143801132561E-2</v>
      </c>
      <c r="U736" s="1">
        <f>(Table2[[#This Row],[Close Price]]-Table2[[#This Row],[200D EMA]])/Table2[[#This Row],[200D EMA]]</f>
        <v>-4.7455110059675856E-2</v>
      </c>
      <c r="V736">
        <v>0.49749460328130202</v>
      </c>
      <c r="W736">
        <v>651.6</v>
      </c>
      <c r="X736">
        <v>673.4</v>
      </c>
      <c r="Y736">
        <v>651.6</v>
      </c>
      <c r="Z736">
        <v>712</v>
      </c>
      <c r="AA736">
        <v>651.6</v>
      </c>
      <c r="AB736">
        <v>745</v>
      </c>
      <c r="AC736" s="1">
        <f>(Table2[[#This Row],[Close Price]]/Table2[[#This Row],[Day Low]])-1</f>
        <v>2.5552486187845336E-2</v>
      </c>
      <c r="AD736" s="1">
        <f>(Table2[[#This Row],[Day High]]/Table2[[#This Row],[Close Price]])-1</f>
        <v>7.7066965955854272E-3</v>
      </c>
      <c r="AE736" s="1">
        <f>(Table2[[#This Row],[Close Price]]/Table2[[#This Row],[Current Week Low]])-1</f>
        <v>2.5552486187845336E-2</v>
      </c>
      <c r="AF736" s="1">
        <f>(Table2[[#This Row],[Current Week High]]/Table2[[#This Row],[Close Price]])-1</f>
        <v>6.5469509913954393E-2</v>
      </c>
      <c r="AG736" s="1">
        <f>(Table2[[#This Row],[Close Price]]/Table2[[#This Row],[Current Month Low]])-1</f>
        <v>2.5552486187845336E-2</v>
      </c>
      <c r="AH736" s="1">
        <f>(Table2[[#This Row],[Current Month High]]/Table2[[#This Row],[Close Price]])-1</f>
        <v>0.11485222596333711</v>
      </c>
      <c r="AI736">
        <v>27.0482603815937</v>
      </c>
      <c r="AJ736">
        <v>11.635482793184</v>
      </c>
      <c r="AK736" t="str">
        <f>IF(AND(Table2[[#This Row],[20D EMA]]&gt;Table2[[#This Row],[50D EMA]],Table2[[#This Row],[50D EMA]]&gt;Table2[[#This Row],[200D EMA]]),"Uptrend","Downtrend/NoTrend")</f>
        <v>Downtrend/NoTrend</v>
      </c>
      <c r="AL736">
        <v>-0.16</v>
      </c>
      <c r="AM736" t="s">
        <v>3216</v>
      </c>
      <c r="AN736">
        <v>-4.3600000000000003</v>
      </c>
      <c r="AO736" t="s">
        <v>3216</v>
      </c>
      <c r="AP736">
        <v>-0.103445037728662</v>
      </c>
      <c r="AQ736">
        <f>(Table2[[#This Row],[Sharpe Ratio]]-AVERAGE(Table2[Sharpe Ratio]))/_xlfn.STDEV.P(Table2[Sharpe Ratio])</f>
        <v>-1.949424431933992</v>
      </c>
      <c r="AR7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6">
        <f>_xlfn.RANK.AVG(Table2[[#This Row],[1Y Return vs Nifty Z-Score]],Table2[1Y Return vs Nifty Z-Score])</f>
        <v>704</v>
      </c>
      <c r="AT736">
        <f>_xlfn.RANK.AVG(Table2[[#This Row],[6M Return vs Nifty Z-Score]],Table2[6M Return vs Nifty Z-Score])</f>
        <v>660</v>
      </c>
      <c r="AU736">
        <f>_xlfn.RANK.AVG(Table2[[#This Row],[Sharpe Ratio Z-Score]],Table2[Sharpe Ratio Z-Score])</f>
        <v>726</v>
      </c>
      <c r="AV736">
        <f>(Table2[[#This Row],[Rank 1Y]]+Table2[[#This Row],[Rank 6M]]+Table2[[#This Row],[Rank Sharpe]])/3</f>
        <v>696.66666666666663</v>
      </c>
    </row>
    <row r="737" spans="1:48" x14ac:dyDescent="0.3">
      <c r="A737" t="s">
        <v>1339</v>
      </c>
      <c r="B737" t="s">
        <v>1340</v>
      </c>
      <c r="C737" t="s">
        <v>3181</v>
      </c>
      <c r="D737" t="s">
        <v>83</v>
      </c>
      <c r="E737">
        <v>8569.9203099749993</v>
      </c>
      <c r="F737">
        <v>289.75</v>
      </c>
      <c r="G737">
        <v>-69.887956831892794</v>
      </c>
      <c r="H737">
        <f>(Table2[[#This Row],[1Y Return vs Nifty]]-AVERAGE(Table2[1Y Return vs Nifty]))/_xlfn.STDEV.P(Table2[1Y Return vs Nifty])</f>
        <v>-1.6174412030864231</v>
      </c>
      <c r="I737">
        <v>-3.7061207147335198</v>
      </c>
      <c r="J737">
        <f>(Table2[[#This Row],[1M Return vs Nifty]]-AVERAGE(Table2[1M Return vs Nifty]))/_xlfn.STDEV.P(Table2[1M Return vs Nifty])</f>
        <v>-0.40241253891765638</v>
      </c>
      <c r="K737">
        <v>-15.8329246957958</v>
      </c>
      <c r="L737">
        <f>(Table2[[#This Row],[6M Return vs Nifty]]-AVERAGE(Table2[6M Return vs Nifty]))/_xlfn.STDEV.P(Table2[6M Return vs Nifty])</f>
        <v>-0.92076954518668952</v>
      </c>
      <c r="M737">
        <v>-0.38081867495184901</v>
      </c>
      <c r="N737">
        <f>(Table2[[#This Row],[1W Return vs Nifty]]-AVERAGE(Table2[1W Return vs Nifty]))/_xlfn.STDEV.P(Table2[1W Return vs Nifty])</f>
        <v>-0.16762195925326909</v>
      </c>
      <c r="O737">
        <v>293.38</v>
      </c>
      <c r="P737">
        <v>295.53475723975498</v>
      </c>
      <c r="Q737">
        <v>334.41346635952999</v>
      </c>
      <c r="R737">
        <v>41.328563872444299</v>
      </c>
      <c r="S737" s="1">
        <f>(Table2[[#This Row],[Close Price]]-Table2[[#This Row],[20D EMA]])/Table2[[#This Row],[20D EMA]]</f>
        <v>-1.2373031563160391E-2</v>
      </c>
      <c r="T737" s="1">
        <f>(Table2[[#This Row],[Close Price]]-Table2[[#This Row],[50D EMA]])/Table2[[#This Row],[50D EMA]]</f>
        <v>-1.9573864318984485E-2</v>
      </c>
      <c r="U737" s="1">
        <f>(Table2[[#This Row],[Close Price]]-Table2[[#This Row],[200D EMA]])/Table2[[#This Row],[200D EMA]]</f>
        <v>-0.13355761909274319</v>
      </c>
      <c r="V737">
        <v>0.42473082571368598</v>
      </c>
      <c r="W737">
        <v>285.45</v>
      </c>
      <c r="X737">
        <v>293.89999999999998</v>
      </c>
      <c r="Y737">
        <v>285.45</v>
      </c>
      <c r="Z737">
        <v>300.95</v>
      </c>
      <c r="AA737">
        <v>285.45</v>
      </c>
      <c r="AB737">
        <v>302.95</v>
      </c>
      <c r="AC737" s="1">
        <f>(Table2[[#This Row],[Close Price]]/Table2[[#This Row],[Day Low]])-1</f>
        <v>1.5063934139078583E-2</v>
      </c>
      <c r="AD737" s="1">
        <f>(Table2[[#This Row],[Day High]]/Table2[[#This Row],[Close Price]])-1</f>
        <v>1.432269197584124E-2</v>
      </c>
      <c r="AE737" s="1">
        <f>(Table2[[#This Row],[Close Price]]/Table2[[#This Row],[Current Week Low]])-1</f>
        <v>1.5063934139078583E-2</v>
      </c>
      <c r="AF737" s="1">
        <f>(Table2[[#This Row],[Current Week High]]/Table2[[#This Row],[Close Price]])-1</f>
        <v>3.8654012079378797E-2</v>
      </c>
      <c r="AG737" s="1">
        <f>(Table2[[#This Row],[Close Price]]/Table2[[#This Row],[Current Month Low]])-1</f>
        <v>1.5063934139078583E-2</v>
      </c>
      <c r="AH737" s="1">
        <f>(Table2[[#This Row],[Current Month High]]/Table2[[#This Row],[Close Price]])-1</f>
        <v>4.5556514236410717E-2</v>
      </c>
      <c r="AI737">
        <v>80.845556514236407</v>
      </c>
      <c r="AJ737">
        <v>11.015325670497999</v>
      </c>
      <c r="AK737" t="str">
        <f>IF(AND(Table2[[#This Row],[20D EMA]]&gt;Table2[[#This Row],[50D EMA]],Table2[[#This Row],[50D EMA]]&gt;Table2[[#This Row],[200D EMA]]),"Uptrend","Downtrend/NoTrend")</f>
        <v>Downtrend/NoTrend</v>
      </c>
      <c r="AL737">
        <v>-0.1</v>
      </c>
      <c r="AM737" t="s">
        <v>3216</v>
      </c>
      <c r="AN737">
        <v>-1.33</v>
      </c>
      <c r="AO737" t="s">
        <v>3216</v>
      </c>
      <c r="AP737">
        <v>-9.1814992047242999E-2</v>
      </c>
      <c r="AQ737">
        <f>(Table2[[#This Row],[Sharpe Ratio]]-AVERAGE(Table2[Sharpe Ratio]))/_xlfn.STDEV.P(Table2[Sharpe Ratio])</f>
        <v>-1.8143521794743638</v>
      </c>
      <c r="AR7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7">
        <f>_xlfn.RANK.AVG(Table2[[#This Row],[1Y Return vs Nifty Z-Score]],Table2[1Y Return vs Nifty Z-Score])</f>
        <v>739</v>
      </c>
      <c r="AT737">
        <f>_xlfn.RANK.AVG(Table2[[#This Row],[6M Return vs Nifty Z-Score]],Table2[6M Return vs Nifty Z-Score])</f>
        <v>637</v>
      </c>
      <c r="AU737">
        <f>_xlfn.RANK.AVG(Table2[[#This Row],[Sharpe Ratio Z-Score]],Table2[Sharpe Ratio Z-Score])</f>
        <v>720</v>
      </c>
      <c r="AV737">
        <f>(Table2[[#This Row],[Rank 1Y]]+Table2[[#This Row],[Rank 6M]]+Table2[[#This Row],[Rank Sharpe]])/3</f>
        <v>698.66666666666663</v>
      </c>
    </row>
    <row r="738" spans="1:48" x14ac:dyDescent="0.3">
      <c r="A738" t="s">
        <v>2275</v>
      </c>
      <c r="B738" t="s">
        <v>2276</v>
      </c>
      <c r="C738" t="s">
        <v>3181</v>
      </c>
      <c r="D738" t="s">
        <v>1221</v>
      </c>
      <c r="E738">
        <v>2486.6345060250001</v>
      </c>
      <c r="F738">
        <v>335.25</v>
      </c>
      <c r="G738">
        <v>-67.688901107718095</v>
      </c>
      <c r="H738">
        <f>(Table2[[#This Row],[1Y Return vs Nifty]]-AVERAGE(Table2[1Y Return vs Nifty]))/_xlfn.STDEV.P(Table2[1Y Return vs Nifty])</f>
        <v>-1.5802036400965411</v>
      </c>
      <c r="I738">
        <v>-11.182360196402801</v>
      </c>
      <c r="J738">
        <f>(Table2[[#This Row],[1M Return vs Nifty]]-AVERAGE(Table2[1M Return vs Nifty]))/_xlfn.STDEV.P(Table2[1M Return vs Nifty])</f>
        <v>-1.0816126404475213</v>
      </c>
      <c r="K738">
        <v>-26.3599082988476</v>
      </c>
      <c r="L738">
        <f>(Table2[[#This Row],[6M Return vs Nifty]]-AVERAGE(Table2[6M Return vs Nifty]))/_xlfn.STDEV.P(Table2[6M Return vs Nifty])</f>
        <v>-1.235107369540462</v>
      </c>
      <c r="M738">
        <v>-3.2459123880738798</v>
      </c>
      <c r="N738">
        <f>(Table2[[#This Row],[1W Return vs Nifty]]-AVERAGE(Table2[1W Return vs Nifty]))/_xlfn.STDEV.P(Table2[1W Return vs Nifty])</f>
        <v>-0.78988665193181073</v>
      </c>
      <c r="O738">
        <v>362.48</v>
      </c>
      <c r="P738">
        <v>384.28998793820602</v>
      </c>
      <c r="Q738">
        <v>416.39828320002903</v>
      </c>
      <c r="R738">
        <v>24.725097534838302</v>
      </c>
      <c r="S738" s="1">
        <f>(Table2[[#This Row],[Close Price]]-Table2[[#This Row],[20D EMA]])/Table2[[#This Row],[20D EMA]]</f>
        <v>-7.5121386007503912E-2</v>
      </c>
      <c r="T738" s="1">
        <f>(Table2[[#This Row],[Close Price]]-Table2[[#This Row],[50D EMA]])/Table2[[#This Row],[50D EMA]]</f>
        <v>-0.12761193233608698</v>
      </c>
      <c r="U738" s="1">
        <f>(Table2[[#This Row],[Close Price]]-Table2[[#This Row],[200D EMA]])/Table2[[#This Row],[200D EMA]]</f>
        <v>-0.19488140675413662</v>
      </c>
      <c r="V738">
        <v>0.54130661471966801</v>
      </c>
      <c r="W738">
        <v>333.55</v>
      </c>
      <c r="X738">
        <v>346.4</v>
      </c>
      <c r="Y738">
        <v>333.55</v>
      </c>
      <c r="Z738">
        <v>362</v>
      </c>
      <c r="AA738">
        <v>333.55</v>
      </c>
      <c r="AB738">
        <v>374.9</v>
      </c>
      <c r="AC738" s="1">
        <f>(Table2[[#This Row],[Close Price]]/Table2[[#This Row],[Day Low]])-1</f>
        <v>5.0966871533502101E-3</v>
      </c>
      <c r="AD738" s="1">
        <f>(Table2[[#This Row],[Day High]]/Table2[[#This Row],[Close Price]])-1</f>
        <v>3.3258762117822416E-2</v>
      </c>
      <c r="AE738" s="1">
        <f>(Table2[[#This Row],[Close Price]]/Table2[[#This Row],[Current Week Low]])-1</f>
        <v>5.0966871533502101E-3</v>
      </c>
      <c r="AF738" s="1">
        <f>(Table2[[#This Row],[Current Week High]]/Table2[[#This Row],[Close Price]])-1</f>
        <v>7.9791200596569745E-2</v>
      </c>
      <c r="AG738" s="1">
        <f>(Table2[[#This Row],[Close Price]]/Table2[[#This Row],[Current Month Low]])-1</f>
        <v>5.0966871533502101E-3</v>
      </c>
      <c r="AH738" s="1">
        <f>(Table2[[#This Row],[Current Month High]]/Table2[[#This Row],[Close Price]])-1</f>
        <v>0.11826994780014899</v>
      </c>
      <c r="AI738">
        <v>72.811334824757594</v>
      </c>
      <c r="AJ738">
        <v>6.4285714285714199</v>
      </c>
      <c r="AK738" t="str">
        <f>IF(AND(Table2[[#This Row],[20D EMA]]&gt;Table2[[#This Row],[50D EMA]],Table2[[#This Row],[50D EMA]]&gt;Table2[[#This Row],[200D EMA]]),"Uptrend","Downtrend/NoTrend")</f>
        <v>Downtrend/NoTrend</v>
      </c>
      <c r="AL738">
        <v>-0.33</v>
      </c>
      <c r="AM738" t="s">
        <v>3216</v>
      </c>
      <c r="AN738">
        <v>-9.48</v>
      </c>
      <c r="AO738" t="s">
        <v>3216</v>
      </c>
      <c r="AP738">
        <v>-3.8244549037177999E-2</v>
      </c>
      <c r="AQ738">
        <f>(Table2[[#This Row],[Sharpe Ratio]]-AVERAGE(Table2[Sharpe Ratio]))/_xlfn.STDEV.P(Table2[Sharpe Ratio])</f>
        <v>-1.1921808999418846</v>
      </c>
      <c r="AR7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8">
        <f>_xlfn.RANK.AVG(Table2[[#This Row],[1Y Return vs Nifty Z-Score]],Table2[1Y Return vs Nifty Z-Score])</f>
        <v>738</v>
      </c>
      <c r="AT738">
        <f>_xlfn.RANK.AVG(Table2[[#This Row],[6M Return vs Nifty Z-Score]],Table2[6M Return vs Nifty Z-Score])</f>
        <v>711</v>
      </c>
      <c r="AU738">
        <f>_xlfn.RANK.AVG(Table2[[#This Row],[Sharpe Ratio Z-Score]],Table2[Sharpe Ratio Z-Score])</f>
        <v>657</v>
      </c>
      <c r="AV738">
        <f>(Table2[[#This Row],[Rank 1Y]]+Table2[[#This Row],[Rank 6M]]+Table2[[#This Row],[Rank Sharpe]])/3</f>
        <v>702</v>
      </c>
    </row>
    <row r="739" spans="1:48" x14ac:dyDescent="0.3">
      <c r="A739" t="s">
        <v>2259</v>
      </c>
      <c r="B739" t="s">
        <v>2260</v>
      </c>
      <c r="C739" t="s">
        <v>3188</v>
      </c>
      <c r="D739" t="s">
        <v>1935</v>
      </c>
      <c r="E739">
        <v>2540.9334925200001</v>
      </c>
      <c r="F739">
        <v>13.42</v>
      </c>
      <c r="G739">
        <v>-55.606047273866999</v>
      </c>
      <c r="H739">
        <f>(Table2[[#This Row],[1Y Return vs Nifty]]-AVERAGE(Table2[1Y Return vs Nifty]))/_xlfn.STDEV.P(Table2[1Y Return vs Nifty])</f>
        <v>-1.3755994430362641</v>
      </c>
      <c r="I739">
        <v>-9.1045279476962104</v>
      </c>
      <c r="J739">
        <f>(Table2[[#This Row],[1M Return vs Nifty]]-AVERAGE(Table2[1M Return vs Nifty]))/_xlfn.STDEV.P(Table2[1M Return vs Nifty])</f>
        <v>-0.89284609842545659</v>
      </c>
      <c r="K739">
        <v>-36.373587717321797</v>
      </c>
      <c r="L739">
        <f>(Table2[[#This Row],[6M Return vs Nifty]]-AVERAGE(Table2[6M Return vs Nifty]))/_xlfn.STDEV.P(Table2[6M Return vs Nifty])</f>
        <v>-1.5341178288392499</v>
      </c>
      <c r="M739">
        <v>-3.0595383114781098</v>
      </c>
      <c r="N739">
        <f>(Table2[[#This Row],[1W Return vs Nifty]]-AVERAGE(Table2[1W Return vs Nifty]))/_xlfn.STDEV.P(Table2[1W Return vs Nifty])</f>
        <v>-0.74940839219288602</v>
      </c>
      <c r="O739">
        <v>14.2</v>
      </c>
      <c r="P739">
        <v>14.7727259593673</v>
      </c>
      <c r="Q739">
        <v>16.524968062723001</v>
      </c>
      <c r="R739">
        <v>31.286633229071299</v>
      </c>
      <c r="S739" s="1">
        <f>(Table2[[#This Row],[Close Price]]-Table2[[#This Row],[20D EMA]])/Table2[[#This Row],[20D EMA]]</f>
        <v>-5.4929577464788687E-2</v>
      </c>
      <c r="T739" s="1">
        <f>(Table2[[#This Row],[Close Price]]-Table2[[#This Row],[50D EMA]])/Table2[[#This Row],[50D EMA]]</f>
        <v>-9.1569150005760727E-2</v>
      </c>
      <c r="U739" s="1">
        <f>(Table2[[#This Row],[Close Price]]-Table2[[#This Row],[200D EMA]])/Table2[[#This Row],[200D EMA]]</f>
        <v>-0.187895556042083</v>
      </c>
      <c r="V739">
        <v>0.74169658622683099</v>
      </c>
      <c r="W739">
        <v>13.37</v>
      </c>
      <c r="X739">
        <v>13.92</v>
      </c>
      <c r="Y739">
        <v>13.37</v>
      </c>
      <c r="Z739">
        <v>14.08</v>
      </c>
      <c r="AA739">
        <v>13.37</v>
      </c>
      <c r="AB739">
        <v>14.9</v>
      </c>
      <c r="AC739" s="1">
        <f>(Table2[[#This Row],[Close Price]]/Table2[[#This Row],[Day Low]])-1</f>
        <v>3.7397157816005944E-3</v>
      </c>
      <c r="AD739" s="1">
        <f>(Table2[[#This Row],[Day High]]/Table2[[#This Row],[Close Price]])-1</f>
        <v>3.7257824143070106E-2</v>
      </c>
      <c r="AE739" s="1">
        <f>(Table2[[#This Row],[Close Price]]/Table2[[#This Row],[Current Week Low]])-1</f>
        <v>3.7397157816005944E-3</v>
      </c>
      <c r="AF739" s="1">
        <f>(Table2[[#This Row],[Current Week High]]/Table2[[#This Row],[Close Price]])-1</f>
        <v>4.9180327868852514E-2</v>
      </c>
      <c r="AG739" s="1">
        <f>(Table2[[#This Row],[Close Price]]/Table2[[#This Row],[Current Month Low]])-1</f>
        <v>3.7397157816005944E-3</v>
      </c>
      <c r="AH739" s="1">
        <f>(Table2[[#This Row],[Current Month High]]/Table2[[#This Row],[Close Price]])-1</f>
        <v>0.11028315946348743</v>
      </c>
      <c r="AI739">
        <v>94.113263785394906</v>
      </c>
      <c r="AJ739">
        <v>4.43579766536965</v>
      </c>
      <c r="AK739" t="str">
        <f>IF(AND(Table2[[#This Row],[20D EMA]]&gt;Table2[[#This Row],[50D EMA]],Table2[[#This Row],[50D EMA]]&gt;Table2[[#This Row],[200D EMA]]),"Uptrend","Downtrend/NoTrend")</f>
        <v>Downtrend/NoTrend</v>
      </c>
      <c r="AL739">
        <v>-0.14000000000000001</v>
      </c>
      <c r="AM739" t="s">
        <v>3216</v>
      </c>
      <c r="AN739">
        <v>-6.93</v>
      </c>
      <c r="AO739" t="s">
        <v>3216</v>
      </c>
      <c r="AP739">
        <v>-3.8587073972626E-2</v>
      </c>
      <c r="AQ739">
        <f>(Table2[[#This Row],[Sharpe Ratio]]-AVERAGE(Table2[Sharpe Ratio]))/_xlfn.STDEV.P(Table2[Sharpe Ratio])</f>
        <v>-1.196159011105151</v>
      </c>
      <c r="AR7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9">
        <f>_xlfn.RANK.AVG(Table2[[#This Row],[1Y Return vs Nifty Z-Score]],Table2[1Y Return vs Nifty Z-Score])</f>
        <v>731</v>
      </c>
      <c r="AT739">
        <f>_xlfn.RANK.AVG(Table2[[#This Row],[6M Return vs Nifty Z-Score]],Table2[6M Return vs Nifty Z-Score])</f>
        <v>733</v>
      </c>
      <c r="AU739">
        <f>_xlfn.RANK.AVG(Table2[[#This Row],[Sharpe Ratio Z-Score]],Table2[Sharpe Ratio Z-Score])</f>
        <v>659</v>
      </c>
      <c r="AV739">
        <f>(Table2[[#This Row],[Rank 1Y]]+Table2[[#This Row],[Rank 6M]]+Table2[[#This Row],[Rank Sharpe]])/3</f>
        <v>707.66666666666663</v>
      </c>
    </row>
    <row r="740" spans="1:48" x14ac:dyDescent="0.3">
      <c r="A740" t="s">
        <v>2180</v>
      </c>
      <c r="B740" t="s">
        <v>2181</v>
      </c>
      <c r="C740" t="s">
        <v>3183</v>
      </c>
      <c r="D740" t="s">
        <v>262</v>
      </c>
      <c r="E740">
        <v>2742.5656589999999</v>
      </c>
      <c r="F740">
        <v>400.35</v>
      </c>
      <c r="G740">
        <v>-57.164127256432103</v>
      </c>
      <c r="H740">
        <f>(Table2[[#This Row],[1Y Return vs Nifty]]-AVERAGE(Table2[1Y Return vs Nifty]))/_xlfn.STDEV.P(Table2[1Y Return vs Nifty])</f>
        <v>-1.4019830861864699</v>
      </c>
      <c r="I740">
        <v>-6.3550185023969199</v>
      </c>
      <c r="J740">
        <f>(Table2[[#This Row],[1M Return vs Nifty]]-AVERAGE(Table2[1M Return vs Nifty]))/_xlfn.STDEV.P(Table2[1M Return vs Nifty])</f>
        <v>-0.6430591435020121</v>
      </c>
      <c r="K740">
        <v>-25.597315824430702</v>
      </c>
      <c r="L740">
        <f>(Table2[[#This Row],[6M Return vs Nifty]]-AVERAGE(Table2[6M Return vs Nifty]))/_xlfn.STDEV.P(Table2[6M Return vs Nifty])</f>
        <v>-1.2123362065638923</v>
      </c>
      <c r="M740">
        <v>-1.6015997233585699</v>
      </c>
      <c r="N740">
        <f>(Table2[[#This Row],[1W Return vs Nifty]]-AVERAGE(Table2[1W Return vs Nifty]))/_xlfn.STDEV.P(Table2[1W Return vs Nifty])</f>
        <v>-0.43276126008501148</v>
      </c>
      <c r="O740">
        <v>407.95</v>
      </c>
      <c r="P740">
        <v>420.12634684539199</v>
      </c>
      <c r="Q740">
        <v>467.15648653090102</v>
      </c>
      <c r="R740">
        <v>32.761745486141599</v>
      </c>
      <c r="S740" s="1">
        <f>(Table2[[#This Row],[Close Price]]-Table2[[#This Row],[20D EMA]])/Table2[[#This Row],[20D EMA]]</f>
        <v>-1.8629734036033744E-2</v>
      </c>
      <c r="T740" s="1">
        <f>(Table2[[#This Row],[Close Price]]-Table2[[#This Row],[50D EMA]])/Table2[[#This Row],[50D EMA]]</f>
        <v>-4.7072379520796244E-2</v>
      </c>
      <c r="U740" s="1">
        <f>(Table2[[#This Row],[Close Price]]-Table2[[#This Row],[200D EMA]])/Table2[[#This Row],[200D EMA]]</f>
        <v>-0.14300665506542623</v>
      </c>
      <c r="V740">
        <v>0.79991975601258702</v>
      </c>
      <c r="W740">
        <v>397.95</v>
      </c>
      <c r="X740">
        <v>405</v>
      </c>
      <c r="Y740">
        <v>397.95</v>
      </c>
      <c r="Z740">
        <v>408.75</v>
      </c>
      <c r="AA740">
        <v>397.95</v>
      </c>
      <c r="AB740">
        <v>427.8</v>
      </c>
      <c r="AC740" s="1">
        <f>(Table2[[#This Row],[Close Price]]/Table2[[#This Row],[Day Low]])-1</f>
        <v>6.0309084055787388E-3</v>
      </c>
      <c r="AD740" s="1">
        <f>(Table2[[#This Row],[Day High]]/Table2[[#This Row],[Close Price]])-1</f>
        <v>1.1614837017609458E-2</v>
      </c>
      <c r="AE740" s="1">
        <f>(Table2[[#This Row],[Close Price]]/Table2[[#This Row],[Current Week Low]])-1</f>
        <v>6.0309084055787388E-3</v>
      </c>
      <c r="AF740" s="1">
        <f>(Table2[[#This Row],[Current Week High]]/Table2[[#This Row],[Close Price]])-1</f>
        <v>2.0981641064068857E-2</v>
      </c>
      <c r="AG740" s="1">
        <f>(Table2[[#This Row],[Close Price]]/Table2[[#This Row],[Current Month Low]])-1</f>
        <v>6.0309084055787388E-3</v>
      </c>
      <c r="AH740" s="1">
        <f>(Table2[[#This Row],[Current Month High]]/Table2[[#This Row],[Close Price]])-1</f>
        <v>6.8565005620082387E-2</v>
      </c>
      <c r="AI740">
        <v>47.458473835394003</v>
      </c>
      <c r="AJ740">
        <v>0.61573259612970299</v>
      </c>
      <c r="AK740" t="str">
        <f>IF(AND(Table2[[#This Row],[20D EMA]]&gt;Table2[[#This Row],[50D EMA]],Table2[[#This Row],[50D EMA]]&gt;Table2[[#This Row],[200D EMA]]),"Uptrend","Downtrend/NoTrend")</f>
        <v>Downtrend/NoTrend</v>
      </c>
      <c r="AL740">
        <v>-0.23</v>
      </c>
      <c r="AM740" t="s">
        <v>3216</v>
      </c>
      <c r="AN740">
        <v>-1.8</v>
      </c>
      <c r="AO740" t="s">
        <v>3216</v>
      </c>
      <c r="AP740">
        <v>-0.18658269188746501</v>
      </c>
      <c r="AQ740">
        <f>(Table2[[#This Row],[Sharpe Ratio]]-AVERAGE(Table2[Sharpe Ratio]))/_xlfn.STDEV.P(Table2[Sharpe Ratio])</f>
        <v>-2.9149915946993397</v>
      </c>
      <c r="AR7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40">
        <f>_xlfn.RANK.AVG(Table2[[#This Row],[1Y Return vs Nifty Z-Score]],Table2[1Y Return vs Nifty Z-Score])</f>
        <v>733</v>
      </c>
      <c r="AT740">
        <f>_xlfn.RANK.AVG(Table2[[#This Row],[6M Return vs Nifty Z-Score]],Table2[6M Return vs Nifty Z-Score])</f>
        <v>706</v>
      </c>
      <c r="AU740">
        <f>_xlfn.RANK.AVG(Table2[[#This Row],[Sharpe Ratio Z-Score]],Table2[Sharpe Ratio Z-Score])</f>
        <v>741</v>
      </c>
      <c r="AV740">
        <f>(Table2[[#This Row],[Rank 1Y]]+Table2[[#This Row],[Rank 6M]]+Table2[[#This Row],[Rank Sharpe]])/3</f>
        <v>726.66666666666663</v>
      </c>
    </row>
    <row r="741" spans="1:48" x14ac:dyDescent="0.3">
      <c r="A741" t="s">
        <v>1691</v>
      </c>
      <c r="B741" t="s">
        <v>1692</v>
      </c>
      <c r="C741" t="s">
        <v>3181</v>
      </c>
      <c r="D741" t="s">
        <v>463</v>
      </c>
      <c r="E741">
        <v>5124.3978255599995</v>
      </c>
      <c r="F741">
        <v>308.3</v>
      </c>
      <c r="G741">
        <v>-54.542140553369599</v>
      </c>
      <c r="H741">
        <f>(Table2[[#This Row],[1Y Return vs Nifty]]-AVERAGE(Table2[1Y Return vs Nifty]))/_xlfn.STDEV.P(Table2[1Y Return vs Nifty])</f>
        <v>-1.3575838497594046</v>
      </c>
      <c r="I741">
        <v>-2.6810907744393</v>
      </c>
      <c r="J741">
        <f>(Table2[[#This Row],[1M Return vs Nifty]]-AVERAGE(Table2[1M Return vs Nifty]))/_xlfn.STDEV.P(Table2[1M Return vs Nifty])</f>
        <v>-0.30929079753604677</v>
      </c>
      <c r="K741">
        <v>-32.806780061788402</v>
      </c>
      <c r="L741">
        <f>(Table2[[#This Row],[6M Return vs Nifty]]-AVERAGE(Table2[6M Return vs Nifty]))/_xlfn.STDEV.P(Table2[6M Return vs Nifty])</f>
        <v>-1.4276122427562892</v>
      </c>
      <c r="M741">
        <v>-0.74924547714523304</v>
      </c>
      <c r="N741">
        <f>(Table2[[#This Row],[1W Return vs Nifty]]-AVERAGE(Table2[1W Return vs Nifty]))/_xlfn.STDEV.P(Table2[1W Return vs Nifty])</f>
        <v>-0.24763993206560875</v>
      </c>
      <c r="O741">
        <v>313.51</v>
      </c>
      <c r="P741">
        <v>319.75097321830799</v>
      </c>
      <c r="Q741">
        <v>355.72795176644399</v>
      </c>
      <c r="R741">
        <v>42.041858508894897</v>
      </c>
      <c r="S741" s="1">
        <f>(Table2[[#This Row],[Close Price]]-Table2[[#This Row],[20D EMA]])/Table2[[#This Row],[20D EMA]]</f>
        <v>-1.6618289687729194E-2</v>
      </c>
      <c r="T741" s="1">
        <f>(Table2[[#This Row],[Close Price]]-Table2[[#This Row],[50D EMA]])/Table2[[#This Row],[50D EMA]]</f>
        <v>-3.581216064193149E-2</v>
      </c>
      <c r="U741" s="1">
        <f>(Table2[[#This Row],[Close Price]]-Table2[[#This Row],[200D EMA]])/Table2[[#This Row],[200D EMA]]</f>
        <v>-0.13332646909226628</v>
      </c>
      <c r="V741">
        <v>0.67873326901606601</v>
      </c>
      <c r="W741">
        <v>302.5</v>
      </c>
      <c r="X741">
        <v>312</v>
      </c>
      <c r="Y741">
        <v>302.5</v>
      </c>
      <c r="Z741">
        <v>322</v>
      </c>
      <c r="AA741">
        <v>302.5</v>
      </c>
      <c r="AB741">
        <v>328.65</v>
      </c>
      <c r="AC741" s="1">
        <f>(Table2[[#This Row],[Close Price]]/Table2[[#This Row],[Day Low]])-1</f>
        <v>1.9173553719008307E-2</v>
      </c>
      <c r="AD741" s="1">
        <f>(Table2[[#This Row],[Day High]]/Table2[[#This Row],[Close Price]])-1</f>
        <v>1.2001297437560732E-2</v>
      </c>
      <c r="AE741" s="1">
        <f>(Table2[[#This Row],[Close Price]]/Table2[[#This Row],[Current Week Low]])-1</f>
        <v>1.9173553719008307E-2</v>
      </c>
      <c r="AF741" s="1">
        <f>(Table2[[#This Row],[Current Week High]]/Table2[[#This Row],[Close Price]])-1</f>
        <v>4.4437236457995466E-2</v>
      </c>
      <c r="AG741" s="1">
        <f>(Table2[[#This Row],[Close Price]]/Table2[[#This Row],[Current Month Low]])-1</f>
        <v>1.9173553719008307E-2</v>
      </c>
      <c r="AH741" s="1">
        <f>(Table2[[#This Row],[Current Month High]]/Table2[[#This Row],[Close Price]])-1</f>
        <v>6.6007135906584358E-2</v>
      </c>
      <c r="AI741">
        <v>75.932533246837394</v>
      </c>
      <c r="AJ741">
        <v>17.380544450790001</v>
      </c>
      <c r="AK741" t="str">
        <f>IF(AND(Table2[[#This Row],[20D EMA]]&gt;Table2[[#This Row],[50D EMA]],Table2[[#This Row],[50D EMA]]&gt;Table2[[#This Row],[200D EMA]]),"Uptrend","Downtrend/NoTrend")</f>
        <v>Downtrend/NoTrend</v>
      </c>
      <c r="AL741">
        <v>-0.16</v>
      </c>
      <c r="AM741" t="s">
        <v>3216</v>
      </c>
      <c r="AN741">
        <v>-1.52</v>
      </c>
      <c r="AO741" t="s">
        <v>3216</v>
      </c>
      <c r="AP741">
        <v>-0.10779200724441</v>
      </c>
      <c r="AQ741">
        <f>(Table2[[#This Row],[Sharpe Ratio]]-AVERAGE(Table2[Sharpe Ratio]))/_xlfn.STDEV.P(Table2[Sharpe Ratio])</f>
        <v>-1.9999104729994635</v>
      </c>
      <c r="AR7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41">
        <f>_xlfn.RANK.AVG(Table2[[#This Row],[1Y Return vs Nifty Z-Score]],Table2[1Y Return vs Nifty Z-Score])</f>
        <v>730</v>
      </c>
      <c r="AT741">
        <f>_xlfn.RANK.AVG(Table2[[#This Row],[6M Return vs Nifty Z-Score]],Table2[6M Return vs Nifty Z-Score])</f>
        <v>724</v>
      </c>
      <c r="AU741">
        <f>_xlfn.RANK.AVG(Table2[[#This Row],[Sharpe Ratio Z-Score]],Table2[Sharpe Ratio Z-Score])</f>
        <v>731</v>
      </c>
      <c r="AV741">
        <f>(Table2[[#This Row],[Rank 1Y]]+Table2[[#This Row],[Rank 6M]]+Table2[[#This Row],[Rank Sharpe]])/3</f>
        <v>728.33333333333337</v>
      </c>
    </row>
    <row r="742" spans="1:48" x14ac:dyDescent="0.3">
      <c r="A742" t="s">
        <v>1075</v>
      </c>
      <c r="B742" t="s">
        <v>1076</v>
      </c>
      <c r="C742" t="s">
        <v>3188</v>
      </c>
      <c r="D742" t="s">
        <v>609</v>
      </c>
      <c r="E742">
        <v>12602.97530982</v>
      </c>
      <c r="F742">
        <v>126.13</v>
      </c>
      <c r="G742">
        <v>-76.649568776035096</v>
      </c>
      <c r="H742">
        <f>(Table2[[#This Row],[1Y Return vs Nifty]]-AVERAGE(Table2[1Y Return vs Nifty]))/_xlfn.STDEV.P(Table2[1Y Return vs Nifty])</f>
        <v>-1.7319385065950161</v>
      </c>
      <c r="I742">
        <v>-6.3896149213378299</v>
      </c>
      <c r="J742">
        <f>(Table2[[#This Row],[1M Return vs Nifty]]-AVERAGE(Table2[1M Return vs Nifty]))/_xlfn.STDEV.P(Table2[1M Return vs Nifty])</f>
        <v>-0.64620215294076122</v>
      </c>
      <c r="K742">
        <v>-26.848356729404198</v>
      </c>
      <c r="L742">
        <f>(Table2[[#This Row],[6M Return vs Nifty]]-AVERAGE(Table2[6M Return vs Nifty]))/_xlfn.STDEV.P(Table2[6M Return vs Nifty])</f>
        <v>-1.2496925368362166</v>
      </c>
      <c r="M742">
        <v>-3.7272240333615598</v>
      </c>
      <c r="N742">
        <f>(Table2[[#This Row],[1W Return vs Nifty]]-AVERAGE(Table2[1W Return vs Nifty]))/_xlfn.STDEV.P(Table2[1W Return vs Nifty])</f>
        <v>-0.89442188638708409</v>
      </c>
      <c r="O742">
        <v>135.4</v>
      </c>
      <c r="P742">
        <v>139.33724018877601</v>
      </c>
      <c r="Q742">
        <v>165.91699852468099</v>
      </c>
      <c r="R742">
        <v>34.500291689719901</v>
      </c>
      <c r="S742" s="1">
        <f>(Table2[[#This Row],[Close Price]]-Table2[[#This Row],[20D EMA]])/Table2[[#This Row],[20D EMA]]</f>
        <v>-6.8463810930576144E-2</v>
      </c>
      <c r="T742" s="1">
        <f>(Table2[[#This Row],[Close Price]]-Table2[[#This Row],[50D EMA]])/Table2[[#This Row],[50D EMA]]</f>
        <v>-9.4786147413876309E-2</v>
      </c>
      <c r="U742" s="1">
        <f>(Table2[[#This Row],[Close Price]]-Table2[[#This Row],[200D EMA]])/Table2[[#This Row],[200D EMA]]</f>
        <v>-0.23980061644354347</v>
      </c>
      <c r="V742">
        <v>0.80865683600086802</v>
      </c>
      <c r="W742">
        <v>125.8</v>
      </c>
      <c r="X742">
        <v>132.30000000000001</v>
      </c>
      <c r="Y742">
        <v>125.8</v>
      </c>
      <c r="Z742">
        <v>136.88</v>
      </c>
      <c r="AA742">
        <v>125.8</v>
      </c>
      <c r="AB742">
        <v>143.05000000000001</v>
      </c>
      <c r="AC742" s="1">
        <f>(Table2[[#This Row],[Close Price]]/Table2[[#This Row],[Day Low]])-1</f>
        <v>2.6232114467408252E-3</v>
      </c>
      <c r="AD742" s="1">
        <f>(Table2[[#This Row],[Day High]]/Table2[[#This Row],[Close Price]])-1</f>
        <v>4.89177832395149E-2</v>
      </c>
      <c r="AE742" s="1">
        <f>(Table2[[#This Row],[Close Price]]/Table2[[#This Row],[Current Week Low]])-1</f>
        <v>2.6232114467408252E-3</v>
      </c>
      <c r="AF742" s="1">
        <f>(Table2[[#This Row],[Current Week High]]/Table2[[#This Row],[Close Price]])-1</f>
        <v>8.5229525093157843E-2</v>
      </c>
      <c r="AG742" s="1">
        <f>(Table2[[#This Row],[Close Price]]/Table2[[#This Row],[Current Month Low]])-1</f>
        <v>2.6232114467408252E-3</v>
      </c>
      <c r="AH742" s="1">
        <f>(Table2[[#This Row],[Current Month High]]/Table2[[#This Row],[Close Price]])-1</f>
        <v>0.13414730833267274</v>
      </c>
      <c r="AI742">
        <v>137.61198763180801</v>
      </c>
      <c r="AJ742">
        <v>0.50199203187251096</v>
      </c>
      <c r="AK742" t="str">
        <f>IF(AND(Table2[[#This Row],[20D EMA]]&gt;Table2[[#This Row],[50D EMA]],Table2[[#This Row],[50D EMA]]&gt;Table2[[#This Row],[200D EMA]]),"Uptrend","Downtrend/NoTrend")</f>
        <v>Downtrend/NoTrend</v>
      </c>
      <c r="AL742">
        <v>-0.17</v>
      </c>
      <c r="AM742" t="s">
        <v>3216</v>
      </c>
      <c r="AN742">
        <v>-7.87</v>
      </c>
      <c r="AO742" t="s">
        <v>3216</v>
      </c>
      <c r="AP742">
        <v>-0.11206623073159799</v>
      </c>
      <c r="AQ742">
        <f>(Table2[[#This Row],[Sharpe Ratio]]-AVERAGE(Table2[Sharpe Ratio]))/_xlfn.STDEV.P(Table2[Sharpe Ratio])</f>
        <v>-2.0495516360477488</v>
      </c>
      <c r="AR7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42">
        <f>_xlfn.RANK.AVG(Table2[[#This Row],[1Y Return vs Nifty Z-Score]],Table2[1Y Return vs Nifty Z-Score])</f>
        <v>741</v>
      </c>
      <c r="AT742">
        <f>_xlfn.RANK.AVG(Table2[[#This Row],[6M Return vs Nifty Z-Score]],Table2[6M Return vs Nifty Z-Score])</f>
        <v>713</v>
      </c>
      <c r="AU742">
        <f>_xlfn.RANK.AVG(Table2[[#This Row],[Sharpe Ratio Z-Score]],Table2[Sharpe Ratio Z-Score])</f>
        <v>736</v>
      </c>
      <c r="AV742">
        <f>(Table2[[#This Row],[Rank 1Y]]+Table2[[#This Row],[Rank 6M]]+Table2[[#This Row],[Rank Sharpe]])/3</f>
        <v>730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0C2-35E6-4225-B195-C454BA15B002}">
  <dimension ref="A1:Q1497"/>
  <sheetViews>
    <sheetView topLeftCell="E948" workbookViewId="0">
      <selection sqref="A1:Q1239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42.44140625" bestFit="1" customWidth="1"/>
    <col min="5" max="5" width="13" bestFit="1" customWidth="1"/>
    <col min="6" max="6" width="12.6640625" bestFit="1" customWidth="1"/>
    <col min="7" max="7" width="18.5546875" bestFit="1" customWidth="1"/>
    <col min="8" max="9" width="19.44140625" bestFit="1" customWidth="1"/>
    <col min="10" max="10" width="19.5546875" bestFit="1" customWidth="1"/>
    <col min="11" max="12" width="12" bestFit="1" customWidth="1"/>
    <col min="13" max="13" width="23.88671875" bestFit="1" customWidth="1"/>
    <col min="14" max="14" width="17.6640625" bestFit="1" customWidth="1"/>
    <col min="15" max="15" width="23.77734375" bestFit="1" customWidth="1"/>
    <col min="16" max="16" width="23.33203125" bestFit="1" customWidth="1"/>
    <col min="17" max="17" width="14" bestFit="1" customWidth="1"/>
  </cols>
  <sheetData>
    <row r="1" spans="1:17" x14ac:dyDescent="0.3">
      <c r="A1" t="s">
        <v>0</v>
      </c>
      <c r="B1" t="s">
        <v>1</v>
      </c>
      <c r="C1" t="s">
        <v>3168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3169</v>
      </c>
      <c r="D2" t="s">
        <v>18</v>
      </c>
      <c r="E2">
        <v>1980407.57010766</v>
      </c>
      <c r="F2">
        <v>2939.35</v>
      </c>
      <c r="G2">
        <v>-2.8469917103944198</v>
      </c>
      <c r="H2">
        <v>-4.7495276227558598</v>
      </c>
      <c r="I2">
        <v>-13.3759936843294</v>
      </c>
      <c r="J2">
        <v>0.63404956315892802</v>
      </c>
      <c r="K2">
        <v>2977.1146392604601</v>
      </c>
      <c r="L2">
        <v>2857.2311486394201</v>
      </c>
      <c r="M2">
        <v>38.474385416250101</v>
      </c>
      <c r="N2">
        <v>0.97406295411477195</v>
      </c>
      <c r="O2">
        <v>9.4663786211237095</v>
      </c>
      <c r="P2">
        <v>32.3852632527135</v>
      </c>
      <c r="Q2">
        <v>-6.4490722256060002E-3</v>
      </c>
    </row>
    <row r="3" spans="1:17" x14ac:dyDescent="0.3">
      <c r="A3" t="s">
        <v>19</v>
      </c>
      <c r="B3" t="s">
        <v>20</v>
      </c>
      <c r="C3" t="s">
        <v>3170</v>
      </c>
      <c r="D3" t="s">
        <v>21</v>
      </c>
      <c r="E3">
        <v>1572475.10663556</v>
      </c>
      <c r="F3">
        <v>4296.1499999999996</v>
      </c>
      <c r="G3">
        <v>-7.10034304435219</v>
      </c>
      <c r="H3">
        <v>-5.1576529489036904</v>
      </c>
      <c r="I3">
        <v>-8.4762456743623797</v>
      </c>
      <c r="J3">
        <v>-3.73685272048154</v>
      </c>
      <c r="K3">
        <v>4344.57275318951</v>
      </c>
      <c r="L3">
        <v>4019.5552630525599</v>
      </c>
      <c r="M3">
        <v>26.073512682195101</v>
      </c>
      <c r="N3">
        <v>0.74832326609879996</v>
      </c>
      <c r="O3">
        <v>6.8922174505080296</v>
      </c>
      <c r="P3">
        <v>29.7538508003624</v>
      </c>
      <c r="Q3">
        <v>-3.6576214552654002E-2</v>
      </c>
    </row>
    <row r="4" spans="1:17" x14ac:dyDescent="0.3">
      <c r="A4" t="s">
        <v>22</v>
      </c>
      <c r="B4" t="s">
        <v>23</v>
      </c>
      <c r="C4" t="s">
        <v>3171</v>
      </c>
      <c r="D4" t="s">
        <v>24</v>
      </c>
      <c r="E4">
        <v>1292493.0053462</v>
      </c>
      <c r="F4">
        <v>1708.5</v>
      </c>
      <c r="G4">
        <v>-16.977537969013099</v>
      </c>
      <c r="H4">
        <v>0.34365965733068199</v>
      </c>
      <c r="I4">
        <v>1.3874384555018999</v>
      </c>
      <c r="J4">
        <v>2.7213749671426601</v>
      </c>
      <c r="K4">
        <v>1637.8748943286801</v>
      </c>
      <c r="L4">
        <v>1583.7011387723201</v>
      </c>
      <c r="M4">
        <v>79.900880894446502</v>
      </c>
      <c r="N4">
        <v>0.56397401355165799</v>
      </c>
      <c r="O4">
        <v>5.0043898156277402</v>
      </c>
      <c r="P4">
        <v>25.297935535917201</v>
      </c>
      <c r="Q4">
        <v>-7.4920517886135005E-2</v>
      </c>
    </row>
    <row r="5" spans="1:17" x14ac:dyDescent="0.3">
      <c r="A5" t="s">
        <v>25</v>
      </c>
      <c r="B5" t="s">
        <v>26</v>
      </c>
      <c r="C5" t="s">
        <v>3172</v>
      </c>
      <c r="D5" t="s">
        <v>27</v>
      </c>
      <c r="E5">
        <v>990567.73873839003</v>
      </c>
      <c r="F5">
        <v>1664.85</v>
      </c>
      <c r="G5">
        <v>56.572300208983002</v>
      </c>
      <c r="H5">
        <v>7.8973704318642799</v>
      </c>
      <c r="I5">
        <v>19.042483714504201</v>
      </c>
      <c r="J5">
        <v>3.4450290079871202</v>
      </c>
      <c r="K5">
        <v>1523.08803800329</v>
      </c>
      <c r="L5">
        <v>1314.97586089377</v>
      </c>
      <c r="M5">
        <v>76.141343887626107</v>
      </c>
      <c r="N5">
        <v>0.79584269098471005</v>
      </c>
      <c r="O5">
        <v>2.8140673333933899</v>
      </c>
      <c r="P5">
        <v>85.923278798369495</v>
      </c>
      <c r="Q5">
        <v>0.146706224942247</v>
      </c>
    </row>
    <row r="6" spans="1:17" x14ac:dyDescent="0.3">
      <c r="A6" t="s">
        <v>28</v>
      </c>
      <c r="B6" t="s">
        <v>29</v>
      </c>
      <c r="C6" t="s">
        <v>3171</v>
      </c>
      <c r="D6" t="s">
        <v>24</v>
      </c>
      <c r="E6">
        <v>907662.52883596497</v>
      </c>
      <c r="F6">
        <v>1292</v>
      </c>
      <c r="G6">
        <v>4.6442053139922104</v>
      </c>
      <c r="H6">
        <v>4.7425496730788597</v>
      </c>
      <c r="I6">
        <v>2.70069904344051</v>
      </c>
      <c r="J6">
        <v>4.1379190497506197</v>
      </c>
      <c r="K6">
        <v>1216.45582907893</v>
      </c>
      <c r="L6">
        <v>1124.18108130049</v>
      </c>
      <c r="M6">
        <v>80.2715708286335</v>
      </c>
      <c r="N6">
        <v>0.79217306145202304</v>
      </c>
      <c r="O6">
        <v>0.61919504643963497</v>
      </c>
      <c r="P6">
        <v>43.715239154616199</v>
      </c>
      <c r="Q6">
        <v>9.5769834753732005E-2</v>
      </c>
    </row>
    <row r="7" spans="1:17" x14ac:dyDescent="0.3">
      <c r="A7" t="s">
        <v>30</v>
      </c>
      <c r="B7" t="s">
        <v>31</v>
      </c>
      <c r="C7" t="s">
        <v>3170</v>
      </c>
      <c r="D7" t="s">
        <v>21</v>
      </c>
      <c r="E7">
        <v>783709.66621057503</v>
      </c>
      <c r="F7">
        <v>1894.2</v>
      </c>
      <c r="G7">
        <v>0.86856401530202998</v>
      </c>
      <c r="H7">
        <v>-1.4395548451763001</v>
      </c>
      <c r="I7">
        <v>4.8173298330033196</v>
      </c>
      <c r="J7">
        <v>-1.9552100353950499</v>
      </c>
      <c r="K7">
        <v>1834.7378088041</v>
      </c>
      <c r="L7">
        <v>1645.33346506972</v>
      </c>
      <c r="M7">
        <v>39.190576999886403</v>
      </c>
      <c r="N7">
        <v>0.747422591399861</v>
      </c>
      <c r="O7">
        <v>4.30524759793051</v>
      </c>
      <c r="P7">
        <v>40.139829097769301</v>
      </c>
      <c r="Q7">
        <v>-4.0251958066164002E-2</v>
      </c>
    </row>
    <row r="8" spans="1:17" x14ac:dyDescent="0.3">
      <c r="A8" t="s">
        <v>32</v>
      </c>
      <c r="B8" t="s">
        <v>33</v>
      </c>
      <c r="C8" t="s">
        <v>3171</v>
      </c>
      <c r="D8" t="s">
        <v>34</v>
      </c>
      <c r="E8">
        <v>707498.65070534998</v>
      </c>
      <c r="F8">
        <v>789.95</v>
      </c>
      <c r="G8">
        <v>5.1797752094748999</v>
      </c>
      <c r="H8">
        <v>-6.3162226148542304</v>
      </c>
      <c r="I8">
        <v>-7.3537257120676296</v>
      </c>
      <c r="J8">
        <v>1.8554629774089599</v>
      </c>
      <c r="K8">
        <v>813.09366784390602</v>
      </c>
      <c r="L8">
        <v>765.339280414673</v>
      </c>
      <c r="M8">
        <v>48.347026289606902</v>
      </c>
      <c r="N8">
        <v>1.0682192759594</v>
      </c>
      <c r="O8">
        <v>15.450344958541599</v>
      </c>
      <c r="P8">
        <v>45.425257731958702</v>
      </c>
      <c r="Q8">
        <v>7.8991626004736998E-2</v>
      </c>
    </row>
    <row r="9" spans="1:17" x14ac:dyDescent="0.3">
      <c r="A9" t="s">
        <v>35</v>
      </c>
      <c r="B9" t="s">
        <v>36</v>
      </c>
      <c r="C9" t="s">
        <v>3173</v>
      </c>
      <c r="D9" t="s">
        <v>37</v>
      </c>
      <c r="E9">
        <v>675707.20308226999</v>
      </c>
      <c r="F9">
        <v>2911.75</v>
      </c>
      <c r="G9">
        <v>-8.2024801847922202</v>
      </c>
      <c r="H9">
        <v>1.06910951872353</v>
      </c>
      <c r="I9">
        <v>11.9505126832097</v>
      </c>
      <c r="J9">
        <v>-1.1434604164783899</v>
      </c>
      <c r="K9">
        <v>2761.4081493553099</v>
      </c>
      <c r="L9">
        <v>2573.22863704255</v>
      </c>
      <c r="M9">
        <v>53.148503420068998</v>
      </c>
      <c r="N9">
        <v>0.917142243977774</v>
      </c>
      <c r="O9">
        <v>1.7738473426633401</v>
      </c>
      <c r="P9">
        <v>34.055385465343697</v>
      </c>
      <c r="Q9">
        <v>-5.6298173885502997E-2</v>
      </c>
    </row>
    <row r="10" spans="1:17" x14ac:dyDescent="0.3">
      <c r="A10" t="s">
        <v>38</v>
      </c>
      <c r="B10" t="s">
        <v>39</v>
      </c>
      <c r="C10" t="s">
        <v>3171</v>
      </c>
      <c r="D10" t="s">
        <v>40</v>
      </c>
      <c r="E10">
        <v>644264.26582385995</v>
      </c>
      <c r="F10">
        <v>1000.55</v>
      </c>
      <c r="G10">
        <v>26.366659601993302</v>
      </c>
      <c r="H10">
        <v>-7.3505105623257698</v>
      </c>
      <c r="I10">
        <v>-2.7359558550313299</v>
      </c>
      <c r="J10">
        <v>-0.248101708200821</v>
      </c>
      <c r="K10">
        <v>1054.45548866831</v>
      </c>
      <c r="L10">
        <v>966.01375950879299</v>
      </c>
      <c r="M10">
        <v>33.518371367991698</v>
      </c>
      <c r="N10">
        <v>0.32435610081139798</v>
      </c>
      <c r="O10">
        <v>22.132826945180099</v>
      </c>
      <c r="P10">
        <v>67.498116682012196</v>
      </c>
      <c r="Q10">
        <v>-2.5053542595359E-2</v>
      </c>
    </row>
    <row r="11" spans="1:17" x14ac:dyDescent="0.3">
      <c r="A11" t="s">
        <v>41</v>
      </c>
      <c r="B11" t="s">
        <v>42</v>
      </c>
      <c r="C11" t="s">
        <v>3173</v>
      </c>
      <c r="D11" t="s">
        <v>43</v>
      </c>
      <c r="E11">
        <v>634573.02009523497</v>
      </c>
      <c r="F11">
        <v>508.25</v>
      </c>
      <c r="G11">
        <v>-14.028773146944699</v>
      </c>
      <c r="H11">
        <v>-3.16445543439715</v>
      </c>
      <c r="I11">
        <v>7.6066308334355304</v>
      </c>
      <c r="J11">
        <v>-1.51481306504526</v>
      </c>
      <c r="K11">
        <v>492.44154330710501</v>
      </c>
      <c r="L11">
        <v>456.33569510777301</v>
      </c>
      <c r="M11">
        <v>46.409402990962001</v>
      </c>
      <c r="N11">
        <v>0.78817485614529903</v>
      </c>
      <c r="O11">
        <v>2.4102311854402299</v>
      </c>
      <c r="P11">
        <v>27.269312633028601</v>
      </c>
      <c r="Q11">
        <v>0.113311187379039</v>
      </c>
    </row>
    <row r="12" spans="1:17" x14ac:dyDescent="0.3">
      <c r="A12" t="s">
        <v>44</v>
      </c>
      <c r="B12" t="s">
        <v>45</v>
      </c>
      <c r="C12" t="s">
        <v>3174</v>
      </c>
      <c r="D12" t="s">
        <v>46</v>
      </c>
      <c r="E12">
        <v>512934.97247049998</v>
      </c>
      <c r="F12">
        <v>3683.7</v>
      </c>
      <c r="G12">
        <v>1.2260415988337301</v>
      </c>
      <c r="H12">
        <v>0.48100241403997601</v>
      </c>
      <c r="I12">
        <v>-11.295515190502201</v>
      </c>
      <c r="J12">
        <v>4.8603532835576102</v>
      </c>
      <c r="K12">
        <v>3628.5671529607598</v>
      </c>
      <c r="L12">
        <v>3458.3141500390798</v>
      </c>
      <c r="M12">
        <v>68.944331895879898</v>
      </c>
      <c r="N12">
        <v>0.84171159166433096</v>
      </c>
      <c r="O12">
        <v>6.41203138149144</v>
      </c>
      <c r="P12">
        <v>29.432019816939199</v>
      </c>
      <c r="Q12">
        <v>0.123186573353566</v>
      </c>
    </row>
    <row r="13" spans="1:17" x14ac:dyDescent="0.3">
      <c r="A13" t="s">
        <v>47</v>
      </c>
      <c r="B13" t="s">
        <v>48</v>
      </c>
      <c r="C13" t="s">
        <v>3170</v>
      </c>
      <c r="D13" t="s">
        <v>21</v>
      </c>
      <c r="E13">
        <v>475332.30518685002</v>
      </c>
      <c r="F13">
        <v>1736.5</v>
      </c>
      <c r="G13">
        <v>8.0209171528174092</v>
      </c>
      <c r="H13">
        <v>2.1911153588974899</v>
      </c>
      <c r="I13">
        <v>-7.9040528291513104</v>
      </c>
      <c r="J13">
        <v>-2.4412312130873999</v>
      </c>
      <c r="K13">
        <v>1676.9309365007</v>
      </c>
      <c r="L13">
        <v>1516.94930077046</v>
      </c>
      <c r="M13">
        <v>43.252245452191403</v>
      </c>
      <c r="N13">
        <v>0.75478779333567703</v>
      </c>
      <c r="O13">
        <v>5.2692196947883696</v>
      </c>
      <c r="P13">
        <v>43.684580695875198</v>
      </c>
      <c r="Q13">
        <v>-6.8818691255999995E-5</v>
      </c>
    </row>
    <row r="14" spans="1:17" x14ac:dyDescent="0.3">
      <c r="A14" t="s">
        <v>49</v>
      </c>
      <c r="B14" t="s">
        <v>50</v>
      </c>
      <c r="C14" t="s">
        <v>3171</v>
      </c>
      <c r="D14" t="s">
        <v>51</v>
      </c>
      <c r="E14">
        <v>471975.55668495002</v>
      </c>
      <c r="F14">
        <v>7590.35</v>
      </c>
      <c r="G14">
        <v>-25.556501403620299</v>
      </c>
      <c r="H14">
        <v>12.1179421128338</v>
      </c>
      <c r="I14">
        <v>-1.4223066015815999</v>
      </c>
      <c r="J14">
        <v>3.0177179409375499</v>
      </c>
      <c r="K14">
        <v>7081.7108919419898</v>
      </c>
      <c r="L14">
        <v>7005.5674557360198</v>
      </c>
      <c r="M14">
        <v>68.838426554659605</v>
      </c>
      <c r="N14">
        <v>1.44167887905237</v>
      </c>
      <c r="O14">
        <v>7.9265119526767496</v>
      </c>
      <c r="P14">
        <v>22.6663757716797</v>
      </c>
      <c r="Q14">
        <v>-5.9222984833514E-2</v>
      </c>
    </row>
    <row r="15" spans="1:17" x14ac:dyDescent="0.3">
      <c r="A15" t="s">
        <v>52</v>
      </c>
      <c r="B15" t="s">
        <v>53</v>
      </c>
      <c r="C15" t="s">
        <v>3175</v>
      </c>
      <c r="D15" t="s">
        <v>54</v>
      </c>
      <c r="E15">
        <v>440517.90049199999</v>
      </c>
      <c r="F15">
        <v>1846.05</v>
      </c>
      <c r="G15">
        <v>33.849959955757903</v>
      </c>
      <c r="H15">
        <v>1.78364586009755</v>
      </c>
      <c r="I15">
        <v>2.72622851682274</v>
      </c>
      <c r="J15">
        <v>-0.959175703856744</v>
      </c>
      <c r="K15">
        <v>1748.5258790493201</v>
      </c>
      <c r="L15">
        <v>1539.2473849404701</v>
      </c>
      <c r="M15">
        <v>51.353549873760301</v>
      </c>
      <c r="N15">
        <v>0.73547629852780605</v>
      </c>
      <c r="O15">
        <v>1.47883318436661</v>
      </c>
      <c r="P15">
        <v>72.794496185706905</v>
      </c>
      <c r="Q15">
        <v>0.13835670930487001</v>
      </c>
    </row>
    <row r="16" spans="1:17" x14ac:dyDescent="0.3">
      <c r="A16" t="s">
        <v>55</v>
      </c>
      <c r="B16" t="s">
        <v>56</v>
      </c>
      <c r="C16" t="s">
        <v>3176</v>
      </c>
      <c r="D16" t="s">
        <v>57</v>
      </c>
      <c r="E16">
        <v>401587.42793960997</v>
      </c>
      <c r="F16">
        <v>423.95</v>
      </c>
      <c r="G16">
        <v>49.1294885667686</v>
      </c>
      <c r="H16">
        <v>-0.66450447371688903</v>
      </c>
      <c r="I16">
        <v>18.759840690170101</v>
      </c>
      <c r="J16">
        <v>5.5984892277597904</v>
      </c>
      <c r="K16">
        <v>398.82969734536903</v>
      </c>
      <c r="L16">
        <v>350.54577377783602</v>
      </c>
      <c r="M16">
        <v>61.360216744577798</v>
      </c>
      <c r="N16">
        <v>1.0028979249213501</v>
      </c>
      <c r="O16">
        <v>1.8634272909541201</v>
      </c>
      <c r="P16">
        <v>86.147091108671702</v>
      </c>
      <c r="Q16">
        <v>0.19057064159109299</v>
      </c>
    </row>
    <row r="17" spans="1:17" x14ac:dyDescent="0.3">
      <c r="A17" t="s">
        <v>58</v>
      </c>
      <c r="B17" t="s">
        <v>59</v>
      </c>
      <c r="C17" t="s">
        <v>3177</v>
      </c>
      <c r="D17" t="s">
        <v>60</v>
      </c>
      <c r="E17">
        <v>383700.04533533897</v>
      </c>
      <c r="F17">
        <v>12351.5</v>
      </c>
      <c r="G17">
        <v>-6.8619768627412503</v>
      </c>
      <c r="H17">
        <v>-3.2560060644876598</v>
      </c>
      <c r="I17">
        <v>-9.9874569675242295</v>
      </c>
      <c r="J17">
        <v>-0.75356062692912396</v>
      </c>
      <c r="K17">
        <v>12357.9054631991</v>
      </c>
      <c r="L17">
        <v>11826.400668157399</v>
      </c>
      <c r="M17">
        <v>40.670937877787402</v>
      </c>
      <c r="N17">
        <v>0.67594518338454002</v>
      </c>
      <c r="O17">
        <v>10.755778650366301</v>
      </c>
      <c r="P17">
        <v>26.842718725770599</v>
      </c>
      <c r="Q17">
        <v>6.1991991885215002E-2</v>
      </c>
    </row>
    <row r="18" spans="1:17" x14ac:dyDescent="0.3">
      <c r="A18" t="s">
        <v>61</v>
      </c>
      <c r="B18" t="s">
        <v>62</v>
      </c>
      <c r="C18" t="s">
        <v>3171</v>
      </c>
      <c r="D18" t="s">
        <v>24</v>
      </c>
      <c r="E18">
        <v>383678.81674457999</v>
      </c>
      <c r="F18">
        <v>1242.7</v>
      </c>
      <c r="G18">
        <v>-5.2700412898619504</v>
      </c>
      <c r="H18">
        <v>2.6808077377340198</v>
      </c>
      <c r="I18">
        <v>1.76928565847144</v>
      </c>
      <c r="J18">
        <v>4.4762925165698499</v>
      </c>
      <c r="K18">
        <v>1194.0867516599101</v>
      </c>
      <c r="L18">
        <v>1136.04741416042</v>
      </c>
      <c r="M18">
        <v>79.836222705981598</v>
      </c>
      <c r="N18">
        <v>0.74893696870061699</v>
      </c>
      <c r="O18">
        <v>7.8015611169228203</v>
      </c>
      <c r="P18">
        <v>30.618036577674999</v>
      </c>
      <c r="Q18">
        <v>4.0615908394925002E-2</v>
      </c>
    </row>
    <row r="19" spans="1:17" x14ac:dyDescent="0.3">
      <c r="A19" t="s">
        <v>63</v>
      </c>
      <c r="B19" t="s">
        <v>64</v>
      </c>
      <c r="C19" t="s">
        <v>3171</v>
      </c>
      <c r="D19" t="s">
        <v>24</v>
      </c>
      <c r="E19">
        <v>365754.43860763998</v>
      </c>
      <c r="F19">
        <v>1871.95</v>
      </c>
      <c r="G19">
        <v>-21.627271084182102</v>
      </c>
      <c r="H19">
        <v>-0.48217718856814301</v>
      </c>
      <c r="I19">
        <v>-9.5030212799405493</v>
      </c>
      <c r="J19">
        <v>2.3757349535347001</v>
      </c>
      <c r="K19">
        <v>1795.1110029741899</v>
      </c>
      <c r="L19">
        <v>1776.5453960601001</v>
      </c>
      <c r="M19">
        <v>69.581838246332396</v>
      </c>
      <c r="N19">
        <v>0.74281746759089295</v>
      </c>
      <c r="O19">
        <v>2.91407355965704</v>
      </c>
      <c r="P19">
        <v>21.2520646435858</v>
      </c>
      <c r="Q19">
        <v>-0.104627326936299</v>
      </c>
    </row>
    <row r="20" spans="1:17" x14ac:dyDescent="0.3">
      <c r="A20" t="s">
        <v>65</v>
      </c>
      <c r="B20" t="s">
        <v>66</v>
      </c>
      <c r="C20" t="s">
        <v>3169</v>
      </c>
      <c r="D20" t="s">
        <v>67</v>
      </c>
      <c r="E20">
        <v>365331.30814223998</v>
      </c>
      <c r="F20">
        <v>285.25</v>
      </c>
      <c r="G20">
        <v>25.329855181527499</v>
      </c>
      <c r="H20">
        <v>-16.498160005143099</v>
      </c>
      <c r="I20">
        <v>-6.46406109776773</v>
      </c>
      <c r="J20">
        <v>0.46547675784074399</v>
      </c>
      <c r="K20">
        <v>307.71878468729301</v>
      </c>
      <c r="L20">
        <v>272.68617828005</v>
      </c>
      <c r="M20">
        <v>30.497101104905799</v>
      </c>
      <c r="N20">
        <v>0.85985087261649296</v>
      </c>
      <c r="O20">
        <v>20.9465381244522</v>
      </c>
      <c r="P20">
        <v>58.560311284046598</v>
      </c>
      <c r="Q20">
        <v>8.9417149845764002E-2</v>
      </c>
    </row>
    <row r="21" spans="1:17" x14ac:dyDescent="0.3">
      <c r="A21" t="s">
        <v>68</v>
      </c>
      <c r="B21" t="s">
        <v>69</v>
      </c>
      <c r="C21" t="s">
        <v>3177</v>
      </c>
      <c r="D21" t="s">
        <v>60</v>
      </c>
      <c r="E21">
        <v>354119.45676460001</v>
      </c>
      <c r="F21">
        <v>967</v>
      </c>
      <c r="G21">
        <v>24.435827185185801</v>
      </c>
      <c r="H21">
        <v>-16.1744401034261</v>
      </c>
      <c r="I21">
        <v>-15.527185429621699</v>
      </c>
      <c r="J21">
        <v>-1.64622404775014</v>
      </c>
      <c r="K21">
        <v>1034.86440321802</v>
      </c>
      <c r="L21">
        <v>937.01686101588996</v>
      </c>
      <c r="M21">
        <v>20.247527772043</v>
      </c>
      <c r="N21">
        <v>1.26398440470518</v>
      </c>
      <c r="O21">
        <v>21.923474663909001</v>
      </c>
      <c r="P21">
        <v>58.967614663817201</v>
      </c>
      <c r="Q21">
        <v>0.14780019140360201</v>
      </c>
    </row>
    <row r="22" spans="1:17" x14ac:dyDescent="0.3">
      <c r="A22" t="s">
        <v>70</v>
      </c>
      <c r="B22" t="s">
        <v>71</v>
      </c>
      <c r="C22" t="s">
        <v>3178</v>
      </c>
      <c r="D22" t="s">
        <v>72</v>
      </c>
      <c r="E22">
        <v>342623.97496336</v>
      </c>
      <c r="F22">
        <v>5342.5</v>
      </c>
      <c r="G22">
        <v>17.015980257018398</v>
      </c>
      <c r="H22">
        <v>0.893140087525507</v>
      </c>
      <c r="I22">
        <v>16.600355253110301</v>
      </c>
      <c r="J22">
        <v>-1.34579950552037</v>
      </c>
      <c r="K22">
        <v>5054.7895445799704</v>
      </c>
      <c r="L22">
        <v>4582.3027227167504</v>
      </c>
      <c r="M22">
        <v>61.2186206202473</v>
      </c>
      <c r="N22">
        <v>0.948087574275982</v>
      </c>
      <c r="O22">
        <v>1.99344875994385</v>
      </c>
      <c r="P22">
        <v>47.746128318583999</v>
      </c>
      <c r="Q22">
        <v>-4.1092883241549997E-3</v>
      </c>
    </row>
    <row r="23" spans="1:17" x14ac:dyDescent="0.3">
      <c r="A23" t="s">
        <v>73</v>
      </c>
      <c r="B23" t="s">
        <v>74</v>
      </c>
      <c r="C23" t="s">
        <v>3179</v>
      </c>
      <c r="D23" t="s">
        <v>75</v>
      </c>
      <c r="E23">
        <v>337018.53140122897</v>
      </c>
      <c r="F23">
        <v>2943.15</v>
      </c>
      <c r="G23">
        <v>-7.0962263912552999</v>
      </c>
      <c r="H23">
        <v>-8.9143410072795799</v>
      </c>
      <c r="I23">
        <v>-20.0816171642171</v>
      </c>
      <c r="J23">
        <v>0.100813829419446</v>
      </c>
      <c r="K23">
        <v>3050.5193728168501</v>
      </c>
      <c r="L23">
        <v>2999.4762141075398</v>
      </c>
      <c r="M23">
        <v>38.051511514016099</v>
      </c>
      <c r="N23">
        <v>0.60734471807767898</v>
      </c>
      <c r="O23">
        <v>27.207243939316701</v>
      </c>
      <c r="P23">
        <v>37.401960784313701</v>
      </c>
      <c r="Q23">
        <v>7.3433639229597003E-2</v>
      </c>
    </row>
    <row r="24" spans="1:17" x14ac:dyDescent="0.3">
      <c r="A24" t="s">
        <v>76</v>
      </c>
      <c r="B24" t="s">
        <v>77</v>
      </c>
      <c r="C24" t="s">
        <v>3177</v>
      </c>
      <c r="D24" t="s">
        <v>60</v>
      </c>
      <c r="E24">
        <v>336486.49030175997</v>
      </c>
      <c r="F24">
        <v>2797.5</v>
      </c>
      <c r="G24">
        <v>44.968004133721699</v>
      </c>
      <c r="H24">
        <v>-5.15997725762481</v>
      </c>
      <c r="I24">
        <v>35.223479822035401</v>
      </c>
      <c r="J24">
        <v>5.7101267138346001</v>
      </c>
      <c r="K24">
        <v>2742.36725564979</v>
      </c>
      <c r="L24">
        <v>2341.90663938743</v>
      </c>
      <c r="M24">
        <v>65.531064547504499</v>
      </c>
      <c r="N24">
        <v>0.78073617787219196</v>
      </c>
      <c r="O24">
        <v>7.7211796246648703</v>
      </c>
      <c r="P24">
        <v>92.931034482758605</v>
      </c>
      <c r="Q24">
        <v>0.20006840318352301</v>
      </c>
    </row>
    <row r="25" spans="1:17" x14ac:dyDescent="0.3">
      <c r="A25" t="s">
        <v>78</v>
      </c>
      <c r="B25" t="s">
        <v>79</v>
      </c>
      <c r="C25" t="s">
        <v>3180</v>
      </c>
      <c r="D25" t="s">
        <v>80</v>
      </c>
      <c r="E25">
        <v>335202.07043781999</v>
      </c>
      <c r="F25">
        <v>11627.5</v>
      </c>
      <c r="G25">
        <v>11.2333337404582</v>
      </c>
      <c r="H25">
        <v>-1.71764775977048</v>
      </c>
      <c r="I25">
        <v>6.5070357435348196</v>
      </c>
      <c r="J25">
        <v>1.03142960048683</v>
      </c>
      <c r="K25">
        <v>11383.9253872509</v>
      </c>
      <c r="L25">
        <v>10403.179665293699</v>
      </c>
      <c r="M25">
        <v>59.528109012686798</v>
      </c>
      <c r="N25">
        <v>0.66577678915516003</v>
      </c>
      <c r="O25">
        <v>3.8744356052461799</v>
      </c>
      <c r="P25">
        <v>44.529866191011799</v>
      </c>
      <c r="Q25">
        <v>4.2363235430313E-2</v>
      </c>
    </row>
    <row r="26" spans="1:17" x14ac:dyDescent="0.3">
      <c r="A26" t="s">
        <v>81</v>
      </c>
      <c r="B26" t="s">
        <v>82</v>
      </c>
      <c r="C26" t="s">
        <v>3181</v>
      </c>
      <c r="D26" t="s">
        <v>83</v>
      </c>
      <c r="E26">
        <v>330461.47825460002</v>
      </c>
      <c r="F26">
        <v>3780.95</v>
      </c>
      <c r="G26">
        <v>-11.893803923744001</v>
      </c>
      <c r="H26">
        <v>4.7207543915391197</v>
      </c>
      <c r="I26">
        <v>-10.980070012548801</v>
      </c>
      <c r="J26">
        <v>2.30613699468659E-2</v>
      </c>
      <c r="K26">
        <v>3556.2983691846798</v>
      </c>
      <c r="L26">
        <v>3444.33623893001</v>
      </c>
      <c r="M26">
        <v>58.087299288346799</v>
      </c>
      <c r="N26">
        <v>0.77004679101339002</v>
      </c>
      <c r="O26">
        <v>2.8035282138086899</v>
      </c>
      <c r="P26">
        <v>23.7363572398671</v>
      </c>
      <c r="Q26">
        <v>7.3432507196882005E-2</v>
      </c>
    </row>
    <row r="27" spans="1:17" x14ac:dyDescent="0.3">
      <c r="A27" t="s">
        <v>84</v>
      </c>
      <c r="B27" t="s">
        <v>85</v>
      </c>
      <c r="C27" t="s">
        <v>3177</v>
      </c>
      <c r="D27" t="s">
        <v>86</v>
      </c>
      <c r="E27">
        <v>328536.80179572001</v>
      </c>
      <c r="F27">
        <v>11868</v>
      </c>
      <c r="G27">
        <v>102.74393833177</v>
      </c>
      <c r="H27">
        <v>15.248352116598999</v>
      </c>
      <c r="I27">
        <v>20.864940826966201</v>
      </c>
      <c r="J27">
        <v>2.19490774789235</v>
      </c>
      <c r="K27">
        <v>10473.6931453133</v>
      </c>
      <c r="L27">
        <v>8809.4930001756802</v>
      </c>
      <c r="M27">
        <v>73.291801256685204</v>
      </c>
      <c r="N27">
        <v>1.3600621066392999</v>
      </c>
      <c r="O27">
        <v>1.5672396359959599</v>
      </c>
      <c r="P27">
        <v>142.05341573102399</v>
      </c>
      <c r="Q27">
        <v>0.180969264655889</v>
      </c>
    </row>
    <row r="28" spans="1:17" x14ac:dyDescent="0.3">
      <c r="A28" t="s">
        <v>87</v>
      </c>
      <c r="B28" t="s">
        <v>88</v>
      </c>
      <c r="C28" t="s">
        <v>3181</v>
      </c>
      <c r="D28" t="s">
        <v>89</v>
      </c>
      <c r="E28">
        <v>313930.41277153499</v>
      </c>
      <c r="F28">
        <v>3293.85</v>
      </c>
      <c r="G28">
        <v>-23.764342353579401</v>
      </c>
      <c r="H28">
        <v>3.7603532105759201</v>
      </c>
      <c r="I28">
        <v>0.51350995477379102</v>
      </c>
      <c r="J28">
        <v>-2.93388694615654</v>
      </c>
      <c r="K28">
        <v>3140.5885589623599</v>
      </c>
      <c r="L28">
        <v>3040.0681033881201</v>
      </c>
      <c r="M28">
        <v>50.180472711492001</v>
      </c>
      <c r="N28">
        <v>0.92780196276223204</v>
      </c>
      <c r="O28">
        <v>3.9194255961868301</v>
      </c>
      <c r="P28">
        <v>23.3605482940713</v>
      </c>
      <c r="Q28">
        <v>-6.7692985160133001E-2</v>
      </c>
    </row>
    <row r="29" spans="1:17" x14ac:dyDescent="0.3">
      <c r="A29" t="s">
        <v>90</v>
      </c>
      <c r="B29" t="s">
        <v>91</v>
      </c>
      <c r="C29" t="s">
        <v>3176</v>
      </c>
      <c r="D29" t="s">
        <v>92</v>
      </c>
      <c r="E29">
        <v>310919.18566916999</v>
      </c>
      <c r="F29">
        <v>334.9</v>
      </c>
      <c r="G29">
        <v>37.407621763127999</v>
      </c>
      <c r="H29">
        <v>-5.5539298890889999</v>
      </c>
      <c r="I29">
        <v>12.812028602622799</v>
      </c>
      <c r="J29">
        <v>-0.73020865068650098</v>
      </c>
      <c r="K29">
        <v>334.65030460015601</v>
      </c>
      <c r="L29">
        <v>297.07335717050199</v>
      </c>
      <c r="M29">
        <v>46.2555547630135</v>
      </c>
      <c r="N29">
        <v>0.99561707999356197</v>
      </c>
      <c r="O29">
        <v>8.2412660495670504</v>
      </c>
      <c r="P29">
        <v>72.851612903225799</v>
      </c>
      <c r="Q29">
        <v>0.12342882656431101</v>
      </c>
    </row>
    <row r="30" spans="1:17" x14ac:dyDescent="0.3">
      <c r="A30" t="s">
        <v>93</v>
      </c>
      <c r="B30" t="s">
        <v>94</v>
      </c>
      <c r="C30" t="s">
        <v>3176</v>
      </c>
      <c r="D30" t="s">
        <v>95</v>
      </c>
      <c r="E30">
        <v>309013.05580823898</v>
      </c>
      <c r="F30">
        <v>1962.95</v>
      </c>
      <c r="G30">
        <v>68.316117770042496</v>
      </c>
      <c r="H30">
        <v>4.2882381400043297</v>
      </c>
      <c r="I30">
        <v>-8.7303709554776301</v>
      </c>
      <c r="J30">
        <v>6.7871988713436799</v>
      </c>
      <c r="K30">
        <v>1853.44373791815</v>
      </c>
      <c r="L30">
        <v>1717.12436280318</v>
      </c>
      <c r="M30">
        <v>65.407113759256703</v>
      </c>
      <c r="N30">
        <v>1.16152121693086</v>
      </c>
      <c r="O30">
        <v>10.756769148475399</v>
      </c>
      <c r="P30">
        <v>140.69033167800799</v>
      </c>
      <c r="Q30">
        <v>5.7618463778977003E-2</v>
      </c>
    </row>
    <row r="31" spans="1:17" x14ac:dyDescent="0.3">
      <c r="A31" t="s">
        <v>96</v>
      </c>
      <c r="B31" t="s">
        <v>97</v>
      </c>
      <c r="C31" t="s">
        <v>3182</v>
      </c>
      <c r="D31" t="s">
        <v>98</v>
      </c>
      <c r="E31">
        <v>308640.65246160002</v>
      </c>
      <c r="F31">
        <v>1408.2</v>
      </c>
      <c r="G31">
        <v>45.903440950697799</v>
      </c>
      <c r="H31">
        <v>-8.4217781742791509</v>
      </c>
      <c r="I31">
        <v>-3.03826946488438</v>
      </c>
      <c r="J31">
        <v>-1.15858339253519</v>
      </c>
      <c r="K31">
        <v>1465.8234060045299</v>
      </c>
      <c r="L31">
        <v>1314.8678483609301</v>
      </c>
      <c r="M31">
        <v>37.514497133632503</v>
      </c>
      <c r="N31">
        <v>0.59469607244148504</v>
      </c>
      <c r="O31">
        <v>15.139894901292401</v>
      </c>
      <c r="P31">
        <v>86.640159045725596</v>
      </c>
      <c r="Q31">
        <v>7.0039279633214005E-2</v>
      </c>
    </row>
    <row r="32" spans="1:17" x14ac:dyDescent="0.3">
      <c r="A32" t="s">
        <v>99</v>
      </c>
      <c r="B32" t="s">
        <v>100</v>
      </c>
      <c r="C32" t="s">
        <v>3171</v>
      </c>
      <c r="D32" t="s">
        <v>40</v>
      </c>
      <c r="E32">
        <v>300915.58493214002</v>
      </c>
      <c r="F32">
        <v>1890.4</v>
      </c>
      <c r="G32">
        <v>-4.5393611811607704</v>
      </c>
      <c r="H32">
        <v>17.6382511479129</v>
      </c>
      <c r="I32">
        <v>3.0390990857793199</v>
      </c>
      <c r="J32">
        <v>2.7595962360962099</v>
      </c>
      <c r="K32">
        <v>1721.7861486650199</v>
      </c>
      <c r="L32">
        <v>1631.2554000811499</v>
      </c>
      <c r="M32">
        <v>68.0234911848558</v>
      </c>
      <c r="N32">
        <v>1.06626045096827</v>
      </c>
      <c r="O32">
        <v>1.6187050359712101</v>
      </c>
      <c r="P32">
        <v>33.215883865966603</v>
      </c>
      <c r="Q32">
        <v>-4.7020745222943999E-2</v>
      </c>
    </row>
    <row r="33" spans="1:17" x14ac:dyDescent="0.3">
      <c r="A33" t="s">
        <v>101</v>
      </c>
      <c r="B33" t="s">
        <v>102</v>
      </c>
      <c r="C33" t="s">
        <v>3169</v>
      </c>
      <c r="D33" t="s">
        <v>103</v>
      </c>
      <c r="E33">
        <v>300186.49680816999</v>
      </c>
      <c r="F33">
        <v>477.95</v>
      </c>
      <c r="G33">
        <v>41.877041383407402</v>
      </c>
      <c r="H33">
        <v>-8.6186017852429604</v>
      </c>
      <c r="I33">
        <v>-2.4373887455893999</v>
      </c>
      <c r="J33">
        <v>-0.29037804309601101</v>
      </c>
      <c r="K33">
        <v>501.88493419240098</v>
      </c>
      <c r="L33">
        <v>447.97751862639598</v>
      </c>
      <c r="M33">
        <v>35.763885137775198</v>
      </c>
      <c r="N33">
        <v>0.85675213376892401</v>
      </c>
      <c r="O33">
        <v>13.7252850716601</v>
      </c>
      <c r="P33">
        <v>71.5541995692749</v>
      </c>
      <c r="Q33">
        <v>0.13105702075598699</v>
      </c>
    </row>
    <row r="34" spans="1:17" x14ac:dyDescent="0.3">
      <c r="A34" t="s">
        <v>104</v>
      </c>
      <c r="B34" t="s">
        <v>105</v>
      </c>
      <c r="C34" t="s">
        <v>3183</v>
      </c>
      <c r="D34" t="s">
        <v>106</v>
      </c>
      <c r="E34">
        <v>296778.937875</v>
      </c>
      <c r="F34">
        <v>4231.8</v>
      </c>
      <c r="G34">
        <v>85.744540787731097</v>
      </c>
      <c r="H34">
        <v>-10.8026740754618</v>
      </c>
      <c r="I34">
        <v>21.850858393683801</v>
      </c>
      <c r="J34">
        <v>-4.3079680905992497</v>
      </c>
      <c r="K34">
        <v>4725.7011870297401</v>
      </c>
      <c r="L34">
        <v>4026.1262028424499</v>
      </c>
      <c r="M34">
        <v>24.9492928062568</v>
      </c>
      <c r="N34">
        <v>0.64510041167772303</v>
      </c>
      <c r="O34">
        <v>34.097783449123298</v>
      </c>
      <c r="P34">
        <v>139.38228306369501</v>
      </c>
      <c r="Q34">
        <v>0.248666860357076</v>
      </c>
    </row>
    <row r="35" spans="1:17" x14ac:dyDescent="0.3">
      <c r="A35" t="s">
        <v>107</v>
      </c>
      <c r="B35" t="s">
        <v>108</v>
      </c>
      <c r="C35" t="s">
        <v>3170</v>
      </c>
      <c r="D35" t="s">
        <v>21</v>
      </c>
      <c r="E35">
        <v>281198.86839231499</v>
      </c>
      <c r="F35">
        <v>533.35</v>
      </c>
      <c r="G35">
        <v>-2.2315811154461098</v>
      </c>
      <c r="H35">
        <v>0.77050817586856502</v>
      </c>
      <c r="I35">
        <v>-8.7128553078324593</v>
      </c>
      <c r="J35">
        <v>3.18579482748703</v>
      </c>
      <c r="K35">
        <v>520.44628740742098</v>
      </c>
      <c r="L35">
        <v>486.95728846350801</v>
      </c>
      <c r="M35">
        <v>54.014587503249601</v>
      </c>
      <c r="N35">
        <v>0.87087995486784797</v>
      </c>
      <c r="O35">
        <v>8.7278522546170301</v>
      </c>
      <c r="P35">
        <v>42.207705639248097</v>
      </c>
      <c r="Q35">
        <v>-0.10837535428350201</v>
      </c>
    </row>
    <row r="36" spans="1:17" x14ac:dyDescent="0.3">
      <c r="A36" t="s">
        <v>109</v>
      </c>
      <c r="B36" t="s">
        <v>110</v>
      </c>
      <c r="C36" t="s">
        <v>3178</v>
      </c>
      <c r="D36" t="s">
        <v>111</v>
      </c>
      <c r="E36">
        <v>260785.60138959999</v>
      </c>
      <c r="F36">
        <v>7326.15</v>
      </c>
      <c r="G36">
        <v>229.12471370891501</v>
      </c>
      <c r="H36">
        <v>8.4833151779043394</v>
      </c>
      <c r="I36">
        <v>68.714244518110803</v>
      </c>
      <c r="J36">
        <v>1.6416210019461599</v>
      </c>
      <c r="K36">
        <v>6499.77830131679</v>
      </c>
      <c r="L36">
        <v>4824.8208824945896</v>
      </c>
      <c r="M36">
        <v>70.309246654131599</v>
      </c>
      <c r="N36">
        <v>0.58545687769460497</v>
      </c>
      <c r="O36">
        <v>2.4931239464111399</v>
      </c>
      <c r="P36">
        <v>276.66580976863702</v>
      </c>
      <c r="Q36">
        <v>0.28764800981431699</v>
      </c>
    </row>
    <row r="37" spans="1:17" x14ac:dyDescent="0.3">
      <c r="A37" t="s">
        <v>112</v>
      </c>
      <c r="B37" t="s">
        <v>113</v>
      </c>
      <c r="C37" t="s">
        <v>3176</v>
      </c>
      <c r="D37" t="s">
        <v>57</v>
      </c>
      <c r="E37">
        <v>251356.71078497</v>
      </c>
      <c r="F37">
        <v>649.6</v>
      </c>
      <c r="G37">
        <v>50.092449783107597</v>
      </c>
      <c r="H37">
        <v>-10.0979205200361</v>
      </c>
      <c r="I37">
        <v>8.86401431497133</v>
      </c>
      <c r="J37">
        <v>3.1745553179494301</v>
      </c>
      <c r="K37">
        <v>670.98550236372603</v>
      </c>
      <c r="L37">
        <v>605.71839336790595</v>
      </c>
      <c r="M37">
        <v>49.797357503285603</v>
      </c>
      <c r="N37">
        <v>0.55912014022512402</v>
      </c>
      <c r="O37">
        <v>37.907943349753602</v>
      </c>
      <c r="P37">
        <v>124.503196820459</v>
      </c>
      <c r="Q37">
        <v>0.17596116395977601</v>
      </c>
    </row>
    <row r="38" spans="1:17" x14ac:dyDescent="0.3">
      <c r="A38" t="s">
        <v>114</v>
      </c>
      <c r="B38" t="s">
        <v>115</v>
      </c>
      <c r="C38" t="s">
        <v>3173</v>
      </c>
      <c r="D38" t="s">
        <v>116</v>
      </c>
      <c r="E38">
        <v>250406.07680939999</v>
      </c>
      <c r="F38">
        <v>2634.2</v>
      </c>
      <c r="G38">
        <v>-10.0925220006029</v>
      </c>
      <c r="H38">
        <v>-0.81158062105622697</v>
      </c>
      <c r="I38">
        <v>-10.958245805459301</v>
      </c>
      <c r="J38">
        <v>2.6131590865862</v>
      </c>
      <c r="K38">
        <v>2529.9274578296099</v>
      </c>
      <c r="L38">
        <v>2484.1291395717599</v>
      </c>
      <c r="M38">
        <v>78.8532132127539</v>
      </c>
      <c r="N38">
        <v>1.23650808295929</v>
      </c>
      <c r="O38">
        <v>5.1286918229443499</v>
      </c>
      <c r="P38">
        <v>18.363614713897601</v>
      </c>
      <c r="Q38">
        <v>-1.0075284902453E-2</v>
      </c>
    </row>
    <row r="39" spans="1:17" x14ac:dyDescent="0.3">
      <c r="A39" t="s">
        <v>117</v>
      </c>
      <c r="B39" t="s">
        <v>118</v>
      </c>
      <c r="C39" t="s">
        <v>3178</v>
      </c>
      <c r="D39" t="s">
        <v>119</v>
      </c>
      <c r="E39">
        <v>240161.13000810001</v>
      </c>
      <c r="F39">
        <v>278.85000000000002</v>
      </c>
      <c r="G39">
        <v>149.61237377876401</v>
      </c>
      <c r="H39">
        <v>-3.84641630824312</v>
      </c>
      <c r="I39">
        <v>60.050219174146697</v>
      </c>
      <c r="J39">
        <v>-0.124074321742931</v>
      </c>
      <c r="K39">
        <v>248.971514523666</v>
      </c>
      <c r="L39">
        <v>193.35831016610899</v>
      </c>
      <c r="M39">
        <v>60.989349675912102</v>
      </c>
      <c r="N39">
        <v>1.1465073457505299</v>
      </c>
      <c r="O39">
        <v>2.72547964855656</v>
      </c>
      <c r="P39">
        <v>185.268542199488</v>
      </c>
      <c r="Q39">
        <v>7.2344998360734006E-2</v>
      </c>
    </row>
    <row r="40" spans="1:17" x14ac:dyDescent="0.3">
      <c r="A40" t="s">
        <v>120</v>
      </c>
      <c r="B40" t="s">
        <v>121</v>
      </c>
      <c r="C40" t="s">
        <v>3183</v>
      </c>
      <c r="D40" t="s">
        <v>122</v>
      </c>
      <c r="E40">
        <v>240035.73547765001</v>
      </c>
      <c r="F40">
        <v>6725.65</v>
      </c>
      <c r="G40">
        <v>51.967773741669497</v>
      </c>
      <c r="H40">
        <v>-10.382025547784</v>
      </c>
      <c r="I40">
        <v>28.461048760086101</v>
      </c>
      <c r="J40">
        <v>1.7381912755973901</v>
      </c>
      <c r="K40">
        <v>6877.0235262784299</v>
      </c>
      <c r="L40">
        <v>5994.3747024906897</v>
      </c>
      <c r="M40">
        <v>50.761699181335601</v>
      </c>
      <c r="N40">
        <v>0.57189420961398196</v>
      </c>
      <c r="O40">
        <v>18.4822284834923</v>
      </c>
      <c r="P40">
        <v>107.198089956869</v>
      </c>
      <c r="Q40">
        <v>0.16618956284167899</v>
      </c>
    </row>
    <row r="41" spans="1:17" x14ac:dyDescent="0.3">
      <c r="A41" t="s">
        <v>123</v>
      </c>
      <c r="B41" t="s">
        <v>124</v>
      </c>
      <c r="C41" t="s">
        <v>3169</v>
      </c>
      <c r="D41" t="s">
        <v>18</v>
      </c>
      <c r="E41">
        <v>237872.26056163499</v>
      </c>
      <c r="F41">
        <v>165.04</v>
      </c>
      <c r="G41">
        <v>53.446641606744898</v>
      </c>
      <c r="H41">
        <v>-4.3605016331730599</v>
      </c>
      <c r="I41">
        <v>-10.187032570351301</v>
      </c>
      <c r="J41">
        <v>-1.9873590829261301</v>
      </c>
      <c r="K41">
        <v>171.96680215623701</v>
      </c>
      <c r="L41">
        <v>156.94830045170801</v>
      </c>
      <c r="M41">
        <v>32.897732966669501</v>
      </c>
      <c r="N41">
        <v>0.85330341219901096</v>
      </c>
      <c r="O41">
        <v>19.2438196800775</v>
      </c>
      <c r="P41">
        <v>93.029239766081801</v>
      </c>
      <c r="Q41">
        <v>9.8558806891300005E-2</v>
      </c>
    </row>
    <row r="42" spans="1:17" x14ac:dyDescent="0.3">
      <c r="A42" t="s">
        <v>125</v>
      </c>
      <c r="B42" t="s">
        <v>126</v>
      </c>
      <c r="C42" t="s">
        <v>3179</v>
      </c>
      <c r="D42" t="s">
        <v>127</v>
      </c>
      <c r="E42">
        <v>233162.98775351999</v>
      </c>
      <c r="F42">
        <v>948.4</v>
      </c>
      <c r="G42">
        <v>-5.6910739492303799</v>
      </c>
      <c r="H42">
        <v>0.83554359636078102</v>
      </c>
      <c r="I42">
        <v>1.9016163758133799</v>
      </c>
      <c r="J42">
        <v>2.0673808077610301</v>
      </c>
      <c r="K42">
        <v>928.70210379555601</v>
      </c>
      <c r="L42">
        <v>876.95223544134399</v>
      </c>
      <c r="M42">
        <v>58.367935685136104</v>
      </c>
      <c r="N42">
        <v>0.80237753040005499</v>
      </c>
      <c r="O42">
        <v>3.1790383804301801</v>
      </c>
      <c r="P42">
        <v>31.175656984785601</v>
      </c>
      <c r="Q42">
        <v>2.5818239539585001E-2</v>
      </c>
    </row>
    <row r="43" spans="1:17" x14ac:dyDescent="0.3">
      <c r="A43" t="s">
        <v>128</v>
      </c>
      <c r="B43" t="s">
        <v>129</v>
      </c>
      <c r="C43" t="s">
        <v>3171</v>
      </c>
      <c r="D43" t="s">
        <v>51</v>
      </c>
      <c r="E43">
        <v>220395.42848172001</v>
      </c>
      <c r="F43">
        <v>346.65</v>
      </c>
      <c r="G43">
        <v>24.709467181769</v>
      </c>
      <c r="H43">
        <v>1.5626928778653699</v>
      </c>
      <c r="I43">
        <v>-18.375243745136299</v>
      </c>
      <c r="J43">
        <v>-9.1536360221823904E-2</v>
      </c>
      <c r="K43">
        <v>339.87507337619098</v>
      </c>
      <c r="L43">
        <v>309.92153538787699</v>
      </c>
      <c r="M43">
        <v>53.913525398685202</v>
      </c>
      <c r="N43">
        <v>1.1473298971394701</v>
      </c>
      <c r="O43">
        <v>13.8612433290062</v>
      </c>
      <c r="P43">
        <v>69.718482252141897</v>
      </c>
    </row>
    <row r="44" spans="1:17" x14ac:dyDescent="0.3">
      <c r="A44" t="s">
        <v>130</v>
      </c>
      <c r="B44" t="s">
        <v>131</v>
      </c>
      <c r="C44" t="s">
        <v>3184</v>
      </c>
      <c r="D44" t="s">
        <v>132</v>
      </c>
      <c r="E44">
        <v>213050.07853542001</v>
      </c>
      <c r="F44">
        <v>849.3</v>
      </c>
      <c r="G44">
        <v>36.3545054912178</v>
      </c>
      <c r="H44">
        <v>-4.4604035112778302</v>
      </c>
      <c r="I44">
        <v>-13.303634041197199</v>
      </c>
      <c r="J44">
        <v>3.6553501755622699</v>
      </c>
      <c r="K44">
        <v>843.88230566820198</v>
      </c>
      <c r="L44">
        <v>793.98340980414901</v>
      </c>
      <c r="M44">
        <v>62.960535343940599</v>
      </c>
      <c r="N44">
        <v>0.71839270768368002</v>
      </c>
      <c r="O44">
        <v>13.929118097256501</v>
      </c>
      <c r="P44">
        <v>65.700907228562997</v>
      </c>
      <c r="Q44">
        <v>0.102806274232282</v>
      </c>
    </row>
    <row r="45" spans="1:17" x14ac:dyDescent="0.3">
      <c r="A45" t="s">
        <v>133</v>
      </c>
      <c r="B45" t="s">
        <v>134</v>
      </c>
      <c r="C45" t="s">
        <v>3173</v>
      </c>
      <c r="D45" t="s">
        <v>135</v>
      </c>
      <c r="E45">
        <v>210091.96778134999</v>
      </c>
      <c r="F45">
        <v>652.15</v>
      </c>
      <c r="G45">
        <v>52.477899120056698</v>
      </c>
      <c r="H45">
        <v>9.9850912886859202</v>
      </c>
      <c r="I45">
        <v>6.6437358372070293E-2</v>
      </c>
      <c r="J45">
        <v>-0.22179087451916499</v>
      </c>
      <c r="K45">
        <v>620.25832591907601</v>
      </c>
      <c r="L45">
        <v>561.11253547287595</v>
      </c>
      <c r="M45">
        <v>62.2861771782839</v>
      </c>
      <c r="N45">
        <v>1.06521059098786</v>
      </c>
      <c r="O45">
        <v>4.44222954841677</v>
      </c>
      <c r="P45">
        <v>96.869528467065095</v>
      </c>
      <c r="Q45">
        <v>0.21080006629422199</v>
      </c>
    </row>
    <row r="46" spans="1:17" x14ac:dyDescent="0.3">
      <c r="A46" t="s">
        <v>136</v>
      </c>
      <c r="B46" t="s">
        <v>137</v>
      </c>
      <c r="C46" t="s">
        <v>3171</v>
      </c>
      <c r="D46" t="s">
        <v>138</v>
      </c>
      <c r="E46">
        <v>207214.23113599999</v>
      </c>
      <c r="F46">
        <v>155.25</v>
      </c>
      <c r="G46">
        <v>74.863410048194595</v>
      </c>
      <c r="H46">
        <v>-16.055930108397799</v>
      </c>
      <c r="I46">
        <v>-1.6631090455917199</v>
      </c>
      <c r="J46">
        <v>-4.9090257809269104</v>
      </c>
      <c r="K46">
        <v>175.762770482359</v>
      </c>
      <c r="L46">
        <v>151.701469651922</v>
      </c>
      <c r="M46">
        <v>14.1850640210828</v>
      </c>
      <c r="N46">
        <v>0.35412081591721001</v>
      </c>
      <c r="O46">
        <v>47.504025764895303</v>
      </c>
      <c r="P46">
        <v>136.12167300380199</v>
      </c>
      <c r="Q46">
        <v>0.17021139710522201</v>
      </c>
    </row>
    <row r="47" spans="1:17" x14ac:dyDescent="0.3">
      <c r="A47" t="s">
        <v>139</v>
      </c>
      <c r="B47" t="s">
        <v>140</v>
      </c>
      <c r="C47" t="s">
        <v>3183</v>
      </c>
      <c r="D47" t="s">
        <v>141</v>
      </c>
      <c r="E47">
        <v>206757.09417826499</v>
      </c>
      <c r="F47">
        <v>272.7</v>
      </c>
      <c r="G47">
        <v>72.958867569852899</v>
      </c>
      <c r="H47">
        <v>-10.632697422923201</v>
      </c>
      <c r="I47">
        <v>30.594387938380201</v>
      </c>
      <c r="J47">
        <v>-2.8230627336222001</v>
      </c>
      <c r="K47">
        <v>294.55369097447402</v>
      </c>
      <c r="L47">
        <v>249.20748998880501</v>
      </c>
      <c r="M47">
        <v>32.176210835327801</v>
      </c>
      <c r="N47">
        <v>0.73523744179550399</v>
      </c>
      <c r="O47">
        <v>24.862486248624801</v>
      </c>
      <c r="P47">
        <v>114.72440944881799</v>
      </c>
      <c r="Q47">
        <v>0.19965023595394499</v>
      </c>
    </row>
    <row r="48" spans="1:17" x14ac:dyDescent="0.3">
      <c r="A48" t="s">
        <v>142</v>
      </c>
      <c r="B48" t="s">
        <v>143</v>
      </c>
      <c r="C48" t="s">
        <v>3179</v>
      </c>
      <c r="D48" t="s">
        <v>144</v>
      </c>
      <c r="E48">
        <v>204927.97150000001</v>
      </c>
      <c r="F48">
        <v>489.45</v>
      </c>
      <c r="G48">
        <v>28.847925109563</v>
      </c>
      <c r="H48">
        <v>-4.9540964929633899</v>
      </c>
      <c r="I48">
        <v>50.327050197398997</v>
      </c>
      <c r="J48">
        <v>0.662799484978561</v>
      </c>
      <c r="K48">
        <v>541.71759867295305</v>
      </c>
      <c r="L48">
        <v>489.23007682188398</v>
      </c>
      <c r="M48">
        <v>39.086759934793903</v>
      </c>
      <c r="N48">
        <v>0.67057345223929998</v>
      </c>
      <c r="O48">
        <v>65.021963428337898</v>
      </c>
      <c r="P48">
        <v>71.978215038650703</v>
      </c>
      <c r="Q48">
        <v>3.3497747324280999E-2</v>
      </c>
    </row>
    <row r="49" spans="1:17" x14ac:dyDescent="0.3">
      <c r="A49" t="s">
        <v>145</v>
      </c>
      <c r="B49" t="s">
        <v>146</v>
      </c>
      <c r="C49" t="s">
        <v>3182</v>
      </c>
      <c r="D49" t="s">
        <v>147</v>
      </c>
      <c r="E49">
        <v>190220.126290185</v>
      </c>
      <c r="F49">
        <v>4873.55</v>
      </c>
      <c r="G49">
        <v>76.666324817525506</v>
      </c>
      <c r="H49">
        <v>11.625285560676501</v>
      </c>
      <c r="I49">
        <v>34.250900420399702</v>
      </c>
      <c r="J49">
        <v>-0.54868462736712997</v>
      </c>
      <c r="K49">
        <v>4593.1890974294802</v>
      </c>
      <c r="L49">
        <v>3882.0759245981899</v>
      </c>
      <c r="M49">
        <v>65.285372672220802</v>
      </c>
      <c r="N49">
        <v>0.815962653836521</v>
      </c>
      <c r="O49">
        <v>3.3127802115501002</v>
      </c>
      <c r="P49">
        <v>108.864936679023</v>
      </c>
      <c r="Q49">
        <v>0.10545486071367</v>
      </c>
    </row>
    <row r="50" spans="1:17" x14ac:dyDescent="0.3">
      <c r="A50" t="s">
        <v>148</v>
      </c>
      <c r="B50" t="s">
        <v>149</v>
      </c>
      <c r="C50" t="s">
        <v>3170</v>
      </c>
      <c r="D50" t="s">
        <v>21</v>
      </c>
      <c r="E50">
        <v>188495.16176913001</v>
      </c>
      <c r="F50">
        <v>6377.15</v>
      </c>
      <c r="G50">
        <v>-9.7270159114674009</v>
      </c>
      <c r="H50">
        <v>10.354268934834201</v>
      </c>
      <c r="I50">
        <v>8.40956918165468</v>
      </c>
      <c r="J50">
        <v>0.78068680392150702</v>
      </c>
      <c r="K50">
        <v>5861.95956776393</v>
      </c>
      <c r="L50">
        <v>5420.0700255249303</v>
      </c>
      <c r="M50">
        <v>65.434057283567498</v>
      </c>
      <c r="N50">
        <v>1.03162696282797</v>
      </c>
      <c r="O50">
        <v>3.1016990348353</v>
      </c>
      <c r="P50">
        <v>41.289007543950902</v>
      </c>
      <c r="Q50">
        <v>-3.3008987671462001E-2</v>
      </c>
    </row>
    <row r="51" spans="1:17" x14ac:dyDescent="0.3">
      <c r="A51" t="s">
        <v>150</v>
      </c>
      <c r="B51" t="s">
        <v>151</v>
      </c>
      <c r="C51" t="s">
        <v>3179</v>
      </c>
      <c r="D51" t="s">
        <v>127</v>
      </c>
      <c r="E51">
        <v>188001.98500746</v>
      </c>
      <c r="F51">
        <v>149.54</v>
      </c>
      <c r="G51">
        <v>-8.85648826332433</v>
      </c>
      <c r="H51">
        <v>-3.7753512594044301</v>
      </c>
      <c r="I51">
        <v>-15.961898265421601</v>
      </c>
      <c r="J51">
        <v>-0.90953500420829003</v>
      </c>
      <c r="K51">
        <v>155.92603272419001</v>
      </c>
      <c r="L51">
        <v>152.48080603434201</v>
      </c>
      <c r="M51">
        <v>42.8340387059351</v>
      </c>
      <c r="N51">
        <v>0.87089710435808199</v>
      </c>
      <c r="O51">
        <v>23.4452320449378</v>
      </c>
      <c r="P51">
        <v>30.488656195462401</v>
      </c>
      <c r="Q51">
        <v>-6.8401929851940003E-3</v>
      </c>
    </row>
    <row r="52" spans="1:17" x14ac:dyDescent="0.3">
      <c r="A52" t="s">
        <v>152</v>
      </c>
      <c r="B52" t="s">
        <v>153</v>
      </c>
      <c r="C52" t="s">
        <v>3171</v>
      </c>
      <c r="D52" t="s">
        <v>40</v>
      </c>
      <c r="E52">
        <v>184599.47890473</v>
      </c>
      <c r="F52">
        <v>1840.95</v>
      </c>
      <c r="G52">
        <v>10.615629800173901</v>
      </c>
      <c r="H52">
        <v>5.3962712499973096</v>
      </c>
      <c r="I52">
        <v>9.4829904109576297</v>
      </c>
      <c r="J52">
        <v>-0.99088376258991895</v>
      </c>
      <c r="K52">
        <v>1755.1000167587999</v>
      </c>
      <c r="L52">
        <v>1556.2615172112601</v>
      </c>
      <c r="M52">
        <v>48.229899363601902</v>
      </c>
      <c r="N52">
        <v>0.80796007630436995</v>
      </c>
      <c r="O52">
        <v>5.1630951410956296</v>
      </c>
      <c r="P52">
        <v>45.604460790129302</v>
      </c>
      <c r="Q52">
        <v>3.1981631869078E-2</v>
      </c>
    </row>
    <row r="53" spans="1:17" x14ac:dyDescent="0.3">
      <c r="A53" t="s">
        <v>154</v>
      </c>
      <c r="B53" t="s">
        <v>155</v>
      </c>
      <c r="C53" t="s">
        <v>3180</v>
      </c>
      <c r="D53" t="s">
        <v>80</v>
      </c>
      <c r="E53">
        <v>182708.35982911001</v>
      </c>
      <c r="F53">
        <v>2738.95</v>
      </c>
      <c r="G53">
        <v>15.164165488311699</v>
      </c>
      <c r="H53">
        <v>0.49256003265668402</v>
      </c>
      <c r="I53">
        <v>9.5052612067027802</v>
      </c>
      <c r="J53">
        <v>1.2113555209114699</v>
      </c>
      <c r="K53">
        <v>2682.7715424029998</v>
      </c>
      <c r="L53">
        <v>2413.9961199051299</v>
      </c>
      <c r="M53">
        <v>48.738204060074899</v>
      </c>
      <c r="N53">
        <v>0.48175020775851801</v>
      </c>
      <c r="O53">
        <v>5.0676354077292496</v>
      </c>
      <c r="P53">
        <v>50.424804757832902</v>
      </c>
      <c r="Q53">
        <v>6.4688662992792995E-2</v>
      </c>
    </row>
    <row r="54" spans="1:17" x14ac:dyDescent="0.3">
      <c r="A54" t="s">
        <v>156</v>
      </c>
      <c r="B54" t="s">
        <v>157</v>
      </c>
      <c r="C54" t="s">
        <v>3179</v>
      </c>
      <c r="D54" t="s">
        <v>158</v>
      </c>
      <c r="E54">
        <v>175007.53134747999</v>
      </c>
      <c r="F54">
        <v>449.75</v>
      </c>
      <c r="G54">
        <v>67.161856091102706</v>
      </c>
      <c r="H54">
        <v>0.72766807971601999</v>
      </c>
      <c r="I54">
        <v>52.1738009720832</v>
      </c>
      <c r="J54">
        <v>3.36779313736429</v>
      </c>
      <c r="K54">
        <v>446.04816889491201</v>
      </c>
      <c r="L54">
        <v>383.085575358884</v>
      </c>
      <c r="M54">
        <v>48.218998099295398</v>
      </c>
      <c r="N54">
        <v>0.838135242553675</v>
      </c>
      <c r="O54">
        <v>12.673707615341799</v>
      </c>
      <c r="P54">
        <v>116.22596153846099</v>
      </c>
      <c r="Q54">
        <v>3.7682681083684E-2</v>
      </c>
    </row>
    <row r="55" spans="1:17" x14ac:dyDescent="0.3">
      <c r="A55" t="s">
        <v>159</v>
      </c>
      <c r="B55" t="s">
        <v>160</v>
      </c>
      <c r="C55" t="s">
        <v>3183</v>
      </c>
      <c r="D55" t="s">
        <v>161</v>
      </c>
      <c r="E55">
        <v>164975.96764687501</v>
      </c>
      <c r="F55">
        <v>7502.7</v>
      </c>
      <c r="G55">
        <v>47.072915352550901</v>
      </c>
      <c r="H55">
        <v>-5.5183602020967202</v>
      </c>
      <c r="I55">
        <v>16.8030331756548</v>
      </c>
      <c r="J55">
        <v>1.9956875306744699</v>
      </c>
      <c r="K55">
        <v>7787.4643095477804</v>
      </c>
      <c r="L55">
        <v>6817.1475607381499</v>
      </c>
      <c r="M55">
        <v>54.841089036951601</v>
      </c>
      <c r="N55">
        <v>0.72218707741492005</v>
      </c>
      <c r="O55">
        <v>21.9554293787569</v>
      </c>
      <c r="P55">
        <v>94.875324675324606</v>
      </c>
      <c r="Q55">
        <v>0.175854233438269</v>
      </c>
    </row>
    <row r="56" spans="1:17" x14ac:dyDescent="0.3">
      <c r="A56" t="s">
        <v>162</v>
      </c>
      <c r="B56" t="s">
        <v>163</v>
      </c>
      <c r="C56" t="s">
        <v>3171</v>
      </c>
      <c r="D56" t="s">
        <v>138</v>
      </c>
      <c r="E56">
        <v>162381.50710079999</v>
      </c>
      <c r="F56">
        <v>480.7</v>
      </c>
      <c r="G56">
        <v>83.217711469396306</v>
      </c>
      <c r="H56">
        <v>-6.4182412350729496</v>
      </c>
      <c r="I56">
        <v>16.095617765400998</v>
      </c>
      <c r="J56">
        <v>-2.7570547911325698</v>
      </c>
      <c r="K56">
        <v>513.64841215162801</v>
      </c>
      <c r="L56">
        <v>443.33341076967702</v>
      </c>
      <c r="M56">
        <v>33.780662523802803</v>
      </c>
      <c r="N56">
        <v>0.94752120165801401</v>
      </c>
      <c r="O56">
        <v>20.657374661951302</v>
      </c>
      <c r="P56">
        <v>113.40732519422799</v>
      </c>
      <c r="Q56">
        <v>0.18694744321090501</v>
      </c>
    </row>
    <row r="57" spans="1:17" x14ac:dyDescent="0.3">
      <c r="A57" t="s">
        <v>164</v>
      </c>
      <c r="B57" t="s">
        <v>165</v>
      </c>
      <c r="C57" t="s">
        <v>3185</v>
      </c>
      <c r="D57" t="s">
        <v>166</v>
      </c>
      <c r="E57">
        <v>162364.68920115</v>
      </c>
      <c r="F57">
        <v>3244</v>
      </c>
      <c r="G57">
        <v>3.5639102704418799</v>
      </c>
      <c r="H57">
        <v>4.8543225999718498E-2</v>
      </c>
      <c r="I57">
        <v>-4.2982061689524604</v>
      </c>
      <c r="J57">
        <v>-2.48508395021971</v>
      </c>
      <c r="K57">
        <v>3157.5609719743002</v>
      </c>
      <c r="L57">
        <v>2957.0988817935199</v>
      </c>
      <c r="M57">
        <v>42.354222236750502</v>
      </c>
      <c r="N57">
        <v>1.18785804943439</v>
      </c>
      <c r="O57">
        <v>2.6818742293464899</v>
      </c>
      <c r="P57">
        <v>41.5018211162242</v>
      </c>
      <c r="Q57">
        <v>-2.917223532317E-3</v>
      </c>
    </row>
    <row r="58" spans="1:17" x14ac:dyDescent="0.3">
      <c r="A58" t="s">
        <v>167</v>
      </c>
      <c r="B58" t="s">
        <v>168</v>
      </c>
      <c r="C58" t="s">
        <v>3170</v>
      </c>
      <c r="D58" t="s">
        <v>21</v>
      </c>
      <c r="E58">
        <v>157064.23643592</v>
      </c>
      <c r="F58">
        <v>1595.35</v>
      </c>
      <c r="G58">
        <v>-1.04831402285982</v>
      </c>
      <c r="H58">
        <v>-2.3259857235083401</v>
      </c>
      <c r="I58">
        <v>10.9056916693344</v>
      </c>
      <c r="J58">
        <v>-0.88162473302290301</v>
      </c>
      <c r="K58">
        <v>1561.8122606602999</v>
      </c>
      <c r="L58">
        <v>1394.1017689057101</v>
      </c>
      <c r="M58">
        <v>42.110276941043701</v>
      </c>
      <c r="N58">
        <v>0.92450096118862801</v>
      </c>
      <c r="O58">
        <v>4.80458833484815</v>
      </c>
      <c r="P58">
        <v>45.276146245959097</v>
      </c>
      <c r="Q58">
        <v>-2.3113371280907E-2</v>
      </c>
    </row>
    <row r="59" spans="1:17" x14ac:dyDescent="0.3">
      <c r="A59" t="s">
        <v>169</v>
      </c>
      <c r="B59" t="s">
        <v>170</v>
      </c>
      <c r="C59" t="s">
        <v>3179</v>
      </c>
      <c r="D59" t="s">
        <v>171</v>
      </c>
      <c r="E59">
        <v>153315.46424057501</v>
      </c>
      <c r="F59">
        <v>684.2</v>
      </c>
      <c r="G59">
        <v>16.810669827269599</v>
      </c>
      <c r="H59">
        <v>3.6892713928396601</v>
      </c>
      <c r="I59">
        <v>11.718383793996299</v>
      </c>
      <c r="J59">
        <v>3.5548907853078799</v>
      </c>
      <c r="K59">
        <v>669.67209194292695</v>
      </c>
      <c r="L59">
        <v>616.42010764177405</v>
      </c>
      <c r="M59">
        <v>59.795104413687604</v>
      </c>
      <c r="N59">
        <v>0.78732895307426898</v>
      </c>
      <c r="O59">
        <v>4.5381467407190801</v>
      </c>
      <c r="P59">
        <v>52.467966573816099</v>
      </c>
      <c r="Q59">
        <v>2.6532523738178999E-2</v>
      </c>
    </row>
    <row r="60" spans="1:17" x14ac:dyDescent="0.3">
      <c r="A60" t="s">
        <v>172</v>
      </c>
      <c r="B60" t="s">
        <v>173</v>
      </c>
      <c r="C60" t="s">
        <v>3180</v>
      </c>
      <c r="D60" t="s">
        <v>80</v>
      </c>
      <c r="E60">
        <v>152738.28687077999</v>
      </c>
      <c r="F60">
        <v>608.4</v>
      </c>
      <c r="G60">
        <v>15.8621051813103</v>
      </c>
      <c r="H60">
        <v>-6.6917842745863299</v>
      </c>
      <c r="I60">
        <v>-11.650667765984201</v>
      </c>
      <c r="J60">
        <v>-0.99302925305077006</v>
      </c>
      <c r="K60">
        <v>635.11339944933002</v>
      </c>
      <c r="L60">
        <v>598.400704615667</v>
      </c>
      <c r="M60">
        <v>40.1099866518555</v>
      </c>
      <c r="N60">
        <v>0.52441726564226598</v>
      </c>
      <c r="O60">
        <v>16.198224852071</v>
      </c>
      <c r="P60">
        <v>50.575423833683899</v>
      </c>
      <c r="Q60">
        <v>3.5847221766241999E-2</v>
      </c>
    </row>
    <row r="61" spans="1:17" x14ac:dyDescent="0.3">
      <c r="A61" t="s">
        <v>174</v>
      </c>
      <c r="B61" t="s">
        <v>175</v>
      </c>
      <c r="C61" t="s">
        <v>3171</v>
      </c>
      <c r="D61" t="s">
        <v>40</v>
      </c>
      <c r="E61">
        <v>150359.49434524</v>
      </c>
      <c r="F61">
        <v>701.5</v>
      </c>
      <c r="G61">
        <v>-18.014855471466799</v>
      </c>
      <c r="H61">
        <v>-1.85410435122545</v>
      </c>
      <c r="I61">
        <v>-5.5838997933055596</v>
      </c>
      <c r="J61">
        <v>-0.99241376664079395</v>
      </c>
      <c r="K61">
        <v>693.98223738409297</v>
      </c>
      <c r="L61">
        <v>640.344997281411</v>
      </c>
      <c r="M61">
        <v>32.880001534840801</v>
      </c>
      <c r="N61">
        <v>0.643898399250739</v>
      </c>
      <c r="O61">
        <v>8.5103349964361996</v>
      </c>
      <c r="P61">
        <v>37.172467735627698</v>
      </c>
      <c r="Q61">
        <v>-5.7054319666398998E-2</v>
      </c>
    </row>
    <row r="62" spans="1:17" x14ac:dyDescent="0.3">
      <c r="A62" t="s">
        <v>176</v>
      </c>
      <c r="B62" t="s">
        <v>177</v>
      </c>
      <c r="C62" t="s">
        <v>3173</v>
      </c>
      <c r="D62" t="s">
        <v>116</v>
      </c>
      <c r="E62">
        <v>147489.67934820001</v>
      </c>
      <c r="F62">
        <v>6134.5</v>
      </c>
      <c r="G62">
        <v>9.2595686367404202</v>
      </c>
      <c r="H62">
        <v>3.10266406162259</v>
      </c>
      <c r="I62">
        <v>10.8593795734004</v>
      </c>
      <c r="J62">
        <v>1.74366686889153</v>
      </c>
      <c r="K62">
        <v>5818.8091801184</v>
      </c>
      <c r="L62">
        <v>5336.4747261579496</v>
      </c>
      <c r="M62">
        <v>71.198729905408698</v>
      </c>
      <c r="N62">
        <v>1.1569244928006699</v>
      </c>
      <c r="O62">
        <v>1.47526285760861</v>
      </c>
      <c r="P62">
        <v>41.097591830162997</v>
      </c>
      <c r="Q62">
        <v>2.9932335865371001E-2</v>
      </c>
    </row>
    <row r="63" spans="1:17" x14ac:dyDescent="0.3">
      <c r="A63" t="s">
        <v>178</v>
      </c>
      <c r="B63" t="s">
        <v>179</v>
      </c>
      <c r="C63" t="s">
        <v>3173</v>
      </c>
      <c r="D63" t="s">
        <v>180</v>
      </c>
      <c r="E63">
        <v>146493.89983460499</v>
      </c>
      <c r="F63">
        <v>1444.85</v>
      </c>
      <c r="G63">
        <v>19.6920778490604</v>
      </c>
      <c r="H63">
        <v>-2.11541783766434</v>
      </c>
      <c r="I63">
        <v>3.4762873313976899</v>
      </c>
      <c r="J63">
        <v>-5.2835596528303599</v>
      </c>
      <c r="K63">
        <v>1442.43763767459</v>
      </c>
      <c r="L63">
        <v>1304.2786945622099</v>
      </c>
      <c r="M63">
        <v>35.151535778163698</v>
      </c>
      <c r="N63">
        <v>1.17248253781072</v>
      </c>
      <c r="O63">
        <v>6.7134996712461401</v>
      </c>
      <c r="P63">
        <v>50.536570118774698</v>
      </c>
      <c r="Q63">
        <v>1.2904428633666001E-2</v>
      </c>
    </row>
    <row r="64" spans="1:17" x14ac:dyDescent="0.3">
      <c r="A64" t="s">
        <v>181</v>
      </c>
      <c r="B64" t="s">
        <v>182</v>
      </c>
      <c r="C64" t="s">
        <v>3169</v>
      </c>
      <c r="D64" t="s">
        <v>18</v>
      </c>
      <c r="E64">
        <v>145817.16945168001</v>
      </c>
      <c r="F64">
        <v>324.45</v>
      </c>
      <c r="G64">
        <v>57.821372502349803</v>
      </c>
      <c r="H64">
        <v>-3.6983161679095402</v>
      </c>
      <c r="I64">
        <v>-0.140112811057054</v>
      </c>
      <c r="J64">
        <v>-2.1176136211679801</v>
      </c>
      <c r="K64">
        <v>336.59992588005599</v>
      </c>
      <c r="L64">
        <v>296.34762143319301</v>
      </c>
      <c r="M64">
        <v>29.598569384941499</v>
      </c>
      <c r="N64">
        <v>0.75316731993563102</v>
      </c>
      <c r="O64">
        <v>13.1761442441054</v>
      </c>
      <c r="P64">
        <v>95.776135163674695</v>
      </c>
      <c r="Q64">
        <v>4.4973188883430999E-2</v>
      </c>
    </row>
    <row r="65" spans="1:17" x14ac:dyDescent="0.3">
      <c r="A65" t="s">
        <v>183</v>
      </c>
      <c r="B65" t="s">
        <v>184</v>
      </c>
      <c r="C65" t="s">
        <v>3175</v>
      </c>
      <c r="D65" t="s">
        <v>185</v>
      </c>
      <c r="E65">
        <v>145188.74843070001</v>
      </c>
      <c r="F65">
        <v>5429.2</v>
      </c>
      <c r="G65">
        <v>17.4072039195201</v>
      </c>
      <c r="H65">
        <v>13.856972610280501</v>
      </c>
      <c r="I65">
        <v>41.005232467468403</v>
      </c>
      <c r="J65">
        <v>0.166310438213501</v>
      </c>
      <c r="K65">
        <v>4973.8089603668996</v>
      </c>
      <c r="L65">
        <v>4320.9555048811499</v>
      </c>
      <c r="M65">
        <v>78.657604098713605</v>
      </c>
      <c r="N65">
        <v>1.00017793237748</v>
      </c>
      <c r="O65">
        <v>2.4091947248213499</v>
      </c>
      <c r="P65">
        <v>64.755864412951695</v>
      </c>
      <c r="Q65">
        <v>-2.2489492812962E-2</v>
      </c>
    </row>
    <row r="66" spans="1:17" hidden="1" x14ac:dyDescent="0.3">
      <c r="A66" t="s">
        <v>186</v>
      </c>
      <c r="B66" t="s">
        <v>187</v>
      </c>
      <c r="C66" t="s">
        <v>3186</v>
      </c>
      <c r="D66" t="s">
        <v>51</v>
      </c>
      <c r="E66">
        <v>144626.59560956599</v>
      </c>
      <c r="F66">
        <v>160.12</v>
      </c>
      <c r="G66">
        <v>-29.195201978811198</v>
      </c>
      <c r="H66">
        <v>12.3420794799638</v>
      </c>
      <c r="I66">
        <v>-19.450566459972201</v>
      </c>
      <c r="J66">
        <v>15.667381519745501</v>
      </c>
      <c r="M66">
        <v>64.588961629565404</v>
      </c>
      <c r="O66">
        <v>17.724206844866298</v>
      </c>
      <c r="P66">
        <v>9.6712328767123203</v>
      </c>
    </row>
    <row r="67" spans="1:17" x14ac:dyDescent="0.3">
      <c r="A67" t="s">
        <v>188</v>
      </c>
      <c r="B67" t="s">
        <v>189</v>
      </c>
      <c r="C67" t="s">
        <v>3171</v>
      </c>
      <c r="D67" t="s">
        <v>138</v>
      </c>
      <c r="E67">
        <v>143787.19652</v>
      </c>
      <c r="F67">
        <v>529.70000000000005</v>
      </c>
      <c r="G67">
        <v>82.059660448052796</v>
      </c>
      <c r="H67">
        <v>-9.8494200915871399</v>
      </c>
      <c r="I67">
        <v>6.9658136327626101</v>
      </c>
      <c r="J67">
        <v>-4.1393437292293003</v>
      </c>
      <c r="K67">
        <v>581.88042141698702</v>
      </c>
      <c r="L67">
        <v>496.616564164789</v>
      </c>
      <c r="M67">
        <v>24.8099288275452</v>
      </c>
      <c r="N67">
        <v>0.85853269409485899</v>
      </c>
      <c r="O67">
        <v>23.466112894090902</v>
      </c>
      <c r="P67">
        <v>113.7179745814</v>
      </c>
      <c r="Q67">
        <v>0.18811269221775201</v>
      </c>
    </row>
    <row r="68" spans="1:17" x14ac:dyDescent="0.3">
      <c r="A68" t="s">
        <v>190</v>
      </c>
      <c r="B68" t="s">
        <v>191</v>
      </c>
      <c r="C68" t="s">
        <v>3169</v>
      </c>
      <c r="D68" t="s">
        <v>192</v>
      </c>
      <c r="E68">
        <v>143297.285739541</v>
      </c>
      <c r="F68">
        <v>210.92</v>
      </c>
      <c r="G68">
        <v>44.478682965328602</v>
      </c>
      <c r="H68">
        <v>-10.334286745296</v>
      </c>
      <c r="I68">
        <v>5.4613313560019101</v>
      </c>
      <c r="J68">
        <v>-0.89801299348585595</v>
      </c>
      <c r="K68">
        <v>224.420656954881</v>
      </c>
      <c r="L68">
        <v>196.77494860719099</v>
      </c>
      <c r="M68">
        <v>35.899803762875102</v>
      </c>
      <c r="N68">
        <v>0.65563556577746496</v>
      </c>
      <c r="O68">
        <v>16.774132372463502</v>
      </c>
      <c r="P68">
        <v>81.592767972449394</v>
      </c>
      <c r="Q68">
        <v>9.0645155541532005E-2</v>
      </c>
    </row>
    <row r="69" spans="1:17" x14ac:dyDescent="0.3">
      <c r="A69" t="s">
        <v>193</v>
      </c>
      <c r="B69" t="s">
        <v>194</v>
      </c>
      <c r="C69" t="s">
        <v>3176</v>
      </c>
      <c r="D69" t="s">
        <v>92</v>
      </c>
      <c r="E69">
        <v>140786.66044082001</v>
      </c>
      <c r="F69">
        <v>439.6</v>
      </c>
      <c r="G69">
        <v>41.930312710062204</v>
      </c>
      <c r="H69">
        <v>2.30428730333798</v>
      </c>
      <c r="I69">
        <v>-1.7897943553644999</v>
      </c>
      <c r="J69">
        <v>0.395873003930439</v>
      </c>
      <c r="K69">
        <v>431.652212667426</v>
      </c>
      <c r="L69">
        <v>394.83598702303698</v>
      </c>
      <c r="M69">
        <v>58.106431707234897</v>
      </c>
      <c r="N69">
        <v>1.02077515501189</v>
      </c>
      <c r="O69">
        <v>7.1428571428571397</v>
      </c>
      <c r="P69">
        <v>90.467937608318806</v>
      </c>
      <c r="Q69">
        <v>0.14623475042581699</v>
      </c>
    </row>
    <row r="70" spans="1:17" x14ac:dyDescent="0.3">
      <c r="A70" t="s">
        <v>195</v>
      </c>
      <c r="B70" t="s">
        <v>196</v>
      </c>
      <c r="C70" t="s">
        <v>3177</v>
      </c>
      <c r="D70" t="s">
        <v>197</v>
      </c>
      <c r="E70">
        <v>138347.418608256</v>
      </c>
      <c r="F70">
        <v>205.1</v>
      </c>
      <c r="G70">
        <v>81.669114782312406</v>
      </c>
      <c r="H70">
        <v>5.7452167348658003</v>
      </c>
      <c r="I70">
        <v>68.032425401966904</v>
      </c>
      <c r="J70">
        <v>9.3514790249281496</v>
      </c>
      <c r="K70">
        <v>188.98319560227199</v>
      </c>
      <c r="L70">
        <v>152.94895881293499</v>
      </c>
      <c r="M70">
        <v>75.129889684634193</v>
      </c>
      <c r="N70">
        <v>1.1538309965656299</v>
      </c>
      <c r="O70">
        <v>1.8430034129692701</v>
      </c>
      <c r="P70">
        <v>136.29032258064501</v>
      </c>
      <c r="Q70">
        <v>4.9784947251241003E-2</v>
      </c>
    </row>
    <row r="71" spans="1:17" x14ac:dyDescent="0.3">
      <c r="A71" t="s">
        <v>198</v>
      </c>
      <c r="B71" t="s">
        <v>199</v>
      </c>
      <c r="C71" t="s">
        <v>3171</v>
      </c>
      <c r="D71" t="s">
        <v>51</v>
      </c>
      <c r="E71">
        <v>134404.88220208001</v>
      </c>
      <c r="F71">
        <v>3525.35</v>
      </c>
      <c r="G71">
        <v>57.575398441155599</v>
      </c>
      <c r="H71">
        <v>14.5436970550313</v>
      </c>
      <c r="I71">
        <v>37.654363910633698</v>
      </c>
      <c r="J71">
        <v>8.2182906106546003</v>
      </c>
      <c r="K71">
        <v>3108.2647847120202</v>
      </c>
      <c r="L71">
        <v>2611.08149644791</v>
      </c>
      <c r="M71">
        <v>83.686273122472699</v>
      </c>
      <c r="N71">
        <v>0.84544733936362304</v>
      </c>
      <c r="O71">
        <v>2.78837562227864</v>
      </c>
      <c r="P71">
        <v>100.20728625379699</v>
      </c>
      <c r="Q71">
        <v>0.12742784895920101</v>
      </c>
    </row>
    <row r="72" spans="1:17" x14ac:dyDescent="0.3">
      <c r="A72" t="s">
        <v>200</v>
      </c>
      <c r="B72" t="s">
        <v>201</v>
      </c>
      <c r="C72" t="s">
        <v>3171</v>
      </c>
      <c r="D72" t="s">
        <v>51</v>
      </c>
      <c r="E72">
        <v>133640.062908825</v>
      </c>
      <c r="F72">
        <v>1596.3</v>
      </c>
      <c r="G72">
        <v>6.8983204009496699</v>
      </c>
      <c r="H72">
        <v>12.048048978874499</v>
      </c>
      <c r="I72">
        <v>36.007606383822697</v>
      </c>
      <c r="J72">
        <v>2.8130475715453498</v>
      </c>
      <c r="K72">
        <v>1450.6102599999001</v>
      </c>
      <c r="L72">
        <v>1297.34570626807</v>
      </c>
      <c r="M72">
        <v>73.878088482186499</v>
      </c>
      <c r="N72">
        <v>1.23791654220002</v>
      </c>
      <c r="O72">
        <v>1.1088141326818199</v>
      </c>
      <c r="P72">
        <v>57.861946202531598</v>
      </c>
      <c r="Q72">
        <v>0.13543097389904801</v>
      </c>
    </row>
    <row r="73" spans="1:17" x14ac:dyDescent="0.3">
      <c r="A73" t="s">
        <v>202</v>
      </c>
      <c r="B73" t="s">
        <v>203</v>
      </c>
      <c r="C73" t="s">
        <v>3175</v>
      </c>
      <c r="D73" t="s">
        <v>54</v>
      </c>
      <c r="E73">
        <v>133376.5963872</v>
      </c>
      <c r="F73">
        <v>1637.7</v>
      </c>
      <c r="G73">
        <v>5.8669152000761402</v>
      </c>
      <c r="H73">
        <v>0.94844658270457705</v>
      </c>
      <c r="I73">
        <v>-2.4231989631751798</v>
      </c>
      <c r="J73">
        <v>1.1291457989654199</v>
      </c>
      <c r="K73">
        <v>1588.0549316597301</v>
      </c>
      <c r="L73">
        <v>1450.8164872826201</v>
      </c>
      <c r="M73">
        <v>57.133290730854</v>
      </c>
      <c r="N73">
        <v>0.72100778691533896</v>
      </c>
      <c r="O73">
        <v>2.7660743725957002</v>
      </c>
      <c r="P73">
        <v>44.673144876325097</v>
      </c>
      <c r="Q73">
        <v>5.0067040267259E-2</v>
      </c>
    </row>
    <row r="74" spans="1:17" x14ac:dyDescent="0.3">
      <c r="A74" t="s">
        <v>204</v>
      </c>
      <c r="B74" t="s">
        <v>205</v>
      </c>
      <c r="C74" t="s">
        <v>3177</v>
      </c>
      <c r="D74" t="s">
        <v>206</v>
      </c>
      <c r="E74">
        <v>132929.03647485</v>
      </c>
      <c r="F74">
        <v>4864.8999999999996</v>
      </c>
      <c r="G74">
        <v>15.1345695244346</v>
      </c>
      <c r="H74">
        <v>-2.6154321078227301</v>
      </c>
      <c r="I74">
        <v>14.3947233565512</v>
      </c>
      <c r="J74">
        <v>2.4384456494142999</v>
      </c>
      <c r="K74">
        <v>4817.20182076541</v>
      </c>
      <c r="L74">
        <v>4423.15290393124</v>
      </c>
      <c r="M74">
        <v>52.460776915552898</v>
      </c>
      <c r="N74">
        <v>0.69028566206825503</v>
      </c>
      <c r="O74">
        <v>3.9877489773684802</v>
      </c>
      <c r="P74">
        <v>48.546564885496103</v>
      </c>
      <c r="Q74">
        <v>5.2088399710471002E-2</v>
      </c>
    </row>
    <row r="75" spans="1:17" x14ac:dyDescent="0.3">
      <c r="A75" t="s">
        <v>207</v>
      </c>
      <c r="B75" t="s">
        <v>208</v>
      </c>
      <c r="C75" t="s">
        <v>3177</v>
      </c>
      <c r="D75" t="s">
        <v>86</v>
      </c>
      <c r="E75">
        <v>132299.88407115001</v>
      </c>
      <c r="F75">
        <v>2770.6</v>
      </c>
      <c r="G75">
        <v>56.990996224369901</v>
      </c>
      <c r="H75">
        <v>2.94420692551394</v>
      </c>
      <c r="I75">
        <v>19.201004791775301</v>
      </c>
      <c r="J75">
        <v>6.1308356909648198E-2</v>
      </c>
      <c r="K75">
        <v>2642.52354903882</v>
      </c>
      <c r="L75">
        <v>2249.2104737559398</v>
      </c>
      <c r="M75">
        <v>51.550963055539</v>
      </c>
      <c r="N75">
        <v>0.532925456482926</v>
      </c>
      <c r="O75">
        <v>3.2267378907095901</v>
      </c>
      <c r="P75">
        <v>86.811408536174199</v>
      </c>
      <c r="Q75">
        <v>0.27118369477533899</v>
      </c>
    </row>
    <row r="76" spans="1:17" x14ac:dyDescent="0.3">
      <c r="A76" t="s">
        <v>209</v>
      </c>
      <c r="B76" t="s">
        <v>210</v>
      </c>
      <c r="C76" t="s">
        <v>3176</v>
      </c>
      <c r="D76" t="s">
        <v>57</v>
      </c>
      <c r="E76">
        <v>130963.1188866</v>
      </c>
      <c r="F76">
        <v>742.85</v>
      </c>
      <c r="G76">
        <v>56.056852306371901</v>
      </c>
      <c r="H76">
        <v>8.9564706975287098</v>
      </c>
      <c r="I76">
        <v>37.369892479045099</v>
      </c>
      <c r="J76">
        <v>0.12769304622526401</v>
      </c>
      <c r="K76">
        <v>712.11582798089205</v>
      </c>
      <c r="L76">
        <v>601.82167901152002</v>
      </c>
      <c r="M76">
        <v>58.397293800643403</v>
      </c>
      <c r="N76">
        <v>1.17221771933344</v>
      </c>
      <c r="O76">
        <v>5.0413946287944897</v>
      </c>
      <c r="P76">
        <v>113.76978417266101</v>
      </c>
      <c r="Q76">
        <v>7.6602019105130995E-2</v>
      </c>
    </row>
    <row r="77" spans="1:17" x14ac:dyDescent="0.3">
      <c r="A77" t="s">
        <v>211</v>
      </c>
      <c r="B77" t="s">
        <v>212</v>
      </c>
      <c r="C77" t="s">
        <v>3184</v>
      </c>
      <c r="D77" t="s">
        <v>132</v>
      </c>
      <c r="E77">
        <v>128223.289044719</v>
      </c>
      <c r="F77">
        <v>1303.5</v>
      </c>
      <c r="G77">
        <v>41.966774062653798</v>
      </c>
      <c r="H77">
        <v>-4.4073510019360702</v>
      </c>
      <c r="I77">
        <v>4.04520053118961</v>
      </c>
      <c r="J77">
        <v>6.4614592699523001</v>
      </c>
      <c r="K77">
        <v>1279.8979286482199</v>
      </c>
      <c r="L77">
        <v>1187.1799902992</v>
      </c>
      <c r="M77">
        <v>72.812586941413301</v>
      </c>
      <c r="N77">
        <v>0.71970780581307603</v>
      </c>
      <c r="O77">
        <v>26.578442654391999</v>
      </c>
      <c r="P77">
        <v>85.7631466438648</v>
      </c>
      <c r="Q77">
        <v>8.8406456744034995E-2</v>
      </c>
    </row>
    <row r="78" spans="1:17" x14ac:dyDescent="0.3">
      <c r="A78" t="s">
        <v>213</v>
      </c>
      <c r="B78" t="s">
        <v>214</v>
      </c>
      <c r="C78" t="s">
        <v>3181</v>
      </c>
      <c r="D78" t="s">
        <v>215</v>
      </c>
      <c r="E78">
        <v>124618.9727346</v>
      </c>
      <c r="F78">
        <v>1998.6</v>
      </c>
      <c r="G78">
        <v>15.186092997558699</v>
      </c>
      <c r="H78">
        <v>1.7767486871195399</v>
      </c>
      <c r="I78">
        <v>20.655748360907602</v>
      </c>
      <c r="J78">
        <v>0.47594364762758301</v>
      </c>
      <c r="K78">
        <v>1887.96400304284</v>
      </c>
      <c r="L78">
        <v>1685.36094407261</v>
      </c>
      <c r="M78">
        <v>67.925197297424404</v>
      </c>
      <c r="N78">
        <v>0.81021375954711305</v>
      </c>
      <c r="O78">
        <v>1.22085459821876</v>
      </c>
      <c r="P78">
        <v>62.112179097213698</v>
      </c>
      <c r="Q78">
        <v>1.8321976703713001E-2</v>
      </c>
    </row>
    <row r="79" spans="1:17" x14ac:dyDescent="0.3">
      <c r="A79" t="s">
        <v>216</v>
      </c>
      <c r="B79" t="s">
        <v>217</v>
      </c>
      <c r="C79" t="s">
        <v>3171</v>
      </c>
      <c r="D79" t="s">
        <v>34</v>
      </c>
      <c r="E79">
        <v>123026.70623841</v>
      </c>
      <c r="F79">
        <v>235.85</v>
      </c>
      <c r="G79">
        <v>-15.743365270192999</v>
      </c>
      <c r="H79">
        <v>-5.9112702501720999</v>
      </c>
      <c r="I79">
        <v>-21.812139638566599</v>
      </c>
      <c r="J79">
        <v>1.3439415766040801</v>
      </c>
      <c r="K79">
        <v>247.92027512286799</v>
      </c>
      <c r="L79">
        <v>245.85951229708701</v>
      </c>
      <c r="M79">
        <v>39.839781943107802</v>
      </c>
      <c r="N79">
        <v>0.78377875808064301</v>
      </c>
      <c r="O79">
        <v>27.072291710833099</v>
      </c>
      <c r="P79">
        <v>25.552302368911299</v>
      </c>
      <c r="Q79">
        <v>0.14741919476773299</v>
      </c>
    </row>
    <row r="80" spans="1:17" x14ac:dyDescent="0.3">
      <c r="A80" t="s">
        <v>218</v>
      </c>
      <c r="B80" t="s">
        <v>219</v>
      </c>
      <c r="C80" t="s">
        <v>3171</v>
      </c>
      <c r="D80" t="s">
        <v>220</v>
      </c>
      <c r="E80">
        <v>120119.085343</v>
      </c>
      <c r="F80">
        <v>10766.9</v>
      </c>
      <c r="G80">
        <v>22.667735638612101</v>
      </c>
      <c r="H80">
        <v>9.1723591023579694</v>
      </c>
      <c r="I80">
        <v>14.7370509815369</v>
      </c>
      <c r="J80">
        <v>3.1768390131625401</v>
      </c>
      <c r="K80">
        <v>9914.4461521325302</v>
      </c>
      <c r="L80">
        <v>8793.3963145205398</v>
      </c>
      <c r="M80">
        <v>70.445382386662402</v>
      </c>
      <c r="N80">
        <v>1.0756895324187501</v>
      </c>
      <c r="O80">
        <v>3.8831975777614698</v>
      </c>
      <c r="P80">
        <v>62.448135910318499</v>
      </c>
      <c r="Q80">
        <v>9.5250947067735001E-2</v>
      </c>
    </row>
    <row r="81" spans="1:17" x14ac:dyDescent="0.3">
      <c r="A81" t="s">
        <v>221</v>
      </c>
      <c r="B81" t="s">
        <v>222</v>
      </c>
      <c r="C81" t="s">
        <v>3171</v>
      </c>
      <c r="D81" t="s">
        <v>34</v>
      </c>
      <c r="E81">
        <v>119744.79419325</v>
      </c>
      <c r="F81">
        <v>107.25</v>
      </c>
      <c r="G81">
        <v>14.0501435629371</v>
      </c>
      <c r="H81">
        <v>-8.2868968979889104</v>
      </c>
      <c r="I81">
        <v>-24.4723986818044</v>
      </c>
      <c r="J81">
        <v>-0.39019901696211001</v>
      </c>
      <c r="K81">
        <v>115.195840608336</v>
      </c>
      <c r="L81">
        <v>111.151629599068</v>
      </c>
      <c r="M81">
        <v>37.392506998319099</v>
      </c>
      <c r="N81">
        <v>0.69332545594382999</v>
      </c>
      <c r="O81">
        <v>33.240093240093202</v>
      </c>
      <c r="P81">
        <v>59.242761692650298</v>
      </c>
      <c r="Q81">
        <v>0.128194728440824</v>
      </c>
    </row>
    <row r="82" spans="1:17" x14ac:dyDescent="0.3">
      <c r="A82" t="s">
        <v>223</v>
      </c>
      <c r="B82" t="s">
        <v>224</v>
      </c>
      <c r="C82" t="s">
        <v>3177</v>
      </c>
      <c r="D82" t="s">
        <v>86</v>
      </c>
      <c r="E82">
        <v>119283.14088404999</v>
      </c>
      <c r="F82">
        <v>6006.05</v>
      </c>
      <c r="G82">
        <v>69.919925585678598</v>
      </c>
      <c r="H82">
        <v>12.554667801808201</v>
      </c>
      <c r="I82">
        <v>15.7478856117996</v>
      </c>
      <c r="J82">
        <v>4.3280847792511796</v>
      </c>
      <c r="K82">
        <v>5522.16241599765</v>
      </c>
      <c r="L82">
        <v>4858.5504389213702</v>
      </c>
      <c r="M82">
        <v>81.7125120929513</v>
      </c>
      <c r="N82">
        <v>1.1002340560819299</v>
      </c>
      <c r="O82">
        <v>2.32931793774608</v>
      </c>
      <c r="P82">
        <v>105.40877921988999</v>
      </c>
      <c r="Q82">
        <v>9.5144896880943006E-2</v>
      </c>
    </row>
    <row r="83" spans="1:17" x14ac:dyDescent="0.3">
      <c r="A83" t="s">
        <v>225</v>
      </c>
      <c r="B83" t="s">
        <v>226</v>
      </c>
      <c r="C83" t="s">
        <v>3173</v>
      </c>
      <c r="D83" t="s">
        <v>227</v>
      </c>
      <c r="E83">
        <v>118812.52494149499</v>
      </c>
      <c r="F83">
        <v>1215.25</v>
      </c>
      <c r="G83">
        <v>13.554965304491301</v>
      </c>
      <c r="H83">
        <v>-2.83227588570593</v>
      </c>
      <c r="I83">
        <v>-9.1555725354513005</v>
      </c>
      <c r="J83">
        <v>-0.86215016069526396</v>
      </c>
      <c r="K83">
        <v>1184.11837230323</v>
      </c>
      <c r="L83">
        <v>1101.37537687193</v>
      </c>
      <c r="M83">
        <v>47.215570654681599</v>
      </c>
      <c r="N83">
        <v>1.01959182180518</v>
      </c>
      <c r="O83">
        <v>3.1409503248833501</v>
      </c>
      <c r="P83">
        <v>43.901187805685197</v>
      </c>
      <c r="Q83">
        <v>2.4484018079405999E-2</v>
      </c>
    </row>
    <row r="84" spans="1:17" x14ac:dyDescent="0.3">
      <c r="A84" t="s">
        <v>228</v>
      </c>
      <c r="B84" t="s">
        <v>229</v>
      </c>
      <c r="C84" t="s">
        <v>3176</v>
      </c>
      <c r="D84" t="s">
        <v>230</v>
      </c>
      <c r="E84">
        <v>117713.68608958001</v>
      </c>
      <c r="F84">
        <v>979</v>
      </c>
      <c r="G84">
        <v>-11.761480290459</v>
      </c>
      <c r="H84">
        <v>-14.260264682380299</v>
      </c>
      <c r="I84">
        <v>-19.205899377741702</v>
      </c>
      <c r="J84">
        <v>-2.6034642513987598</v>
      </c>
      <c r="K84">
        <v>1036.0552519891301</v>
      </c>
      <c r="L84">
        <v>1051.8725964428099</v>
      </c>
      <c r="M84">
        <v>34.843985978796802</v>
      </c>
      <c r="N84">
        <v>0.59364364752639098</v>
      </c>
      <c r="O84">
        <v>37.691521961184797</v>
      </c>
      <c r="P84">
        <v>42.711370262390602</v>
      </c>
      <c r="Q84">
        <v>-2.2673756383481E-2</v>
      </c>
    </row>
    <row r="85" spans="1:17" x14ac:dyDescent="0.3">
      <c r="A85" t="s">
        <v>231</v>
      </c>
      <c r="B85" t="s">
        <v>232</v>
      </c>
      <c r="C85" t="s">
        <v>3173</v>
      </c>
      <c r="D85" t="s">
        <v>180</v>
      </c>
      <c r="E85">
        <v>115980.056772639</v>
      </c>
      <c r="F85">
        <v>664.7</v>
      </c>
      <c r="G85">
        <v>-7.7844497087165099</v>
      </c>
      <c r="H85">
        <v>2.7680320927518798</v>
      </c>
      <c r="I85">
        <v>11.740828145871999</v>
      </c>
      <c r="J85">
        <v>-1.47003350776222</v>
      </c>
      <c r="K85">
        <v>636.44419423624095</v>
      </c>
      <c r="L85">
        <v>588.16203222825698</v>
      </c>
      <c r="M85">
        <v>50.340211680402298</v>
      </c>
      <c r="N85">
        <v>0.97547954593670705</v>
      </c>
      <c r="O85">
        <v>1.09823980743191</v>
      </c>
      <c r="P85">
        <v>35.874897792313902</v>
      </c>
      <c r="Q85">
        <v>-7.4001294468709997E-2</v>
      </c>
    </row>
    <row r="86" spans="1:17" x14ac:dyDescent="0.3">
      <c r="A86" t="s">
        <v>233</v>
      </c>
      <c r="B86" t="s">
        <v>234</v>
      </c>
      <c r="C86" t="s">
        <v>3171</v>
      </c>
      <c r="D86" t="s">
        <v>24</v>
      </c>
      <c r="E86">
        <v>115309.91155994999</v>
      </c>
      <c r="F86">
        <v>1484.75</v>
      </c>
      <c r="G86">
        <v>-23.162198403539598</v>
      </c>
      <c r="H86">
        <v>4.52163412796072</v>
      </c>
      <c r="I86">
        <v>-12.961158891504599</v>
      </c>
      <c r="J86">
        <v>3.4659765379374998</v>
      </c>
      <c r="K86">
        <v>1427.2489738289</v>
      </c>
      <c r="L86">
        <v>1441.6632322702999</v>
      </c>
      <c r="M86">
        <v>73.773933546122294</v>
      </c>
      <c r="N86">
        <v>0.68988645161329898</v>
      </c>
      <c r="O86">
        <v>14.1269574002357</v>
      </c>
      <c r="P86">
        <v>11.7025278362925</v>
      </c>
      <c r="Q86">
        <v>3.6033457418249999E-3</v>
      </c>
    </row>
    <row r="87" spans="1:17" x14ac:dyDescent="0.3">
      <c r="A87" t="s">
        <v>235</v>
      </c>
      <c r="B87" t="s">
        <v>236</v>
      </c>
      <c r="C87" t="s">
        <v>3175</v>
      </c>
      <c r="D87" t="s">
        <v>54</v>
      </c>
      <c r="E87">
        <v>113704.1300224</v>
      </c>
      <c r="F87">
        <v>3351.9</v>
      </c>
      <c r="G87">
        <v>51.662222516922299</v>
      </c>
      <c r="H87">
        <v>-3.1132437307937502</v>
      </c>
      <c r="I87">
        <v>17.502611936020401</v>
      </c>
      <c r="J87">
        <v>-2.8023922804688</v>
      </c>
      <c r="K87">
        <v>3272.3164758062098</v>
      </c>
      <c r="L87">
        <v>2790.0965402800098</v>
      </c>
      <c r="M87">
        <v>31.601362263203299</v>
      </c>
      <c r="N87">
        <v>0.70113780774469903</v>
      </c>
      <c r="O87">
        <v>6.6260926638622903</v>
      </c>
      <c r="P87">
        <v>84.023717368030901</v>
      </c>
      <c r="Q87">
        <v>0.100814673564674</v>
      </c>
    </row>
    <row r="88" spans="1:17" x14ac:dyDescent="0.3">
      <c r="A88" t="s">
        <v>237</v>
      </c>
      <c r="B88" t="s">
        <v>238</v>
      </c>
      <c r="C88" t="s">
        <v>3183</v>
      </c>
      <c r="D88" t="s">
        <v>161</v>
      </c>
      <c r="E88">
        <v>113604.87758655001</v>
      </c>
      <c r="F88">
        <v>735.95</v>
      </c>
      <c r="G88">
        <v>44.279055891832101</v>
      </c>
      <c r="H88">
        <v>-0.85034156298234498</v>
      </c>
      <c r="I88">
        <v>37.150015560651497</v>
      </c>
      <c r="J88">
        <v>6.3921138118599501</v>
      </c>
      <c r="K88">
        <v>702.48448136044999</v>
      </c>
      <c r="L88">
        <v>598.50384965954504</v>
      </c>
      <c r="M88">
        <v>69.997492597759603</v>
      </c>
      <c r="N88">
        <v>1.07282182487399</v>
      </c>
      <c r="O88">
        <v>6.4950064542428096</v>
      </c>
      <c r="P88">
        <v>104.885857461024</v>
      </c>
      <c r="Q88">
        <v>0.221708394046984</v>
      </c>
    </row>
    <row r="89" spans="1:17" x14ac:dyDescent="0.3">
      <c r="A89" t="s">
        <v>239</v>
      </c>
      <c r="B89" t="s">
        <v>240</v>
      </c>
      <c r="C89" t="s">
        <v>3172</v>
      </c>
      <c r="D89" t="s">
        <v>241</v>
      </c>
      <c r="E89">
        <v>112967.5169418</v>
      </c>
      <c r="F89">
        <v>389.8</v>
      </c>
      <c r="G89">
        <v>88.291817917454694</v>
      </c>
      <c r="H89">
        <v>0.44988623153044999</v>
      </c>
      <c r="I89">
        <v>47.116663022682197</v>
      </c>
      <c r="J89">
        <v>-1.1343779749005001</v>
      </c>
      <c r="K89">
        <v>416.02018124638602</v>
      </c>
      <c r="L89">
        <v>334.462910749419</v>
      </c>
      <c r="M89">
        <v>46.232842989583197</v>
      </c>
      <c r="N89">
        <v>0.47992446172530701</v>
      </c>
      <c r="O89">
        <v>18.099025141098</v>
      </c>
      <c r="P89">
        <v>133.83323335332901</v>
      </c>
      <c r="Q89">
        <v>2.0980474095374999E-2</v>
      </c>
    </row>
    <row r="90" spans="1:17" x14ac:dyDescent="0.3">
      <c r="A90" t="s">
        <v>242</v>
      </c>
      <c r="B90" t="s">
        <v>243</v>
      </c>
      <c r="C90" t="s">
        <v>3173</v>
      </c>
      <c r="D90" t="s">
        <v>244</v>
      </c>
      <c r="E90">
        <v>111848.377420075</v>
      </c>
      <c r="F90">
        <v>1529.75</v>
      </c>
      <c r="G90">
        <v>21.037814233178601</v>
      </c>
      <c r="H90">
        <v>5.6290298345737702</v>
      </c>
      <c r="I90">
        <v>24.180143694587201</v>
      </c>
      <c r="J90">
        <v>0.40715361813973799</v>
      </c>
      <c r="K90">
        <v>1432.7056655741901</v>
      </c>
      <c r="L90">
        <v>1250.08388006939</v>
      </c>
      <c r="M90">
        <v>64.176382331262005</v>
      </c>
      <c r="N90">
        <v>0.83354708253534604</v>
      </c>
      <c r="O90">
        <v>2.6311488805360299</v>
      </c>
      <c r="P90">
        <v>55.882203087583399</v>
      </c>
      <c r="Q90">
        <v>7.2475041852387997E-2</v>
      </c>
    </row>
    <row r="91" spans="1:17" x14ac:dyDescent="0.3">
      <c r="A91" t="s">
        <v>245</v>
      </c>
      <c r="B91" t="s">
        <v>246</v>
      </c>
      <c r="C91" t="s">
        <v>3171</v>
      </c>
      <c r="D91" t="s">
        <v>34</v>
      </c>
      <c r="E91">
        <v>111297.40336332801</v>
      </c>
      <c r="F91">
        <v>57.44</v>
      </c>
      <c r="G91">
        <v>4.7543920227781999</v>
      </c>
      <c r="H91">
        <v>-7.3633798119271603</v>
      </c>
      <c r="I91">
        <v>-17.029787239192999</v>
      </c>
      <c r="J91">
        <v>2.06305738301117</v>
      </c>
      <c r="K91">
        <v>61.261081427332797</v>
      </c>
      <c r="L91">
        <v>57.803801235627397</v>
      </c>
      <c r="M91">
        <v>47.4050356549577</v>
      </c>
      <c r="N91">
        <v>0.448241537502648</v>
      </c>
      <c r="O91">
        <v>45.804317548746504</v>
      </c>
      <c r="P91">
        <v>56.725784447476101</v>
      </c>
      <c r="Q91">
        <v>0.10489920371794401</v>
      </c>
    </row>
    <row r="92" spans="1:17" x14ac:dyDescent="0.3">
      <c r="A92" t="s">
        <v>247</v>
      </c>
      <c r="B92" t="s">
        <v>248</v>
      </c>
      <c r="C92" t="s">
        <v>3183</v>
      </c>
      <c r="D92" t="s">
        <v>249</v>
      </c>
      <c r="E92">
        <v>110280.755495322</v>
      </c>
      <c r="F92">
        <v>80.97</v>
      </c>
      <c r="G92">
        <v>186.99254786000199</v>
      </c>
      <c r="H92">
        <v>-3.40650137812196</v>
      </c>
      <c r="I92">
        <v>101.461248866917</v>
      </c>
      <c r="J92">
        <v>-5.6790327809905596</v>
      </c>
      <c r="K92">
        <v>71.992595926403894</v>
      </c>
      <c r="L92">
        <v>52.719730327140802</v>
      </c>
      <c r="M92">
        <v>55.737808167543697</v>
      </c>
      <c r="N92">
        <v>1.0132117932637701</v>
      </c>
      <c r="O92">
        <v>6.2615783623564303</v>
      </c>
      <c r="P92">
        <v>230.48979591836701</v>
      </c>
      <c r="Q92">
        <v>0.227267353117586</v>
      </c>
    </row>
    <row r="93" spans="1:17" x14ac:dyDescent="0.3">
      <c r="A93" t="s">
        <v>250</v>
      </c>
      <c r="B93" t="s">
        <v>251</v>
      </c>
      <c r="C93" t="s">
        <v>3174</v>
      </c>
      <c r="D93" t="s">
        <v>138</v>
      </c>
      <c r="E93">
        <v>110214.162486</v>
      </c>
      <c r="F93">
        <v>510.2</v>
      </c>
      <c r="G93">
        <v>185.90676044135199</v>
      </c>
      <c r="H93">
        <v>-12.9949835368596</v>
      </c>
      <c r="I93">
        <v>91.370117873688201</v>
      </c>
      <c r="J93">
        <v>-5.8141216316398996</v>
      </c>
      <c r="K93">
        <v>542.21171576365396</v>
      </c>
      <c r="L93">
        <v>389.25899744281702</v>
      </c>
      <c r="M93">
        <v>21.3353018588796</v>
      </c>
      <c r="N93">
        <v>0.21806650445619799</v>
      </c>
      <c r="O93">
        <v>26.813014504116001</v>
      </c>
      <c r="P93">
        <v>258.91663735490602</v>
      </c>
      <c r="Q93">
        <v>0.21917105661466599</v>
      </c>
    </row>
    <row r="94" spans="1:17" x14ac:dyDescent="0.3">
      <c r="A94" t="s">
        <v>252</v>
      </c>
      <c r="B94" t="s">
        <v>253</v>
      </c>
      <c r="C94" t="s">
        <v>3175</v>
      </c>
      <c r="D94" t="s">
        <v>54</v>
      </c>
      <c r="E94">
        <v>109403.24475006</v>
      </c>
      <c r="F94">
        <v>6502.55</v>
      </c>
      <c r="G94">
        <v>-10.4318898520134</v>
      </c>
      <c r="H94">
        <v>-7.1807134534368897</v>
      </c>
      <c r="I94">
        <v>-10.5002279841777</v>
      </c>
      <c r="J94">
        <v>-1.54435268998438</v>
      </c>
      <c r="K94">
        <v>6692.6475533571102</v>
      </c>
      <c r="L94">
        <v>6240.3184127041304</v>
      </c>
      <c r="M94">
        <v>26.091722063796102</v>
      </c>
      <c r="N94">
        <v>0.90291908818662103</v>
      </c>
      <c r="O94">
        <v>9.3025044021191707</v>
      </c>
      <c r="P94">
        <v>24.915714958073501</v>
      </c>
      <c r="Q94">
        <v>7.7940098619860001E-3</v>
      </c>
    </row>
    <row r="95" spans="1:17" x14ac:dyDescent="0.3">
      <c r="A95" t="s">
        <v>254</v>
      </c>
      <c r="B95" t="s">
        <v>255</v>
      </c>
      <c r="C95" t="s">
        <v>3175</v>
      </c>
      <c r="D95" t="s">
        <v>54</v>
      </c>
      <c r="E95">
        <v>108668.23975004999</v>
      </c>
      <c r="F95">
        <v>1054.45</v>
      </c>
      <c r="G95">
        <v>46.623518236547604</v>
      </c>
      <c r="H95">
        <v>-13.0588689161309</v>
      </c>
      <c r="I95">
        <v>-7.7699923005817499</v>
      </c>
      <c r="J95">
        <v>-3.62154191454376</v>
      </c>
      <c r="K95">
        <v>1134.6504333991099</v>
      </c>
      <c r="L95">
        <v>985.90101958848402</v>
      </c>
      <c r="M95">
        <v>24.700556824054299</v>
      </c>
      <c r="N95">
        <v>0.53810789958810001</v>
      </c>
      <c r="O95">
        <v>25.591540613589999</v>
      </c>
      <c r="P95">
        <v>85.724350506384795</v>
      </c>
      <c r="Q95">
        <v>7.1843115387091996E-2</v>
      </c>
    </row>
    <row r="96" spans="1:17" x14ac:dyDescent="0.3">
      <c r="A96" t="s">
        <v>256</v>
      </c>
      <c r="B96" t="s">
        <v>257</v>
      </c>
      <c r="C96" t="s">
        <v>3171</v>
      </c>
      <c r="D96" t="s">
        <v>40</v>
      </c>
      <c r="E96">
        <v>108416.66564778</v>
      </c>
      <c r="F96">
        <v>755.1</v>
      </c>
      <c r="G96">
        <v>2.1370762609134499</v>
      </c>
      <c r="H96">
        <v>1.0070070161957201</v>
      </c>
      <c r="I96">
        <v>20.897838991926601</v>
      </c>
      <c r="J96">
        <v>-0.219058932682965</v>
      </c>
      <c r="K96">
        <v>717.77637459524499</v>
      </c>
      <c r="L96">
        <v>626.83675491886595</v>
      </c>
      <c r="M96">
        <v>50.758326135673101</v>
      </c>
      <c r="N96">
        <v>0.59983299863265205</v>
      </c>
      <c r="O96">
        <v>2.3573036683882802</v>
      </c>
      <c r="P96">
        <v>62.930197432301199</v>
      </c>
      <c r="Q96">
        <v>-2.3385701295862E-2</v>
      </c>
    </row>
    <row r="97" spans="1:17" x14ac:dyDescent="0.3">
      <c r="A97" t="s">
        <v>258</v>
      </c>
      <c r="B97" t="s">
        <v>259</v>
      </c>
      <c r="C97" t="s">
        <v>3171</v>
      </c>
      <c r="D97" t="s">
        <v>40</v>
      </c>
      <c r="E97">
        <v>105859.63375546</v>
      </c>
      <c r="F97">
        <v>2200</v>
      </c>
      <c r="G97">
        <v>33.715841860776997</v>
      </c>
      <c r="H97">
        <v>1.3156203055284399</v>
      </c>
      <c r="I97">
        <v>16.277075682636699</v>
      </c>
      <c r="J97">
        <v>9.2999595456277798E-2</v>
      </c>
      <c r="K97">
        <v>2042.1365044465799</v>
      </c>
      <c r="L97">
        <v>1761.9872635358799</v>
      </c>
      <c r="M97">
        <v>50.537452269960099</v>
      </c>
      <c r="N97">
        <v>0.92944204771382</v>
      </c>
      <c r="O97">
        <v>3.86363636363635</v>
      </c>
      <c r="P97">
        <v>73.775671406003099</v>
      </c>
      <c r="Q97">
        <v>4.1751974028870001E-3</v>
      </c>
    </row>
    <row r="98" spans="1:17" x14ac:dyDescent="0.3">
      <c r="A98" t="s">
        <v>260</v>
      </c>
      <c r="B98" t="s">
        <v>261</v>
      </c>
      <c r="C98" t="s">
        <v>3183</v>
      </c>
      <c r="D98" t="s">
        <v>262</v>
      </c>
      <c r="E98">
        <v>104338.08</v>
      </c>
      <c r="F98">
        <v>3727.8</v>
      </c>
      <c r="G98">
        <v>89.447854150217097</v>
      </c>
      <c r="H98">
        <v>-3.643342930782</v>
      </c>
      <c r="I98">
        <v>20.7729579305778</v>
      </c>
      <c r="J98">
        <v>-1.2159682339490601</v>
      </c>
      <c r="K98">
        <v>3757.7609373456098</v>
      </c>
      <c r="L98">
        <v>3204.65884202394</v>
      </c>
      <c r="M98">
        <v>45.712609906100298</v>
      </c>
      <c r="N98">
        <v>0.56471019670488698</v>
      </c>
      <c r="O98">
        <v>11.9131927678523</v>
      </c>
      <c r="P98">
        <v>125.476320087098</v>
      </c>
      <c r="Q98">
        <v>0.20162011990195799</v>
      </c>
    </row>
    <row r="99" spans="1:17" x14ac:dyDescent="0.3">
      <c r="A99" t="s">
        <v>263</v>
      </c>
      <c r="B99" t="s">
        <v>264</v>
      </c>
      <c r="C99" t="s">
        <v>3179</v>
      </c>
      <c r="D99" t="s">
        <v>127</v>
      </c>
      <c r="E99">
        <v>103692.21365373</v>
      </c>
      <c r="F99">
        <v>1002.8</v>
      </c>
      <c r="G99">
        <v>19.317203592248799</v>
      </c>
      <c r="H99">
        <v>5.1218655195782796</v>
      </c>
      <c r="I99">
        <v>9.7644849035210495</v>
      </c>
      <c r="J99">
        <v>4.1567268577586196</v>
      </c>
      <c r="K99">
        <v>978.56437094634805</v>
      </c>
      <c r="L99">
        <v>895.25486159597904</v>
      </c>
      <c r="M99">
        <v>64.407008769681497</v>
      </c>
      <c r="N99">
        <v>1.1222770525211301</v>
      </c>
      <c r="O99">
        <v>9.3936976465895494</v>
      </c>
      <c r="P99">
        <v>72.420907840440094</v>
      </c>
      <c r="Q99">
        <v>0.12943205679137701</v>
      </c>
    </row>
    <row r="100" spans="1:17" x14ac:dyDescent="0.3">
      <c r="A100" t="s">
        <v>265</v>
      </c>
      <c r="B100" t="s">
        <v>266</v>
      </c>
      <c r="C100" t="s">
        <v>3175</v>
      </c>
      <c r="D100" t="s">
        <v>54</v>
      </c>
      <c r="E100">
        <v>101488.29504040501</v>
      </c>
      <c r="F100">
        <v>2171.9</v>
      </c>
      <c r="G100">
        <v>62.697174352902202</v>
      </c>
      <c r="H100">
        <v>2.80710741292472</v>
      </c>
      <c r="I100">
        <v>21.826968538464499</v>
      </c>
      <c r="J100">
        <v>-0.11718675876128599</v>
      </c>
      <c r="K100">
        <v>2065.7407751710098</v>
      </c>
      <c r="L100">
        <v>1694.8207357005199</v>
      </c>
      <c r="M100">
        <v>49.644649381471901</v>
      </c>
      <c r="N100">
        <v>0.74406782254072001</v>
      </c>
      <c r="O100">
        <v>6.4505732308117203</v>
      </c>
      <c r="P100">
        <v>98.983050847457605</v>
      </c>
      <c r="Q100">
        <v>0.11497667977932099</v>
      </c>
    </row>
    <row r="101" spans="1:17" x14ac:dyDescent="0.3">
      <c r="A101" t="s">
        <v>267</v>
      </c>
      <c r="B101" t="s">
        <v>268</v>
      </c>
      <c r="C101" t="s">
        <v>3177</v>
      </c>
      <c r="D101" t="s">
        <v>197</v>
      </c>
      <c r="E101">
        <v>101351.6495596</v>
      </c>
      <c r="F101">
        <v>34436.85</v>
      </c>
      <c r="G101">
        <v>52.049388285324</v>
      </c>
      <c r="H101">
        <v>4.0162049555561499</v>
      </c>
      <c r="I101">
        <v>-0.72681002474603496</v>
      </c>
      <c r="J101">
        <v>2.6572143442057099</v>
      </c>
      <c r="K101">
        <v>33103.581645287602</v>
      </c>
      <c r="L101">
        <v>29595.210360907899</v>
      </c>
      <c r="M101">
        <v>62.236904289671202</v>
      </c>
      <c r="N101">
        <v>1.48454559359811</v>
      </c>
      <c r="O101">
        <v>6.5079994250345203</v>
      </c>
      <c r="P101">
        <v>85.144354838709603</v>
      </c>
      <c r="Q101">
        <v>0.12938256818618199</v>
      </c>
    </row>
    <row r="102" spans="1:17" x14ac:dyDescent="0.3">
      <c r="A102" t="s">
        <v>269</v>
      </c>
      <c r="B102" t="s">
        <v>270</v>
      </c>
      <c r="C102" t="s">
        <v>3175</v>
      </c>
      <c r="D102" t="s">
        <v>271</v>
      </c>
      <c r="E102">
        <v>101165.44681862999</v>
      </c>
      <c r="F102">
        <v>7030.25</v>
      </c>
      <c r="G102">
        <v>14.190434422353601</v>
      </c>
      <c r="H102">
        <v>1.54849145224139</v>
      </c>
      <c r="I102">
        <v>-1.4918456392544099</v>
      </c>
      <c r="J102">
        <v>1.64242128836445</v>
      </c>
      <c r="K102">
        <v>6720.8065465843501</v>
      </c>
      <c r="L102">
        <v>6190.0085202971104</v>
      </c>
      <c r="M102">
        <v>65.280154513920706</v>
      </c>
      <c r="N102">
        <v>0.87896618135149496</v>
      </c>
      <c r="O102">
        <v>1.7382027666156901</v>
      </c>
      <c r="P102">
        <v>48.75687685146</v>
      </c>
      <c r="Q102">
        <v>2.7185601896877999E-2</v>
      </c>
    </row>
    <row r="103" spans="1:17" x14ac:dyDescent="0.3">
      <c r="A103" t="s">
        <v>272</v>
      </c>
      <c r="B103" t="s">
        <v>273</v>
      </c>
      <c r="C103" t="s">
        <v>3183</v>
      </c>
      <c r="D103" t="s">
        <v>215</v>
      </c>
      <c r="E103">
        <v>100267.02072</v>
      </c>
      <c r="F103">
        <v>6475.85</v>
      </c>
      <c r="G103">
        <v>-3.7652379921712398</v>
      </c>
      <c r="H103">
        <v>-3.7720610282573799</v>
      </c>
      <c r="I103">
        <v>21.872481227521799</v>
      </c>
      <c r="J103">
        <v>-2.52669940601238</v>
      </c>
      <c r="K103">
        <v>6649.8465822748803</v>
      </c>
      <c r="L103">
        <v>5937.10096518719</v>
      </c>
      <c r="M103">
        <v>42.220519059099303</v>
      </c>
      <c r="N103">
        <v>0.62083449538155899</v>
      </c>
      <c r="O103">
        <v>13.212165198390901</v>
      </c>
      <c r="P103">
        <v>70.372270455143294</v>
      </c>
      <c r="Q103">
        <v>0.12971566919692501</v>
      </c>
    </row>
    <row r="104" spans="1:17" x14ac:dyDescent="0.3">
      <c r="A104" t="s">
        <v>274</v>
      </c>
      <c r="B104" t="s">
        <v>275</v>
      </c>
      <c r="C104" t="s">
        <v>3178</v>
      </c>
      <c r="D104" t="s">
        <v>119</v>
      </c>
      <c r="E104">
        <v>100154.96074023</v>
      </c>
      <c r="F104">
        <v>7902.1</v>
      </c>
      <c r="G104">
        <v>50.7450609610082</v>
      </c>
      <c r="H104">
        <v>1.0445150503944001</v>
      </c>
      <c r="I104">
        <v>38.602200661685899</v>
      </c>
      <c r="J104">
        <v>0.10893630866540401</v>
      </c>
      <c r="K104">
        <v>7288.7053608236101</v>
      </c>
      <c r="L104">
        <v>6200.2621006838999</v>
      </c>
      <c r="M104">
        <v>58.8212108188781</v>
      </c>
      <c r="N104">
        <v>0.88569215488307496</v>
      </c>
      <c r="O104">
        <v>3.1497956239480498</v>
      </c>
      <c r="P104">
        <v>98.942611497841099</v>
      </c>
      <c r="Q104">
        <v>-5.1041718799409996E-3</v>
      </c>
    </row>
    <row r="105" spans="1:17" x14ac:dyDescent="0.3">
      <c r="A105" t="s">
        <v>276</v>
      </c>
      <c r="B105" t="s">
        <v>277</v>
      </c>
      <c r="C105" t="s">
        <v>3182</v>
      </c>
      <c r="D105" t="s">
        <v>46</v>
      </c>
      <c r="E105">
        <v>99307.168828559996</v>
      </c>
      <c r="F105">
        <v>92.65</v>
      </c>
      <c r="G105">
        <v>28.825135285040599</v>
      </c>
      <c r="H105">
        <v>-6.8706789047041896</v>
      </c>
      <c r="I105">
        <v>6.5481779563020801</v>
      </c>
      <c r="J105">
        <v>0.50380428397314903</v>
      </c>
      <c r="K105">
        <v>94.371383554889604</v>
      </c>
      <c r="L105">
        <v>84.910771524543705</v>
      </c>
      <c r="M105">
        <v>47.660493170703703</v>
      </c>
      <c r="N105">
        <v>1.0499468025546499</v>
      </c>
      <c r="O105">
        <v>11.980572045331799</v>
      </c>
      <c r="P105">
        <v>78.173076923076906</v>
      </c>
      <c r="Q105">
        <v>0.126615164831792</v>
      </c>
    </row>
    <row r="106" spans="1:17" x14ac:dyDescent="0.3">
      <c r="A106" t="s">
        <v>278</v>
      </c>
      <c r="B106" t="s">
        <v>279</v>
      </c>
      <c r="C106" t="s">
        <v>3173</v>
      </c>
      <c r="D106" t="s">
        <v>180</v>
      </c>
      <c r="E106">
        <v>98861.338246319996</v>
      </c>
      <c r="F106">
        <v>3600.15</v>
      </c>
      <c r="G106">
        <v>53.711390348379403</v>
      </c>
      <c r="H106">
        <v>-0.90244689174586001</v>
      </c>
      <c r="I106">
        <v>21.317069012807899</v>
      </c>
      <c r="J106">
        <v>-0.48827452684577899</v>
      </c>
      <c r="K106">
        <v>3441.9095281223999</v>
      </c>
      <c r="L106">
        <v>2891.9999718663898</v>
      </c>
      <c r="M106">
        <v>50.596896631636497</v>
      </c>
      <c r="N106">
        <v>0.80767195093746402</v>
      </c>
      <c r="O106">
        <v>3.0498729219615699</v>
      </c>
      <c r="P106">
        <v>82.925156242060893</v>
      </c>
      <c r="Q106">
        <v>0.10835451308573001</v>
      </c>
    </row>
    <row r="107" spans="1:17" x14ac:dyDescent="0.3">
      <c r="A107" t="s">
        <v>280</v>
      </c>
      <c r="B107" t="s">
        <v>281</v>
      </c>
      <c r="C107" t="s">
        <v>3170</v>
      </c>
      <c r="D107" t="s">
        <v>282</v>
      </c>
      <c r="E107">
        <v>97656.61713395</v>
      </c>
      <c r="F107">
        <v>11043.95</v>
      </c>
      <c r="G107">
        <v>135.41464760986401</v>
      </c>
      <c r="H107">
        <v>-0.74262580153041202</v>
      </c>
      <c r="I107">
        <v>16.972672912818499</v>
      </c>
      <c r="J107">
        <v>-2.4130300928666202</v>
      </c>
      <c r="K107">
        <v>10832.2710798971</v>
      </c>
      <c r="L107">
        <v>8555.8005744741204</v>
      </c>
      <c r="M107">
        <v>44.122369450191997</v>
      </c>
      <c r="N107">
        <v>1.1196619259396501</v>
      </c>
      <c r="O107">
        <v>14.2616545710547</v>
      </c>
      <c r="P107">
        <v>185.46190033085099</v>
      </c>
      <c r="Q107">
        <v>9.2599300809385998E-2</v>
      </c>
    </row>
    <row r="108" spans="1:17" x14ac:dyDescent="0.3">
      <c r="A108" t="s">
        <v>283</v>
      </c>
      <c r="B108" t="s">
        <v>284</v>
      </c>
      <c r="C108" t="s">
        <v>3185</v>
      </c>
      <c r="D108" t="s">
        <v>285</v>
      </c>
      <c r="E108">
        <v>97197.630326875005</v>
      </c>
      <c r="F108">
        <v>10865.5</v>
      </c>
      <c r="G108">
        <v>110.081917908565</v>
      </c>
      <c r="H108">
        <v>-1.9196248474817299</v>
      </c>
      <c r="I108">
        <v>9.7458121464143908</v>
      </c>
      <c r="J108">
        <v>-2.9598516761158402</v>
      </c>
      <c r="K108">
        <v>10632.000954138801</v>
      </c>
      <c r="L108">
        <v>8954.1422682401899</v>
      </c>
      <c r="M108">
        <v>44.415791711378198</v>
      </c>
      <c r="N108">
        <v>0.52578708071812397</v>
      </c>
      <c r="O108">
        <v>22.387372877456102</v>
      </c>
      <c r="P108">
        <v>139.328193832599</v>
      </c>
      <c r="Q108">
        <v>0.17997614360828201</v>
      </c>
    </row>
    <row r="109" spans="1:17" x14ac:dyDescent="0.3">
      <c r="A109" t="s">
        <v>286</v>
      </c>
      <c r="B109" t="s">
        <v>287</v>
      </c>
      <c r="C109" t="s">
        <v>3178</v>
      </c>
      <c r="D109" t="s">
        <v>288</v>
      </c>
      <c r="E109">
        <v>96992.671947780007</v>
      </c>
      <c r="F109">
        <v>690.85</v>
      </c>
      <c r="G109">
        <v>39.037493395989401</v>
      </c>
      <c r="H109">
        <v>5.0287541052457101</v>
      </c>
      <c r="I109">
        <v>9.3219792484321502</v>
      </c>
      <c r="J109">
        <v>-1.3236960872903301</v>
      </c>
      <c r="K109">
        <v>646.15252385832696</v>
      </c>
      <c r="L109">
        <v>569.90398091178702</v>
      </c>
      <c r="M109">
        <v>54.4162032677105</v>
      </c>
      <c r="N109">
        <v>0.75711142008212595</v>
      </c>
      <c r="O109">
        <v>1.86726496345082</v>
      </c>
      <c r="P109">
        <v>85.912271259418702</v>
      </c>
      <c r="Q109">
        <v>0.19578757376688499</v>
      </c>
    </row>
    <row r="110" spans="1:17" x14ac:dyDescent="0.3">
      <c r="A110" t="s">
        <v>289</v>
      </c>
      <c r="B110" t="s">
        <v>290</v>
      </c>
      <c r="C110" t="s">
        <v>3169</v>
      </c>
      <c r="D110" t="s">
        <v>67</v>
      </c>
      <c r="E110">
        <v>96783.163564500006</v>
      </c>
      <c r="F110">
        <v>571.45000000000005</v>
      </c>
      <c r="G110">
        <v>178.91545316644701</v>
      </c>
      <c r="H110">
        <v>-17.6902062274598</v>
      </c>
      <c r="I110">
        <v>40.585074168411602</v>
      </c>
      <c r="J110">
        <v>1.57737724733673</v>
      </c>
      <c r="K110">
        <v>609.81185682028195</v>
      </c>
      <c r="L110">
        <v>459.30842981029798</v>
      </c>
      <c r="M110">
        <v>35.020936859244898</v>
      </c>
      <c r="N110">
        <v>0.82094898942935801</v>
      </c>
      <c r="O110">
        <v>34.377460845218202</v>
      </c>
      <c r="P110">
        <v>213.52414045354701</v>
      </c>
      <c r="Q110">
        <v>0.13791065116853499</v>
      </c>
    </row>
    <row r="111" spans="1:17" x14ac:dyDescent="0.3">
      <c r="A111" t="s">
        <v>291</v>
      </c>
      <c r="B111" t="s">
        <v>292</v>
      </c>
      <c r="C111" t="s">
        <v>3171</v>
      </c>
      <c r="D111" t="s">
        <v>293</v>
      </c>
      <c r="E111">
        <v>96524.314324974999</v>
      </c>
      <c r="F111">
        <v>88.26</v>
      </c>
      <c r="G111">
        <v>-1.40028534429062</v>
      </c>
      <c r="H111">
        <v>-9.9208371867028209</v>
      </c>
      <c r="I111">
        <v>-7.0571568524274602</v>
      </c>
      <c r="J111">
        <v>2.3010753367658099</v>
      </c>
      <c r="K111">
        <v>92.166180538277501</v>
      </c>
      <c r="L111">
        <v>84.294222977954703</v>
      </c>
      <c r="M111">
        <v>42.719366069322703</v>
      </c>
      <c r="N111">
        <v>0.728577410646159</v>
      </c>
      <c r="O111">
        <v>22.2524359845909</v>
      </c>
      <c r="P111">
        <v>48.336134453781497</v>
      </c>
      <c r="Q111">
        <v>8.3542733227322002E-2</v>
      </c>
    </row>
    <row r="112" spans="1:17" x14ac:dyDescent="0.3">
      <c r="A112" t="s">
        <v>294</v>
      </c>
      <c r="B112" t="s">
        <v>295</v>
      </c>
      <c r="C112" t="s">
        <v>3175</v>
      </c>
      <c r="D112" t="s">
        <v>54</v>
      </c>
      <c r="E112">
        <v>95978.309699279998</v>
      </c>
      <c r="F112">
        <v>2426.0500000000002</v>
      </c>
      <c r="G112">
        <v>15.806930118235799</v>
      </c>
      <c r="H112">
        <v>0.31928750652656501</v>
      </c>
      <c r="I112">
        <v>-1.2631056449252001</v>
      </c>
      <c r="J112">
        <v>-2.0481961393281898</v>
      </c>
      <c r="K112">
        <v>2307.5612782655999</v>
      </c>
      <c r="L112">
        <v>2135.3048901673901</v>
      </c>
      <c r="M112">
        <v>44.281062279608101</v>
      </c>
      <c r="N112">
        <v>0.79942398994215103</v>
      </c>
      <c r="O112">
        <v>5.7253560314090599</v>
      </c>
      <c r="P112">
        <v>44.146044383708102</v>
      </c>
    </row>
    <row r="113" spans="1:17" x14ac:dyDescent="0.3">
      <c r="A113" t="s">
        <v>296</v>
      </c>
      <c r="B113" t="s">
        <v>297</v>
      </c>
      <c r="C113" t="s">
        <v>3171</v>
      </c>
      <c r="D113" t="s">
        <v>34</v>
      </c>
      <c r="E113">
        <v>95650.017536700005</v>
      </c>
      <c r="F113">
        <v>104.71</v>
      </c>
      <c r="G113">
        <v>14.8809721615138</v>
      </c>
      <c r="H113">
        <v>-6.2423137612035804</v>
      </c>
      <c r="I113">
        <v>-21.024354670303101</v>
      </c>
      <c r="J113">
        <v>2.2925721716520302</v>
      </c>
      <c r="K113">
        <v>109.695717027171</v>
      </c>
      <c r="L113">
        <v>105.483667262213</v>
      </c>
      <c r="M113">
        <v>44.173090478419198</v>
      </c>
      <c r="N113">
        <v>0.99967887476482298</v>
      </c>
      <c r="O113">
        <v>23.101900487059499</v>
      </c>
      <c r="P113">
        <v>53.040046769950202</v>
      </c>
      <c r="Q113">
        <v>0.15336325830613401</v>
      </c>
    </row>
    <row r="114" spans="1:17" x14ac:dyDescent="0.3">
      <c r="A114" t="s">
        <v>298</v>
      </c>
      <c r="B114" t="s">
        <v>299</v>
      </c>
      <c r="C114" t="s">
        <v>3176</v>
      </c>
      <c r="D114" t="s">
        <v>95</v>
      </c>
      <c r="E114">
        <v>94815.083524394999</v>
      </c>
      <c r="F114">
        <v>92.43</v>
      </c>
      <c r="G114">
        <v>40.302914319305003</v>
      </c>
      <c r="H114">
        <v>-3.81120108292094</v>
      </c>
      <c r="I114">
        <v>-4.38868506261477</v>
      </c>
      <c r="J114">
        <v>-1.0192417569008601</v>
      </c>
      <c r="K114">
        <v>97.849171965280405</v>
      </c>
      <c r="L114">
        <v>89.168211210913</v>
      </c>
      <c r="M114">
        <v>40.0509695788664</v>
      </c>
      <c r="N114">
        <v>0.356059038987105</v>
      </c>
      <c r="O114">
        <v>28.0969382235205</v>
      </c>
      <c r="P114">
        <v>90.971074380165305</v>
      </c>
      <c r="Q114">
        <v>0.14677271526678401</v>
      </c>
    </row>
    <row r="115" spans="1:17" x14ac:dyDescent="0.3">
      <c r="A115" t="s">
        <v>300</v>
      </c>
      <c r="B115" t="s">
        <v>301</v>
      </c>
      <c r="C115" t="s">
        <v>3171</v>
      </c>
      <c r="D115" t="s">
        <v>220</v>
      </c>
      <c r="E115">
        <v>94680.088999750005</v>
      </c>
      <c r="F115">
        <v>4389.8</v>
      </c>
      <c r="G115">
        <v>37.313723418301798</v>
      </c>
      <c r="H115">
        <v>1.0906185673356099</v>
      </c>
      <c r="I115">
        <v>3.24569974943992</v>
      </c>
      <c r="J115">
        <v>8.3928042193901195E-2</v>
      </c>
      <c r="K115">
        <v>4276.4561779999704</v>
      </c>
      <c r="L115">
        <v>3778.57768061961</v>
      </c>
      <c r="M115">
        <v>55.7053248384425</v>
      </c>
      <c r="N115">
        <v>0.62019042122928603</v>
      </c>
      <c r="O115">
        <v>3.5628046835846701</v>
      </c>
      <c r="P115">
        <v>71.299241020037798</v>
      </c>
      <c r="Q115">
        <v>1.7066840853732002E-2</v>
      </c>
    </row>
    <row r="116" spans="1:17" x14ac:dyDescent="0.3">
      <c r="A116" t="s">
        <v>302</v>
      </c>
      <c r="B116" t="s">
        <v>303</v>
      </c>
      <c r="C116" t="s">
        <v>3171</v>
      </c>
      <c r="D116" t="s">
        <v>34</v>
      </c>
      <c r="E116">
        <v>93885.769390000001</v>
      </c>
      <c r="F116">
        <v>122.62</v>
      </c>
      <c r="G116">
        <v>-3.1251764220386602</v>
      </c>
      <c r="H116">
        <v>0.12183194270696</v>
      </c>
      <c r="I116">
        <v>-34.280452988685397</v>
      </c>
      <c r="J116">
        <v>2.7456956190932198</v>
      </c>
      <c r="K116">
        <v>126.812042697012</v>
      </c>
      <c r="L116">
        <v>128.69493020055199</v>
      </c>
      <c r="M116">
        <v>55.085993943674602</v>
      </c>
      <c r="N116">
        <v>0.86582938918075503</v>
      </c>
      <c r="O116">
        <v>40.678519001794101</v>
      </c>
      <c r="P116">
        <v>34.378082191780798</v>
      </c>
      <c r="Q116">
        <v>0.14270672334166001</v>
      </c>
    </row>
    <row r="117" spans="1:17" x14ac:dyDescent="0.3">
      <c r="A117" t="s">
        <v>304</v>
      </c>
      <c r="B117" t="s">
        <v>305</v>
      </c>
      <c r="C117" t="s">
        <v>3175</v>
      </c>
      <c r="D117" t="s">
        <v>271</v>
      </c>
      <c r="E117">
        <v>93611.456043635</v>
      </c>
      <c r="F117">
        <v>984.85</v>
      </c>
      <c r="G117">
        <v>51.485012053599803</v>
      </c>
      <c r="H117">
        <v>5.8582706046942903</v>
      </c>
      <c r="I117">
        <v>17.527557708843901</v>
      </c>
      <c r="J117">
        <v>7.8662408197025302</v>
      </c>
      <c r="K117">
        <v>894.22656683969296</v>
      </c>
      <c r="L117">
        <v>811.09014423969199</v>
      </c>
      <c r="M117">
        <v>79.597123022879401</v>
      </c>
      <c r="N117">
        <v>1.25188138126066</v>
      </c>
      <c r="O117">
        <v>1.43676702035842</v>
      </c>
      <c r="P117">
        <v>85.453347142453595</v>
      </c>
      <c r="Q117">
        <v>0.109716313977156</v>
      </c>
    </row>
    <row r="118" spans="1:17" x14ac:dyDescent="0.3">
      <c r="A118" t="s">
        <v>306</v>
      </c>
      <c r="B118" t="s">
        <v>307</v>
      </c>
      <c r="C118" t="s">
        <v>3176</v>
      </c>
      <c r="D118" t="s">
        <v>92</v>
      </c>
      <c r="E118">
        <v>92898.41817936</v>
      </c>
      <c r="F118">
        <v>1842.35</v>
      </c>
      <c r="G118">
        <v>129.750980142527</v>
      </c>
      <c r="H118">
        <v>10.2687461466305</v>
      </c>
      <c r="I118">
        <v>29.262547272287001</v>
      </c>
      <c r="J118">
        <v>12.9952769751775</v>
      </c>
      <c r="K118">
        <v>1683.8481320155599</v>
      </c>
      <c r="L118">
        <v>1384.6770162456301</v>
      </c>
      <c r="M118">
        <v>81.819690997458395</v>
      </c>
      <c r="N118">
        <v>1.4019763563671199</v>
      </c>
      <c r="O118">
        <v>6.9232230575080704</v>
      </c>
      <c r="P118">
        <v>166.25478719560601</v>
      </c>
      <c r="Q118">
        <v>0.16511404567305399</v>
      </c>
    </row>
    <row r="119" spans="1:17" x14ac:dyDescent="0.3">
      <c r="A119" t="s">
        <v>308</v>
      </c>
      <c r="B119" t="s">
        <v>309</v>
      </c>
      <c r="C119" t="s">
        <v>3183</v>
      </c>
      <c r="D119" t="s">
        <v>161</v>
      </c>
      <c r="E119">
        <v>92379.140808149998</v>
      </c>
      <c r="F119">
        <v>257.14999999999998</v>
      </c>
      <c r="G119">
        <v>81.812535591062201</v>
      </c>
      <c r="H119">
        <v>-14.0143344061163</v>
      </c>
      <c r="I119">
        <v>1.0344316010770001</v>
      </c>
      <c r="J119">
        <v>1.3278084616941499</v>
      </c>
      <c r="K119">
        <v>285.41200109672201</v>
      </c>
      <c r="L119">
        <v>253.23167580217299</v>
      </c>
      <c r="M119">
        <v>37.453605367522499</v>
      </c>
      <c r="N119">
        <v>0.72069582589964498</v>
      </c>
      <c r="O119">
        <v>30.4102663814894</v>
      </c>
      <c r="P119">
        <v>126.563876651982</v>
      </c>
      <c r="Q119">
        <v>0.16689841198153599</v>
      </c>
    </row>
    <row r="120" spans="1:17" x14ac:dyDescent="0.3">
      <c r="A120" t="s">
        <v>310</v>
      </c>
      <c r="B120" t="s">
        <v>311</v>
      </c>
      <c r="C120" t="s">
        <v>3180</v>
      </c>
      <c r="D120" t="s">
        <v>80</v>
      </c>
      <c r="E120">
        <v>90478.42893342</v>
      </c>
      <c r="F120">
        <v>24931.7</v>
      </c>
      <c r="G120">
        <v>-30.742227345422702</v>
      </c>
      <c r="H120">
        <v>-2.51877533232916</v>
      </c>
      <c r="I120">
        <v>-16.7879264064129</v>
      </c>
      <c r="J120">
        <v>-2.5314381949107698</v>
      </c>
      <c r="K120">
        <v>25773.0100288143</v>
      </c>
      <c r="L120">
        <v>26029.960565864199</v>
      </c>
      <c r="M120">
        <v>34.9373520202709</v>
      </c>
      <c r="N120">
        <v>0.50007039925577401</v>
      </c>
      <c r="O120">
        <v>23.287822330607199</v>
      </c>
      <c r="P120">
        <v>5.1970464135021102</v>
      </c>
      <c r="Q120">
        <v>-7.8195795723487005E-2</v>
      </c>
    </row>
    <row r="121" spans="1:17" x14ac:dyDescent="0.3">
      <c r="A121" t="s">
        <v>312</v>
      </c>
      <c r="B121" t="s">
        <v>313</v>
      </c>
      <c r="C121" t="s">
        <v>3173</v>
      </c>
      <c r="D121" t="s">
        <v>180</v>
      </c>
      <c r="E121">
        <v>90023.461530190005</v>
      </c>
      <c r="F121">
        <v>697</v>
      </c>
      <c r="G121">
        <v>-4.9147367521318897</v>
      </c>
      <c r="H121">
        <v>0.98382348557028798</v>
      </c>
      <c r="I121">
        <v>25.737393952230601</v>
      </c>
      <c r="J121">
        <v>1.5832620803792601</v>
      </c>
      <c r="K121">
        <v>661.13591653632295</v>
      </c>
      <c r="L121">
        <v>600.43665113365296</v>
      </c>
      <c r="M121">
        <v>69.600637577698507</v>
      </c>
      <c r="N121">
        <v>0.94002760796292795</v>
      </c>
      <c r="O121">
        <v>1.14777618364418</v>
      </c>
      <c r="P121">
        <v>43.3271643018712</v>
      </c>
      <c r="Q121">
        <v>-1.2039475032795999E-2</v>
      </c>
    </row>
    <row r="122" spans="1:17" x14ac:dyDescent="0.3">
      <c r="A122" t="s">
        <v>314</v>
      </c>
      <c r="B122" t="s">
        <v>315</v>
      </c>
      <c r="C122" t="s">
        <v>3172</v>
      </c>
      <c r="D122" t="s">
        <v>27</v>
      </c>
      <c r="E122">
        <v>89912.763465600001</v>
      </c>
      <c r="F122">
        <v>10.38</v>
      </c>
      <c r="G122">
        <v>-31.873989857599</v>
      </c>
      <c r="H122">
        <v>-22.196996926417299</v>
      </c>
      <c r="I122">
        <v>-35.714780585664897</v>
      </c>
      <c r="J122">
        <v>-2.6002828793474499</v>
      </c>
      <c r="K122">
        <v>14.819057328403</v>
      </c>
      <c r="L122">
        <v>14.263566629743099</v>
      </c>
      <c r="M122">
        <v>25.324457847715401</v>
      </c>
      <c r="N122">
        <v>0.988461298100757</v>
      </c>
      <c r="O122">
        <v>84.7784200385356</v>
      </c>
      <c r="P122">
        <v>3.8</v>
      </c>
      <c r="Q122">
        <v>1.2584809579570999E-2</v>
      </c>
    </row>
    <row r="123" spans="1:17" x14ac:dyDescent="0.3">
      <c r="A123" t="s">
        <v>316</v>
      </c>
      <c r="B123" t="s">
        <v>317</v>
      </c>
      <c r="C123" t="s">
        <v>3175</v>
      </c>
      <c r="D123" t="s">
        <v>54</v>
      </c>
      <c r="E123">
        <v>89394.081804044996</v>
      </c>
      <c r="F123">
        <v>1528.1</v>
      </c>
      <c r="G123">
        <v>45.459002992247598</v>
      </c>
      <c r="H123">
        <v>-1.1281631255529301</v>
      </c>
      <c r="I123">
        <v>37.7982047741786</v>
      </c>
      <c r="J123">
        <v>0.55788075671957704</v>
      </c>
      <c r="K123">
        <v>1467.6650281741499</v>
      </c>
      <c r="L123">
        <v>1227.5740265337199</v>
      </c>
      <c r="M123">
        <v>48.392824203615397</v>
      </c>
      <c r="N123">
        <v>0.82829450969277096</v>
      </c>
      <c r="O123">
        <v>4.1816635036974104</v>
      </c>
      <c r="P123">
        <v>83.0827292877254</v>
      </c>
      <c r="Q123">
        <v>8.655607818305E-2</v>
      </c>
    </row>
    <row r="124" spans="1:17" x14ac:dyDescent="0.3">
      <c r="A124" t="s">
        <v>318</v>
      </c>
      <c r="B124" t="s">
        <v>319</v>
      </c>
      <c r="C124" t="s">
        <v>3169</v>
      </c>
      <c r="D124" t="s">
        <v>192</v>
      </c>
      <c r="E124">
        <v>87264.431035635003</v>
      </c>
      <c r="F124">
        <v>776.2</v>
      </c>
      <c r="G124">
        <v>-4.3469227036475102</v>
      </c>
      <c r="H124">
        <v>-10.012757356048001</v>
      </c>
      <c r="I124">
        <v>-34.324991972708197</v>
      </c>
      <c r="J124">
        <v>-1.97349247279255</v>
      </c>
      <c r="K124">
        <v>851.85245444125701</v>
      </c>
      <c r="L124">
        <v>919.67743160317195</v>
      </c>
      <c r="M124">
        <v>22.8782119970259</v>
      </c>
      <c r="N124">
        <v>0.235806346504738</v>
      </c>
      <c r="O124">
        <v>62.251996908013297</v>
      </c>
      <c r="P124">
        <v>48.697318007662801</v>
      </c>
      <c r="Q124">
        <v>-1.5092031408063001E-2</v>
      </c>
    </row>
    <row r="125" spans="1:17" x14ac:dyDescent="0.3">
      <c r="A125" t="s">
        <v>320</v>
      </c>
      <c r="B125" t="s">
        <v>321</v>
      </c>
      <c r="C125" t="s">
        <v>3169</v>
      </c>
      <c r="D125" t="s">
        <v>18</v>
      </c>
      <c r="E125">
        <v>86698.128455165002</v>
      </c>
      <c r="F125">
        <v>398.05</v>
      </c>
      <c r="G125">
        <v>105.366330334233</v>
      </c>
      <c r="H125">
        <v>2.6478922023451501</v>
      </c>
      <c r="I125">
        <v>17.530578321172499</v>
      </c>
      <c r="J125">
        <v>-1.7118441101345501</v>
      </c>
      <c r="K125">
        <v>394.214428203284</v>
      </c>
      <c r="L125">
        <v>334.32850902976099</v>
      </c>
      <c r="M125">
        <v>39.056957892106503</v>
      </c>
      <c r="N125">
        <v>0.71744879596631395</v>
      </c>
      <c r="O125">
        <v>14.8473809822886</v>
      </c>
      <c r="P125">
        <v>149.61329431438099</v>
      </c>
      <c r="Q125">
        <v>8.6732220375525998E-2</v>
      </c>
    </row>
    <row r="126" spans="1:17" x14ac:dyDescent="0.3">
      <c r="A126" t="s">
        <v>322</v>
      </c>
      <c r="B126" t="s">
        <v>323</v>
      </c>
      <c r="C126" t="s">
        <v>3183</v>
      </c>
      <c r="D126" t="s">
        <v>324</v>
      </c>
      <c r="E126">
        <v>84266.081999999995</v>
      </c>
      <c r="F126">
        <v>4059.65</v>
      </c>
      <c r="G126">
        <v>54.379907647471804</v>
      </c>
      <c r="H126">
        <v>-16.904242638822598</v>
      </c>
      <c r="I126">
        <v>100.862115709061</v>
      </c>
      <c r="J126">
        <v>-3.7898468756008201</v>
      </c>
      <c r="K126">
        <v>4421.6065682061699</v>
      </c>
      <c r="L126">
        <v>3386.7644761451202</v>
      </c>
      <c r="M126">
        <v>33.051585878585797</v>
      </c>
      <c r="N126">
        <v>0.49227584324171703</v>
      </c>
      <c r="O126">
        <v>44.347419112484999</v>
      </c>
      <c r="P126">
        <v>133.045350172215</v>
      </c>
      <c r="Q126">
        <v>0.25386641892258699</v>
      </c>
    </row>
    <row r="127" spans="1:17" x14ac:dyDescent="0.3">
      <c r="A127" t="s">
        <v>325</v>
      </c>
      <c r="B127" t="s">
        <v>326</v>
      </c>
      <c r="C127" t="s">
        <v>3181</v>
      </c>
      <c r="D127" t="s">
        <v>327</v>
      </c>
      <c r="E127">
        <v>84136.236229500006</v>
      </c>
      <c r="F127">
        <v>13748.4</v>
      </c>
      <c r="G127">
        <v>155.633395090693</v>
      </c>
      <c r="H127">
        <v>8.3858435621374703</v>
      </c>
      <c r="I127">
        <v>81.421111778655501</v>
      </c>
      <c r="J127">
        <v>8.6785873356166707</v>
      </c>
      <c r="K127">
        <v>12387.847538329601</v>
      </c>
      <c r="L127">
        <v>9560.3616759558608</v>
      </c>
      <c r="M127">
        <v>76.620641863592596</v>
      </c>
      <c r="N127">
        <v>1.0917419234603201</v>
      </c>
      <c r="O127">
        <v>4.7390969130953504</v>
      </c>
      <c r="P127">
        <v>190.45199590150901</v>
      </c>
      <c r="Q127">
        <v>0.13666383445903599</v>
      </c>
    </row>
    <row r="128" spans="1:17" x14ac:dyDescent="0.3">
      <c r="A128" t="s">
        <v>328</v>
      </c>
      <c r="B128" t="s">
        <v>329</v>
      </c>
      <c r="C128" t="s">
        <v>3171</v>
      </c>
      <c r="D128" t="s">
        <v>119</v>
      </c>
      <c r="E128">
        <v>81900.915667359994</v>
      </c>
      <c r="F128">
        <v>1877.45</v>
      </c>
      <c r="G128">
        <v>119.036395595996</v>
      </c>
      <c r="H128">
        <v>3.0938198929431899</v>
      </c>
      <c r="I128">
        <v>54.401784465999697</v>
      </c>
      <c r="J128">
        <v>-0.18619309080759899</v>
      </c>
      <c r="K128">
        <v>1634.94165893583</v>
      </c>
      <c r="L128">
        <v>1290.3924478480001</v>
      </c>
      <c r="M128">
        <v>59.495113849250302</v>
      </c>
      <c r="N128">
        <v>0.62487160113320095</v>
      </c>
      <c r="O128">
        <v>1.20109723294894</v>
      </c>
      <c r="P128">
        <v>183.90291849387501</v>
      </c>
      <c r="Q128">
        <v>2.8701745457391001E-2</v>
      </c>
    </row>
    <row r="129" spans="1:17" x14ac:dyDescent="0.3">
      <c r="A129" t="s">
        <v>330</v>
      </c>
      <c r="B129" t="s">
        <v>331</v>
      </c>
      <c r="C129" t="s">
        <v>3171</v>
      </c>
      <c r="D129" t="s">
        <v>51</v>
      </c>
      <c r="E129">
        <v>80975.266814699993</v>
      </c>
      <c r="F129">
        <v>2035.45</v>
      </c>
      <c r="G129">
        <v>30.329428892029402</v>
      </c>
      <c r="H129">
        <v>6.2509017245418104</v>
      </c>
      <c r="I129">
        <v>37.120080502463701</v>
      </c>
      <c r="J129">
        <v>2.64755693599826</v>
      </c>
      <c r="K129">
        <v>1904.08280440975</v>
      </c>
      <c r="L129">
        <v>1668.2376694777099</v>
      </c>
      <c r="M129">
        <v>65.214640172550702</v>
      </c>
      <c r="N129">
        <v>0.98600174809000596</v>
      </c>
      <c r="O129">
        <v>2.12729371883366</v>
      </c>
      <c r="P129">
        <v>72.152915803273103</v>
      </c>
      <c r="Q129">
        <v>7.9132795414069996E-3</v>
      </c>
    </row>
    <row r="130" spans="1:17" x14ac:dyDescent="0.3">
      <c r="A130" t="s">
        <v>332</v>
      </c>
      <c r="B130" t="s">
        <v>333</v>
      </c>
      <c r="C130" t="s">
        <v>3184</v>
      </c>
      <c r="D130" t="s">
        <v>132</v>
      </c>
      <c r="E130">
        <v>80736.074686079999</v>
      </c>
      <c r="F130">
        <v>1899.5</v>
      </c>
      <c r="G130">
        <v>189.005922032021</v>
      </c>
      <c r="H130">
        <v>-2.7869239564622701</v>
      </c>
      <c r="I130">
        <v>74.873118505743705</v>
      </c>
      <c r="J130">
        <v>4.0881614191312599</v>
      </c>
      <c r="K130">
        <v>1785.7168608681</v>
      </c>
      <c r="L130">
        <v>1477.4356483081699</v>
      </c>
      <c r="M130">
        <v>56.568814851223102</v>
      </c>
      <c r="N130">
        <v>0.985292245486037</v>
      </c>
      <c r="O130">
        <v>9.2287444064227593</v>
      </c>
      <c r="P130">
        <v>221.26849894291701</v>
      </c>
      <c r="Q130">
        <v>0.163399941812848</v>
      </c>
    </row>
    <row r="131" spans="1:17" x14ac:dyDescent="0.3">
      <c r="A131" t="s">
        <v>334</v>
      </c>
      <c r="B131" t="s">
        <v>335</v>
      </c>
      <c r="C131" t="s">
        <v>3184</v>
      </c>
      <c r="D131" t="s">
        <v>132</v>
      </c>
      <c r="E131">
        <v>80212.577448640004</v>
      </c>
      <c r="F131">
        <v>2911.1</v>
      </c>
      <c r="G131">
        <v>57.034849225755103</v>
      </c>
      <c r="H131">
        <v>-5.74580999024493</v>
      </c>
      <c r="I131">
        <v>19.823180775676999</v>
      </c>
      <c r="J131">
        <v>1.6435455586389001</v>
      </c>
      <c r="K131">
        <v>2937.6841306455199</v>
      </c>
      <c r="L131">
        <v>2626.01879409203</v>
      </c>
      <c r="M131">
        <v>50.312376386761201</v>
      </c>
      <c r="N131">
        <v>0.70724980975416196</v>
      </c>
      <c r="O131">
        <v>16.887087355295201</v>
      </c>
      <c r="P131">
        <v>90.019582245430797</v>
      </c>
      <c r="Q131">
        <v>1.6600024651827E-2</v>
      </c>
    </row>
    <row r="132" spans="1:17" x14ac:dyDescent="0.3">
      <c r="A132" t="s">
        <v>336</v>
      </c>
      <c r="B132" t="s">
        <v>337</v>
      </c>
      <c r="C132" t="s">
        <v>3170</v>
      </c>
      <c r="D132" t="s">
        <v>282</v>
      </c>
      <c r="E132">
        <v>79246.618659669999</v>
      </c>
      <c r="F132">
        <v>5283.55</v>
      </c>
      <c r="G132">
        <v>56.374074849332096</v>
      </c>
      <c r="H132">
        <v>2.78958755465084</v>
      </c>
      <c r="I132">
        <v>15.935770141069099</v>
      </c>
      <c r="J132">
        <v>-3.28912938368128</v>
      </c>
      <c r="K132">
        <v>4902.9784900222103</v>
      </c>
      <c r="L132">
        <v>4135.11571996973</v>
      </c>
      <c r="M132">
        <v>45.498467799280498</v>
      </c>
      <c r="N132">
        <v>0.64299739418988899</v>
      </c>
      <c r="O132">
        <v>2.3033755713488002</v>
      </c>
      <c r="P132">
        <v>89.483216181322604</v>
      </c>
      <c r="Q132">
        <v>0.12621596918457201</v>
      </c>
    </row>
    <row r="133" spans="1:17" x14ac:dyDescent="0.3">
      <c r="A133" t="s">
        <v>338</v>
      </c>
      <c r="B133" t="s">
        <v>339</v>
      </c>
      <c r="C133" t="s">
        <v>3177</v>
      </c>
      <c r="D133" t="s">
        <v>340</v>
      </c>
      <c r="E133">
        <v>77812.5747348</v>
      </c>
      <c r="F133">
        <v>3979.4</v>
      </c>
      <c r="G133">
        <v>-6.5589113617977102</v>
      </c>
      <c r="H133">
        <v>-3.76940553855398</v>
      </c>
      <c r="I133">
        <v>-2.8348163621702498</v>
      </c>
      <c r="J133">
        <v>1.79374423504439</v>
      </c>
      <c r="K133">
        <v>4040.2249526625601</v>
      </c>
      <c r="L133">
        <v>3798.5131470821598</v>
      </c>
      <c r="M133">
        <v>49.097781744213101</v>
      </c>
      <c r="N133">
        <v>1.22322958621383</v>
      </c>
      <c r="O133">
        <v>17.648389204402601</v>
      </c>
      <c r="P133">
        <v>38.2096031952765</v>
      </c>
      <c r="Q133">
        <v>0.112827810312484</v>
      </c>
    </row>
    <row r="134" spans="1:17" x14ac:dyDescent="0.3">
      <c r="A134" t="s">
        <v>341</v>
      </c>
      <c r="B134" t="s">
        <v>342</v>
      </c>
      <c r="C134" t="s">
        <v>3171</v>
      </c>
      <c r="D134" t="s">
        <v>343</v>
      </c>
      <c r="E134">
        <v>74177.481727890001</v>
      </c>
      <c r="F134">
        <v>795.15</v>
      </c>
      <c r="G134">
        <v>-28.216176517093398</v>
      </c>
      <c r="H134">
        <v>7.7139039888595402</v>
      </c>
      <c r="I134">
        <v>-2.6561975742647599</v>
      </c>
      <c r="J134">
        <v>-2.6307940109504702</v>
      </c>
      <c r="K134">
        <v>748.11217293842196</v>
      </c>
      <c r="L134">
        <v>742.08977961175196</v>
      </c>
      <c r="M134">
        <v>50.364632753888898</v>
      </c>
      <c r="N134">
        <v>1.8281477925574801</v>
      </c>
      <c r="O134">
        <v>3.6282462428472502</v>
      </c>
      <c r="P134">
        <v>22.717802299560098</v>
      </c>
      <c r="Q134">
        <v>-0.105091021166603</v>
      </c>
    </row>
    <row r="135" spans="1:17" x14ac:dyDescent="0.3">
      <c r="A135" t="s">
        <v>344</v>
      </c>
      <c r="B135" t="s">
        <v>345</v>
      </c>
      <c r="C135" t="s">
        <v>3177</v>
      </c>
      <c r="D135" t="s">
        <v>127</v>
      </c>
      <c r="E135">
        <v>73362.800744239998</v>
      </c>
      <c r="F135">
        <v>1585.95</v>
      </c>
      <c r="G135">
        <v>14.3296239449511</v>
      </c>
      <c r="H135">
        <v>-5.2965420544095601</v>
      </c>
      <c r="I135">
        <v>26.038688995635301</v>
      </c>
      <c r="J135">
        <v>0.34988319326564998</v>
      </c>
      <c r="K135">
        <v>1591.4931681978601</v>
      </c>
      <c r="L135">
        <v>1410.13130170556</v>
      </c>
      <c r="M135">
        <v>45.031535769579499</v>
      </c>
      <c r="N135">
        <v>0.84634966783761501</v>
      </c>
      <c r="O135">
        <v>13.7803839969734</v>
      </c>
      <c r="P135">
        <v>58.231068542352602</v>
      </c>
      <c r="Q135">
        <v>9.5572156182328005E-2</v>
      </c>
    </row>
    <row r="136" spans="1:17" x14ac:dyDescent="0.3">
      <c r="A136" t="s">
        <v>346</v>
      </c>
      <c r="B136" t="s">
        <v>347</v>
      </c>
      <c r="C136" t="s">
        <v>3171</v>
      </c>
      <c r="D136" t="s">
        <v>24</v>
      </c>
      <c r="E136">
        <v>73100.936426319997</v>
      </c>
      <c r="F136">
        <v>22.95</v>
      </c>
      <c r="G136">
        <v>3.3179293343200902</v>
      </c>
      <c r="H136">
        <v>-7.5825074497525398</v>
      </c>
      <c r="I136">
        <v>-16.492990702396401</v>
      </c>
      <c r="J136">
        <v>-2.8582453915694699</v>
      </c>
      <c r="K136">
        <v>23.938465034348301</v>
      </c>
      <c r="L136">
        <v>23.149877866340098</v>
      </c>
      <c r="M136">
        <v>43.758367098663498</v>
      </c>
      <c r="N136">
        <v>0.57060128757592399</v>
      </c>
      <c r="O136">
        <v>43.137254901960702</v>
      </c>
      <c r="P136">
        <v>46.178343949044503</v>
      </c>
      <c r="Q136">
        <v>5.7947410924494999E-2</v>
      </c>
    </row>
    <row r="137" spans="1:17" x14ac:dyDescent="0.3">
      <c r="A137" t="s">
        <v>348</v>
      </c>
      <c r="B137" t="s">
        <v>349</v>
      </c>
      <c r="C137" t="s">
        <v>3175</v>
      </c>
      <c r="D137" t="s">
        <v>54</v>
      </c>
      <c r="E137">
        <v>72818.671950000004</v>
      </c>
      <c r="F137">
        <v>6136.85</v>
      </c>
      <c r="G137">
        <v>40.287032892800198</v>
      </c>
      <c r="H137">
        <v>3.63682508127649</v>
      </c>
      <c r="I137">
        <v>9.4737977536156794</v>
      </c>
      <c r="J137">
        <v>-3.2484954291033201</v>
      </c>
      <c r="K137">
        <v>5808.8571447067898</v>
      </c>
      <c r="L137">
        <v>5138.6918716626396</v>
      </c>
      <c r="M137">
        <v>39.118323959973097</v>
      </c>
      <c r="N137">
        <v>0.66063608797315199</v>
      </c>
      <c r="O137">
        <v>4.9382011944238302</v>
      </c>
      <c r="P137">
        <v>78.034522773426104</v>
      </c>
      <c r="Q137">
        <v>3.1178647964909999E-2</v>
      </c>
    </row>
    <row r="138" spans="1:17" x14ac:dyDescent="0.3">
      <c r="A138" t="s">
        <v>350</v>
      </c>
      <c r="B138" t="s">
        <v>351</v>
      </c>
      <c r="C138" t="s">
        <v>3178</v>
      </c>
      <c r="D138" t="s">
        <v>119</v>
      </c>
      <c r="E138">
        <v>72444</v>
      </c>
      <c r="F138">
        <v>883.65</v>
      </c>
      <c r="G138">
        <v>3.9885914487962202</v>
      </c>
      <c r="H138">
        <v>-5.74516971097467</v>
      </c>
      <c r="I138">
        <v>-19.002920093393801</v>
      </c>
      <c r="J138">
        <v>-2.2826829359816898</v>
      </c>
      <c r="K138">
        <v>947.77474576483405</v>
      </c>
      <c r="L138">
        <v>925.73443975395196</v>
      </c>
      <c r="M138">
        <v>27.869859420507101</v>
      </c>
      <c r="N138">
        <v>0.84411025353291602</v>
      </c>
      <c r="O138">
        <v>28.885871102812199</v>
      </c>
      <c r="P138">
        <v>39.037054519707297</v>
      </c>
      <c r="Q138">
        <v>2.91098925214E-3</v>
      </c>
    </row>
    <row r="139" spans="1:17" x14ac:dyDescent="0.3">
      <c r="A139" t="s">
        <v>352</v>
      </c>
      <c r="B139" t="s">
        <v>353</v>
      </c>
      <c r="C139" t="s">
        <v>3181</v>
      </c>
      <c r="D139" t="s">
        <v>89</v>
      </c>
      <c r="E139">
        <v>72302.670958980001</v>
      </c>
      <c r="F139">
        <v>620.5</v>
      </c>
      <c r="G139">
        <v>-6.63853855378711</v>
      </c>
      <c r="H139">
        <v>8.5182046303850303</v>
      </c>
      <c r="I139">
        <v>-3.67480888421465</v>
      </c>
      <c r="J139">
        <v>-0.274965898094854</v>
      </c>
      <c r="K139">
        <v>570.26980925006205</v>
      </c>
      <c r="L139">
        <v>547.822300882832</v>
      </c>
      <c r="M139">
        <v>74.061321642385806</v>
      </c>
      <c r="N139">
        <v>1.05241962647311</v>
      </c>
      <c r="O139">
        <v>9.5487510072522106</v>
      </c>
      <c r="P139">
        <v>41.343963553530699</v>
      </c>
      <c r="Q139">
        <v>-7.3551605692700001E-2</v>
      </c>
    </row>
    <row r="140" spans="1:17" x14ac:dyDescent="0.3">
      <c r="A140" t="s">
        <v>354</v>
      </c>
      <c r="B140" t="s">
        <v>355</v>
      </c>
      <c r="C140" t="s">
        <v>3181</v>
      </c>
      <c r="D140" t="s">
        <v>83</v>
      </c>
      <c r="E140">
        <v>71918.139834859903</v>
      </c>
      <c r="F140">
        <v>708.25</v>
      </c>
      <c r="G140">
        <v>196.94284377648299</v>
      </c>
      <c r="H140">
        <v>16.945029912920301</v>
      </c>
      <c r="I140">
        <v>76.595886069686401</v>
      </c>
      <c r="J140">
        <v>4.7031855473980499</v>
      </c>
      <c r="K140">
        <v>596.40707036600395</v>
      </c>
      <c r="L140">
        <v>453.69079188315402</v>
      </c>
      <c r="M140">
        <v>66.539268908202899</v>
      </c>
      <c r="N140">
        <v>1.66955990849762</v>
      </c>
      <c r="O140">
        <v>5.7536180727144304</v>
      </c>
      <c r="P140">
        <v>249.235700197238</v>
      </c>
      <c r="Q140">
        <v>0.24899536215137899</v>
      </c>
    </row>
    <row r="141" spans="1:17" x14ac:dyDescent="0.3">
      <c r="A141" t="s">
        <v>356</v>
      </c>
      <c r="B141" t="s">
        <v>357</v>
      </c>
      <c r="C141" t="s">
        <v>3185</v>
      </c>
      <c r="D141" t="s">
        <v>166</v>
      </c>
      <c r="E141">
        <v>70796.623078874996</v>
      </c>
      <c r="F141">
        <v>2402</v>
      </c>
      <c r="G141">
        <v>-22.696448989948902</v>
      </c>
      <c r="H141">
        <v>-7.3205898694660698</v>
      </c>
      <c r="I141">
        <v>-17.7610507965247</v>
      </c>
      <c r="J141">
        <v>-4.2921755870061897</v>
      </c>
      <c r="K141">
        <v>2483.80998398569</v>
      </c>
      <c r="L141">
        <v>2429.5775373780002</v>
      </c>
      <c r="M141">
        <v>22.1697520955729</v>
      </c>
      <c r="N141">
        <v>0.87570245819552495</v>
      </c>
      <c r="O141">
        <v>12.154454621149</v>
      </c>
      <c r="P141">
        <v>15.355985112258301</v>
      </c>
      <c r="Q141">
        <v>-3.7352134416011998E-2</v>
      </c>
    </row>
    <row r="142" spans="1:17" x14ac:dyDescent="0.3">
      <c r="A142" t="s">
        <v>358</v>
      </c>
      <c r="B142" t="s">
        <v>359</v>
      </c>
      <c r="C142" t="s">
        <v>3185</v>
      </c>
      <c r="D142" t="s">
        <v>166</v>
      </c>
      <c r="E142">
        <v>70615.277077459905</v>
      </c>
      <c r="F142">
        <v>4668.55</v>
      </c>
      <c r="G142">
        <v>7.0923752067239798</v>
      </c>
      <c r="H142">
        <v>0.98903844000061603</v>
      </c>
      <c r="I142">
        <v>9.5988391423030599</v>
      </c>
      <c r="J142">
        <v>-3.9310943387048297E-2</v>
      </c>
      <c r="K142">
        <v>4368.4002846564899</v>
      </c>
      <c r="L142">
        <v>3917.0235911650898</v>
      </c>
      <c r="M142">
        <v>60.669541683032101</v>
      </c>
      <c r="N142">
        <v>0.74113543291671702</v>
      </c>
      <c r="O142">
        <v>1.7210911310792301</v>
      </c>
      <c r="P142">
        <v>44.986024844720497</v>
      </c>
      <c r="Q142">
        <v>2.6146347324221001E-2</v>
      </c>
    </row>
    <row r="143" spans="1:17" x14ac:dyDescent="0.3">
      <c r="A143" t="s">
        <v>360</v>
      </c>
      <c r="B143" t="s">
        <v>361</v>
      </c>
      <c r="C143" t="s">
        <v>3185</v>
      </c>
      <c r="D143" t="s">
        <v>285</v>
      </c>
      <c r="E143">
        <v>70500.202942949996</v>
      </c>
      <c r="F143">
        <v>8095.9</v>
      </c>
      <c r="G143">
        <v>10.3386463948498</v>
      </c>
      <c r="H143">
        <v>11.3015705741114</v>
      </c>
      <c r="I143">
        <v>4.2683401349331902</v>
      </c>
      <c r="J143">
        <v>7.2651353405880403</v>
      </c>
      <c r="K143">
        <v>7799.5388098900203</v>
      </c>
      <c r="L143">
        <v>7237.3206899402303</v>
      </c>
      <c r="M143">
        <v>70.519297412279499</v>
      </c>
      <c r="N143">
        <v>1.53312937522349</v>
      </c>
      <c r="O143">
        <v>22.717054311441501</v>
      </c>
      <c r="P143">
        <v>52.0356807511737</v>
      </c>
      <c r="Q143">
        <v>0.121161181285403</v>
      </c>
    </row>
    <row r="144" spans="1:17" x14ac:dyDescent="0.3">
      <c r="A144" t="s">
        <v>362</v>
      </c>
      <c r="B144" t="s">
        <v>363</v>
      </c>
      <c r="C144" t="s">
        <v>3182</v>
      </c>
      <c r="D144" t="s">
        <v>98</v>
      </c>
      <c r="E144">
        <v>69931.298274874993</v>
      </c>
      <c r="F144">
        <v>326.05</v>
      </c>
      <c r="G144">
        <v>81.041458330576305</v>
      </c>
      <c r="H144">
        <v>3.5987619444188201</v>
      </c>
      <c r="I144">
        <v>18.909833217869298</v>
      </c>
      <c r="J144">
        <v>1.6207749131389</v>
      </c>
      <c r="K144">
        <v>319.89217922610197</v>
      </c>
      <c r="L144">
        <v>268.72962774735203</v>
      </c>
      <c r="M144">
        <v>70.548453058568896</v>
      </c>
      <c r="N144">
        <v>1.2876741432340599</v>
      </c>
      <c r="O144">
        <v>10.703879773040899</v>
      </c>
      <c r="P144">
        <v>129.28973277074499</v>
      </c>
    </row>
    <row r="145" spans="1:17" x14ac:dyDescent="0.3">
      <c r="A145" t="s">
        <v>364</v>
      </c>
      <c r="B145" t="s">
        <v>365</v>
      </c>
      <c r="C145" t="s">
        <v>3171</v>
      </c>
      <c r="D145" t="s">
        <v>40</v>
      </c>
      <c r="E145">
        <v>69307.572</v>
      </c>
      <c r="F145">
        <v>384</v>
      </c>
      <c r="G145">
        <v>41.009760538346399</v>
      </c>
      <c r="H145">
        <v>-2.3954482267710202</v>
      </c>
      <c r="I145">
        <v>1.10002721216485</v>
      </c>
      <c r="J145">
        <v>2.2386077719044102</v>
      </c>
      <c r="K145">
        <v>395.17156568825402</v>
      </c>
      <c r="L145">
        <v>353.26034891804198</v>
      </c>
      <c r="M145">
        <v>47.353449529727897</v>
      </c>
      <c r="N145">
        <v>0.66846215711466705</v>
      </c>
      <c r="O145">
        <v>21.8229166666666</v>
      </c>
      <c r="P145">
        <v>81.0040065991044</v>
      </c>
      <c r="Q145">
        <v>0.11203854292823399</v>
      </c>
    </row>
    <row r="146" spans="1:17" x14ac:dyDescent="0.3">
      <c r="A146" t="s">
        <v>366</v>
      </c>
      <c r="B146" t="s">
        <v>367</v>
      </c>
      <c r="C146" t="s">
        <v>3183</v>
      </c>
      <c r="D146" t="s">
        <v>206</v>
      </c>
      <c r="E146">
        <v>69285.001577219999</v>
      </c>
      <c r="F146">
        <v>237.55</v>
      </c>
      <c r="G146">
        <v>4.1053093068852498</v>
      </c>
      <c r="H146">
        <v>-12.3308677529833</v>
      </c>
      <c r="I146">
        <v>30.324067394018801</v>
      </c>
      <c r="J146">
        <v>-3.40513214145667</v>
      </c>
      <c r="K146">
        <v>243.86476081152699</v>
      </c>
      <c r="L146">
        <v>212.954210869067</v>
      </c>
      <c r="M146">
        <v>26.258641027646501</v>
      </c>
      <c r="N146">
        <v>0.68653624213728504</v>
      </c>
      <c r="O146">
        <v>11.408124605346201</v>
      </c>
      <c r="P146">
        <v>50.777530942557902</v>
      </c>
      <c r="Q146">
        <v>7.2520050799384006E-2</v>
      </c>
    </row>
    <row r="147" spans="1:17" hidden="1" x14ac:dyDescent="0.3">
      <c r="A147" t="s">
        <v>368</v>
      </c>
      <c r="B147" t="s">
        <v>369</v>
      </c>
      <c r="C147" t="s">
        <v>3186</v>
      </c>
      <c r="D147" t="s">
        <v>27</v>
      </c>
      <c r="E147">
        <v>69050</v>
      </c>
      <c r="F147">
        <v>1359.05</v>
      </c>
      <c r="G147">
        <v>40.865533744336801</v>
      </c>
      <c r="H147">
        <v>16.655702668369599</v>
      </c>
      <c r="I147">
        <v>50.610169263175798</v>
      </c>
      <c r="J147">
        <v>10.6353977714328</v>
      </c>
      <c r="K147">
        <v>1188.6489640202401</v>
      </c>
      <c r="M147">
        <v>79.771260518427098</v>
      </c>
      <c r="N147">
        <v>0.82749796190330005</v>
      </c>
      <c r="O147">
        <v>6.9828188808358904</v>
      </c>
      <c r="P147">
        <v>80.006622516556206</v>
      </c>
    </row>
    <row r="148" spans="1:17" x14ac:dyDescent="0.3">
      <c r="A148" t="s">
        <v>370</v>
      </c>
      <c r="B148" t="s">
        <v>371</v>
      </c>
      <c r="C148" t="s">
        <v>3183</v>
      </c>
      <c r="D148" t="s">
        <v>372</v>
      </c>
      <c r="E148">
        <v>68058.456408600003</v>
      </c>
      <c r="F148">
        <v>5408.55</v>
      </c>
      <c r="G148">
        <v>3.470033618565</v>
      </c>
      <c r="H148">
        <v>-1.70731233068104</v>
      </c>
      <c r="I148">
        <v>24.718727007323899</v>
      </c>
      <c r="J148">
        <v>-7.9814855929680295E-2</v>
      </c>
      <c r="K148">
        <v>5378.8851509349297</v>
      </c>
      <c r="L148">
        <v>4923.7381886073699</v>
      </c>
      <c r="M148">
        <v>52.7389702455948</v>
      </c>
      <c r="N148">
        <v>0.97975440111373302</v>
      </c>
      <c r="O148">
        <v>19.440515480119402</v>
      </c>
      <c r="P148">
        <v>50.195778950291498</v>
      </c>
      <c r="Q148">
        <v>9.8054181489230993E-2</v>
      </c>
    </row>
    <row r="149" spans="1:17" x14ac:dyDescent="0.3">
      <c r="A149" t="s">
        <v>373</v>
      </c>
      <c r="B149" t="s">
        <v>374</v>
      </c>
      <c r="C149" t="s">
        <v>3171</v>
      </c>
      <c r="D149" t="s">
        <v>34</v>
      </c>
      <c r="E149">
        <v>68028.415860405003</v>
      </c>
      <c r="F149">
        <v>509.3</v>
      </c>
      <c r="G149">
        <v>-3.5590762995204099</v>
      </c>
      <c r="H149">
        <v>-12.3491979471476</v>
      </c>
      <c r="I149">
        <v>-11.6448177739353</v>
      </c>
      <c r="J149">
        <v>-2.2280448368436301</v>
      </c>
      <c r="K149">
        <v>543.40225427595897</v>
      </c>
      <c r="L149">
        <v>510.18265811812898</v>
      </c>
      <c r="M149">
        <v>26.7296232703732</v>
      </c>
      <c r="N149">
        <v>1.3458351092951699</v>
      </c>
      <c r="O149">
        <v>24.2293343805222</v>
      </c>
      <c r="P149">
        <v>30.289076490150901</v>
      </c>
      <c r="Q149">
        <v>0.16537991461339099</v>
      </c>
    </row>
    <row r="150" spans="1:17" x14ac:dyDescent="0.3">
      <c r="A150" t="s">
        <v>375</v>
      </c>
      <c r="B150" t="s">
        <v>376</v>
      </c>
      <c r="C150" t="s">
        <v>3184</v>
      </c>
      <c r="D150" t="s">
        <v>132</v>
      </c>
      <c r="E150">
        <v>65753.828539080001</v>
      </c>
      <c r="F150">
        <v>1841.65</v>
      </c>
      <c r="G150">
        <v>34.893656862013998</v>
      </c>
      <c r="H150">
        <v>-1.5839909563205901</v>
      </c>
      <c r="I150">
        <v>18.872683682021002</v>
      </c>
      <c r="J150">
        <v>2.7550913580178999</v>
      </c>
      <c r="K150">
        <v>1762.9819521792899</v>
      </c>
      <c r="L150">
        <v>1588.37045601259</v>
      </c>
      <c r="M150">
        <v>62.702150975564003</v>
      </c>
      <c r="N150">
        <v>0.74867543205105502</v>
      </c>
      <c r="O150">
        <v>6.0489235196698496</v>
      </c>
      <c r="P150">
        <v>75.211682998763195</v>
      </c>
      <c r="Q150">
        <v>7.7156870971782004E-2</v>
      </c>
    </row>
    <row r="151" spans="1:17" x14ac:dyDescent="0.3">
      <c r="A151" t="s">
        <v>377</v>
      </c>
      <c r="B151" t="s">
        <v>378</v>
      </c>
      <c r="C151" t="s">
        <v>3185</v>
      </c>
      <c r="D151" t="s">
        <v>379</v>
      </c>
      <c r="E151">
        <v>65535.449526719902</v>
      </c>
      <c r="F151">
        <v>975.6</v>
      </c>
      <c r="G151">
        <v>58.360292416418197</v>
      </c>
      <c r="H151">
        <v>5.1043513547963997</v>
      </c>
      <c r="I151">
        <v>35.956419407768301</v>
      </c>
      <c r="J151">
        <v>2.6121009247488902</v>
      </c>
      <c r="K151">
        <v>970.20358985209998</v>
      </c>
      <c r="L151">
        <v>824.09913238416198</v>
      </c>
      <c r="M151">
        <v>61.191430622350403</v>
      </c>
      <c r="N151">
        <v>0.25068388972363398</v>
      </c>
      <c r="O151">
        <v>21.6687166871668</v>
      </c>
      <c r="P151">
        <v>92.806324110671895</v>
      </c>
      <c r="Q151">
        <v>0.14967162806326201</v>
      </c>
    </row>
    <row r="152" spans="1:17" x14ac:dyDescent="0.3">
      <c r="A152" t="s">
        <v>380</v>
      </c>
      <c r="B152" t="s">
        <v>381</v>
      </c>
      <c r="C152" t="s">
        <v>3173</v>
      </c>
      <c r="D152" t="s">
        <v>382</v>
      </c>
      <c r="E152">
        <v>65490.298830494998</v>
      </c>
      <c r="F152">
        <v>1748.85</v>
      </c>
      <c r="G152">
        <v>8.3669533438982597</v>
      </c>
      <c r="H152">
        <v>-4.3892917916718401</v>
      </c>
      <c r="I152">
        <v>12.3120175833704</v>
      </c>
      <c r="J152">
        <v>-5.6432325153422003</v>
      </c>
      <c r="K152">
        <v>1793.03129233814</v>
      </c>
      <c r="L152">
        <v>1579.2200306449799</v>
      </c>
      <c r="M152">
        <v>24.774167286676001</v>
      </c>
      <c r="N152">
        <v>1.80837012322227</v>
      </c>
      <c r="O152">
        <v>13.9148583354776</v>
      </c>
      <c r="P152">
        <v>49.480747040471798</v>
      </c>
      <c r="Q152">
        <v>5.5105860952751003E-2</v>
      </c>
    </row>
    <row r="153" spans="1:17" x14ac:dyDescent="0.3">
      <c r="A153" t="s">
        <v>383</v>
      </c>
      <c r="B153" t="s">
        <v>384</v>
      </c>
      <c r="C153" t="s">
        <v>3181</v>
      </c>
      <c r="D153" t="s">
        <v>327</v>
      </c>
      <c r="E153">
        <v>62517.362775599999</v>
      </c>
      <c r="F153">
        <v>1929.2</v>
      </c>
      <c r="G153">
        <v>90.498823448968096</v>
      </c>
      <c r="H153">
        <v>17.917493738152601</v>
      </c>
      <c r="I153">
        <v>67.898885044317893</v>
      </c>
      <c r="J153">
        <v>2.3005522514528298</v>
      </c>
      <c r="K153">
        <v>1678.8077403017501</v>
      </c>
      <c r="L153">
        <v>1359.6999698710199</v>
      </c>
      <c r="M153">
        <v>69.987648559838703</v>
      </c>
      <c r="N153">
        <v>0.77027373472886396</v>
      </c>
      <c r="O153">
        <v>0.300642753472946</v>
      </c>
      <c r="P153">
        <v>139.147142680054</v>
      </c>
      <c r="Q153">
        <v>3.9104797482250001E-2</v>
      </c>
    </row>
    <row r="154" spans="1:17" x14ac:dyDescent="0.3">
      <c r="A154" t="s">
        <v>385</v>
      </c>
      <c r="B154" t="s">
        <v>386</v>
      </c>
      <c r="C154" t="s">
        <v>3179</v>
      </c>
      <c r="D154" t="s">
        <v>387</v>
      </c>
      <c r="E154">
        <v>62164.011290199996</v>
      </c>
      <c r="F154">
        <v>212.38</v>
      </c>
      <c r="G154">
        <v>17.213910421790501</v>
      </c>
      <c r="H154">
        <v>-7.01745448061369</v>
      </c>
      <c r="I154">
        <v>-10.462037132750901</v>
      </c>
      <c r="J154">
        <v>1.31893104000308</v>
      </c>
      <c r="K154">
        <v>225.378572406557</v>
      </c>
      <c r="L154">
        <v>220.14378976090299</v>
      </c>
      <c r="M154">
        <v>42.759785241098399</v>
      </c>
      <c r="N154">
        <v>0.84511704700523205</v>
      </c>
      <c r="O154">
        <v>34.829079951031197</v>
      </c>
      <c r="P154">
        <v>50.9989335229292</v>
      </c>
      <c r="Q154">
        <v>8.7460463119543003E-2</v>
      </c>
    </row>
    <row r="155" spans="1:17" x14ac:dyDescent="0.3">
      <c r="A155" t="s">
        <v>388</v>
      </c>
      <c r="B155" t="s">
        <v>389</v>
      </c>
      <c r="C155" t="s">
        <v>3179</v>
      </c>
      <c r="D155" t="s">
        <v>127</v>
      </c>
      <c r="E155">
        <v>61749.359754119898</v>
      </c>
      <c r="F155">
        <v>734.4</v>
      </c>
      <c r="G155">
        <v>30.618418204223701</v>
      </c>
      <c r="H155">
        <v>1.78095239005386</v>
      </c>
      <c r="I155">
        <v>-6.4540335552583201</v>
      </c>
      <c r="J155">
        <v>1.23188602425001</v>
      </c>
      <c r="K155">
        <v>740.00936376813195</v>
      </c>
      <c r="L155">
        <v>672.81561511118798</v>
      </c>
      <c r="M155">
        <v>54.386940047346798</v>
      </c>
      <c r="N155">
        <v>0.70900985438931996</v>
      </c>
      <c r="O155">
        <v>15.4684095860566</v>
      </c>
      <c r="P155">
        <v>71.930235280346395</v>
      </c>
      <c r="Q155">
        <v>0.175664950755267</v>
      </c>
    </row>
    <row r="156" spans="1:17" x14ac:dyDescent="0.3">
      <c r="A156" t="s">
        <v>390</v>
      </c>
      <c r="B156" t="s">
        <v>391</v>
      </c>
      <c r="C156" t="s">
        <v>3184</v>
      </c>
      <c r="D156" t="s">
        <v>132</v>
      </c>
      <c r="E156">
        <v>61590.137428969902</v>
      </c>
      <c r="F156">
        <v>1765.9</v>
      </c>
      <c r="G156">
        <v>66.809654456545303</v>
      </c>
      <c r="H156">
        <v>-2.6349982524676299</v>
      </c>
      <c r="I156">
        <v>21.282273102241799</v>
      </c>
      <c r="J156">
        <v>3.98942522931122</v>
      </c>
      <c r="K156">
        <v>1763.9001579547801</v>
      </c>
      <c r="L156">
        <v>1533.3184856256401</v>
      </c>
      <c r="M156">
        <v>43.501681789530302</v>
      </c>
      <c r="N156">
        <v>0.98936194345992001</v>
      </c>
      <c r="O156">
        <v>17.135738150518101</v>
      </c>
      <c r="P156">
        <v>104.38066028182</v>
      </c>
      <c r="Q156">
        <v>0.17192030062955799</v>
      </c>
    </row>
    <row r="157" spans="1:17" hidden="1" x14ac:dyDescent="0.3">
      <c r="A157" t="s">
        <v>392</v>
      </c>
      <c r="B157" t="s">
        <v>393</v>
      </c>
      <c r="C157" t="s">
        <v>3186</v>
      </c>
      <c r="D157" t="s">
        <v>138</v>
      </c>
      <c r="E157">
        <v>61117.081649733998</v>
      </c>
      <c r="F157">
        <v>230.01</v>
      </c>
      <c r="G157">
        <v>257.11237377876398</v>
      </c>
      <c r="H157">
        <v>-9.5847825368197608</v>
      </c>
      <c r="I157">
        <v>61.326877871240903</v>
      </c>
      <c r="J157">
        <v>-1.6687223763583801</v>
      </c>
      <c r="K157">
        <v>234.62887317658399</v>
      </c>
      <c r="L157">
        <v>177.56756311634399</v>
      </c>
      <c r="M157">
        <v>36.710380946673197</v>
      </c>
      <c r="N157">
        <v>0.36886547519284502</v>
      </c>
      <c r="O157">
        <v>34.776748837007098</v>
      </c>
      <c r="P157">
        <v>391.47435897435798</v>
      </c>
    </row>
    <row r="158" spans="1:17" x14ac:dyDescent="0.3">
      <c r="A158" t="s">
        <v>394</v>
      </c>
      <c r="B158" t="s">
        <v>395</v>
      </c>
      <c r="C158" t="s">
        <v>3177</v>
      </c>
      <c r="D158" t="s">
        <v>197</v>
      </c>
      <c r="E158">
        <v>60228.493161099999</v>
      </c>
      <c r="F158">
        <v>3812.9</v>
      </c>
      <c r="G158">
        <v>-6.3181407594562797</v>
      </c>
      <c r="H158">
        <v>-8.4041881682192301</v>
      </c>
      <c r="I158">
        <v>14.4422610961646</v>
      </c>
      <c r="J158">
        <v>0.39088589913305599</v>
      </c>
      <c r="K158">
        <v>3982.2299059901902</v>
      </c>
      <c r="L158">
        <v>3716.3584909460201</v>
      </c>
      <c r="M158">
        <v>44.463972976731299</v>
      </c>
      <c r="N158">
        <v>0.45432722038896101</v>
      </c>
      <c r="O158">
        <v>29.848671614781299</v>
      </c>
      <c r="P158">
        <v>45.965086899931102</v>
      </c>
      <c r="Q158">
        <v>0.108250731445099</v>
      </c>
    </row>
    <row r="159" spans="1:17" x14ac:dyDescent="0.3">
      <c r="A159" t="s">
        <v>396</v>
      </c>
      <c r="B159" t="s">
        <v>397</v>
      </c>
      <c r="C159" t="s">
        <v>3171</v>
      </c>
      <c r="D159" t="s">
        <v>398</v>
      </c>
      <c r="E159">
        <v>59173.869845859997</v>
      </c>
      <c r="F159">
        <v>229.54</v>
      </c>
      <c r="G159">
        <v>1.17841596583085</v>
      </c>
      <c r="H159">
        <v>1.1883113640218099</v>
      </c>
      <c r="I159">
        <v>18.530538709368201</v>
      </c>
      <c r="J159">
        <v>5.1194153055116303</v>
      </c>
      <c r="K159">
        <v>221.22132142682401</v>
      </c>
      <c r="L159">
        <v>207.00295152690401</v>
      </c>
      <c r="M159">
        <v>63.544587411548903</v>
      </c>
      <c r="N159">
        <v>1.0951256161921099</v>
      </c>
      <c r="O159">
        <v>7.5629519909384104</v>
      </c>
      <c r="P159">
        <v>48.0903225806451</v>
      </c>
      <c r="Q159">
        <v>8.0851926411002001E-2</v>
      </c>
    </row>
    <row r="160" spans="1:17" x14ac:dyDescent="0.3">
      <c r="A160" t="s">
        <v>399</v>
      </c>
      <c r="B160" t="s">
        <v>400</v>
      </c>
      <c r="C160" t="s">
        <v>3177</v>
      </c>
      <c r="D160" t="s">
        <v>197</v>
      </c>
      <c r="E160">
        <v>59170.455046474999</v>
      </c>
      <c r="F160">
        <v>1058.0999999999999</v>
      </c>
      <c r="G160">
        <v>42.221711743619402</v>
      </c>
      <c r="H160">
        <v>-14.747462278136</v>
      </c>
      <c r="I160">
        <v>50.874930841418703</v>
      </c>
      <c r="J160">
        <v>0.79975659726109805</v>
      </c>
      <c r="K160">
        <v>1059.0112666524301</v>
      </c>
      <c r="L160">
        <v>875.49361121639095</v>
      </c>
      <c r="M160">
        <v>32.366322200783699</v>
      </c>
      <c r="N160">
        <v>0.79654208379407998</v>
      </c>
      <c r="O160">
        <v>18.608827142992101</v>
      </c>
      <c r="P160">
        <v>92.872767043383107</v>
      </c>
      <c r="Q160">
        <v>0.118205303160167</v>
      </c>
    </row>
    <row r="161" spans="1:17" x14ac:dyDescent="0.3">
      <c r="A161" t="s">
        <v>401</v>
      </c>
      <c r="B161" t="s">
        <v>402</v>
      </c>
      <c r="C161" t="s">
        <v>3175</v>
      </c>
      <c r="D161" t="s">
        <v>54</v>
      </c>
      <c r="E161">
        <v>59037.041993109997</v>
      </c>
      <c r="F161">
        <v>27971.599999999999</v>
      </c>
      <c r="G161">
        <v>-5.6261953090478096</v>
      </c>
      <c r="H161">
        <v>-4.0283926675712998</v>
      </c>
      <c r="I161">
        <v>-17.623719013019802</v>
      </c>
      <c r="J161">
        <v>-6.5726110738196404</v>
      </c>
      <c r="K161">
        <v>28619.877424546401</v>
      </c>
      <c r="L161">
        <v>26869.078767352999</v>
      </c>
      <c r="M161">
        <v>18.031374686958898</v>
      </c>
      <c r="N161">
        <v>0.80727188230155</v>
      </c>
      <c r="O161">
        <v>9.1142444479400595</v>
      </c>
      <c r="P161">
        <v>27.143636363636301</v>
      </c>
      <c r="Q161">
        <v>1.731212495019E-3</v>
      </c>
    </row>
    <row r="162" spans="1:17" x14ac:dyDescent="0.3">
      <c r="A162" t="s">
        <v>403</v>
      </c>
      <c r="B162" t="s">
        <v>404</v>
      </c>
      <c r="C162" t="s">
        <v>3183</v>
      </c>
      <c r="D162" t="s">
        <v>262</v>
      </c>
      <c r="E162">
        <v>58794.700189244897</v>
      </c>
      <c r="F162">
        <v>5207.3500000000004</v>
      </c>
      <c r="G162">
        <v>52.779854913921</v>
      </c>
      <c r="H162">
        <v>14.0349387978916</v>
      </c>
      <c r="I162">
        <v>28.380979918569398</v>
      </c>
      <c r="J162">
        <v>16.347499596755799</v>
      </c>
      <c r="K162">
        <v>4703.66627597968</v>
      </c>
      <c r="L162">
        <v>4266.7451480372101</v>
      </c>
      <c r="M162">
        <v>89.482173534615697</v>
      </c>
      <c r="N162">
        <v>1.31786288826345</v>
      </c>
      <c r="O162">
        <v>12.148213582724299</v>
      </c>
      <c r="P162">
        <v>108.273172682731</v>
      </c>
      <c r="Q162">
        <v>0.149323144009885</v>
      </c>
    </row>
    <row r="163" spans="1:17" x14ac:dyDescent="0.3">
      <c r="A163" t="s">
        <v>405</v>
      </c>
      <c r="B163" t="s">
        <v>406</v>
      </c>
      <c r="C163" t="s">
        <v>3177</v>
      </c>
      <c r="D163" t="s">
        <v>407</v>
      </c>
      <c r="E163">
        <v>58682.399610449997</v>
      </c>
      <c r="F163">
        <v>3090.05</v>
      </c>
      <c r="G163">
        <v>-5.0734494577174498</v>
      </c>
      <c r="H163">
        <v>3.33025566022387</v>
      </c>
      <c r="I163">
        <v>18.7685544934888</v>
      </c>
      <c r="J163">
        <v>-1.0797235888862999</v>
      </c>
      <c r="K163">
        <v>3007.7966725972201</v>
      </c>
      <c r="L163">
        <v>2788.8175258832798</v>
      </c>
      <c r="M163">
        <v>54.413263878360603</v>
      </c>
      <c r="N163">
        <v>0.65980974963135597</v>
      </c>
      <c r="O163">
        <v>9.2215336321418597</v>
      </c>
      <c r="P163">
        <v>40.853769714650298</v>
      </c>
      <c r="Q163">
        <v>-1.5316782601135E-2</v>
      </c>
    </row>
    <row r="164" spans="1:17" x14ac:dyDescent="0.3">
      <c r="A164" t="s">
        <v>408</v>
      </c>
      <c r="B164" t="s">
        <v>409</v>
      </c>
      <c r="C164" t="s">
        <v>3171</v>
      </c>
      <c r="D164" t="s">
        <v>34</v>
      </c>
      <c r="E164">
        <v>58153.780568064001</v>
      </c>
      <c r="F164">
        <v>47.51</v>
      </c>
      <c r="G164">
        <v>-17.8909899612582</v>
      </c>
      <c r="H164">
        <v>-8.5979530149994297</v>
      </c>
      <c r="I164">
        <v>-20.8994293341872</v>
      </c>
      <c r="J164">
        <v>-0.57658819582640497</v>
      </c>
      <c r="K164">
        <v>51.516017813555798</v>
      </c>
      <c r="L164">
        <v>49.754289586182999</v>
      </c>
      <c r="M164">
        <v>35.466683343034099</v>
      </c>
      <c r="N164">
        <v>0.429137468171782</v>
      </c>
      <c r="O164">
        <v>48.705535676699597</v>
      </c>
      <c r="P164">
        <v>36.719424460431597</v>
      </c>
      <c r="Q164">
        <v>0.118574654602216</v>
      </c>
    </row>
    <row r="165" spans="1:17" x14ac:dyDescent="0.3">
      <c r="A165" t="s">
        <v>410</v>
      </c>
      <c r="B165" t="s">
        <v>411</v>
      </c>
      <c r="C165" t="s">
        <v>3170</v>
      </c>
      <c r="D165" t="s">
        <v>282</v>
      </c>
      <c r="E165">
        <v>57978.329765064998</v>
      </c>
      <c r="F165">
        <v>5502.45</v>
      </c>
      <c r="G165">
        <v>-6.86438212486821</v>
      </c>
      <c r="H165">
        <v>1.0608349202235099</v>
      </c>
      <c r="I165">
        <v>-10.483993582630699</v>
      </c>
      <c r="J165">
        <v>-4.7102583378065699</v>
      </c>
      <c r="K165">
        <v>5371.1811132968196</v>
      </c>
      <c r="L165">
        <v>5038.2510078718997</v>
      </c>
      <c r="M165">
        <v>34.8569870096456</v>
      </c>
      <c r="N165">
        <v>0.65706949971852202</v>
      </c>
      <c r="O165">
        <v>9.0423356868304108</v>
      </c>
      <c r="P165">
        <v>33.846995864753097</v>
      </c>
      <c r="Q165">
        <v>-1.5110214418693001E-2</v>
      </c>
    </row>
    <row r="166" spans="1:17" x14ac:dyDescent="0.3">
      <c r="A166" t="s">
        <v>412</v>
      </c>
      <c r="B166" t="s">
        <v>413</v>
      </c>
      <c r="C166" t="s">
        <v>3178</v>
      </c>
      <c r="D166" t="s">
        <v>414</v>
      </c>
      <c r="E166">
        <v>57064.444711511002</v>
      </c>
      <c r="F166">
        <v>201.1</v>
      </c>
      <c r="G166">
        <v>11.880505646896401</v>
      </c>
      <c r="H166">
        <v>-0.99435666477929796</v>
      </c>
      <c r="I166">
        <v>14.5594693823216</v>
      </c>
      <c r="J166">
        <v>-5.8730951426736597</v>
      </c>
      <c r="K166">
        <v>198.85759947282699</v>
      </c>
      <c r="L166">
        <v>178.49488009866599</v>
      </c>
      <c r="M166">
        <v>30.5376628914542</v>
      </c>
      <c r="N166">
        <v>0.72786175938440201</v>
      </c>
      <c r="O166">
        <v>14.271506713078001</v>
      </c>
      <c r="P166">
        <v>47.3260073260073</v>
      </c>
      <c r="Q166">
        <v>-7.5056407942030001E-2</v>
      </c>
    </row>
    <row r="167" spans="1:17" x14ac:dyDescent="0.3">
      <c r="A167" t="s">
        <v>415</v>
      </c>
      <c r="B167" t="s">
        <v>416</v>
      </c>
      <c r="C167" t="s">
        <v>3177</v>
      </c>
      <c r="D167" t="s">
        <v>407</v>
      </c>
      <c r="E167">
        <v>56934.248740609997</v>
      </c>
      <c r="F167">
        <v>136347.6</v>
      </c>
      <c r="G167">
        <v>-1.8373083493349101</v>
      </c>
      <c r="H167">
        <v>-4.9261907479981799</v>
      </c>
      <c r="I167">
        <v>-13.7285522707593</v>
      </c>
      <c r="J167">
        <v>-1.3176370646286399</v>
      </c>
      <c r="K167">
        <v>134985.92314269001</v>
      </c>
      <c r="L167">
        <v>129189.276562343</v>
      </c>
      <c r="M167">
        <v>39.701378556107997</v>
      </c>
      <c r="N167">
        <v>0.53299275055383999</v>
      </c>
      <c r="O167">
        <v>11.072728819575801</v>
      </c>
      <c r="P167">
        <v>28.140218974672202</v>
      </c>
      <c r="Q167">
        <v>5.3981335068282003E-2</v>
      </c>
    </row>
    <row r="168" spans="1:17" x14ac:dyDescent="0.3">
      <c r="A168" t="s">
        <v>417</v>
      </c>
      <c r="B168" t="s">
        <v>418</v>
      </c>
      <c r="C168" t="s">
        <v>3172</v>
      </c>
      <c r="D168" t="s">
        <v>27</v>
      </c>
      <c r="E168">
        <v>56860.35</v>
      </c>
      <c r="F168">
        <v>1975.25</v>
      </c>
      <c r="G168">
        <v>-20.436067118514998</v>
      </c>
      <c r="H168">
        <v>2.9513845171114599</v>
      </c>
      <c r="I168">
        <v>-13.0902947201951</v>
      </c>
      <c r="J168">
        <v>0.150329593447352</v>
      </c>
      <c r="K168">
        <v>1928.1691460473301</v>
      </c>
      <c r="L168">
        <v>1830.5008255279599</v>
      </c>
      <c r="M168">
        <v>51.462265042018998</v>
      </c>
      <c r="N168">
        <v>1.1910628164216099</v>
      </c>
      <c r="O168">
        <v>5.5385394253891898</v>
      </c>
      <c r="P168">
        <v>27.980432810677701</v>
      </c>
      <c r="Q168">
        <v>2.0598367587846E-2</v>
      </c>
    </row>
    <row r="169" spans="1:17" x14ac:dyDescent="0.3">
      <c r="A169" t="s">
        <v>419</v>
      </c>
      <c r="B169" t="s">
        <v>420</v>
      </c>
      <c r="C169" t="s">
        <v>3170</v>
      </c>
      <c r="D169" t="s">
        <v>21</v>
      </c>
      <c r="E169">
        <v>56848.350372519897</v>
      </c>
      <c r="F169">
        <v>2978.25</v>
      </c>
      <c r="G169">
        <v>-6.2775021627507401</v>
      </c>
      <c r="H169">
        <v>-1.23730167812543</v>
      </c>
      <c r="I169">
        <v>8.2347921939934992</v>
      </c>
      <c r="J169">
        <v>-3.4423952999621199</v>
      </c>
      <c r="K169">
        <v>2912.8740009211501</v>
      </c>
      <c r="L169">
        <v>2611.9101433678902</v>
      </c>
      <c r="M169">
        <v>40.303270894243099</v>
      </c>
      <c r="N169">
        <v>0.76829206727380694</v>
      </c>
      <c r="O169">
        <v>7.0360110803324201</v>
      </c>
      <c r="P169">
        <v>43.939393939393902</v>
      </c>
      <c r="Q169">
        <v>-5.2597214497723997E-2</v>
      </c>
    </row>
    <row r="170" spans="1:17" x14ac:dyDescent="0.3">
      <c r="A170" t="s">
        <v>421</v>
      </c>
      <c r="B170" t="s">
        <v>422</v>
      </c>
      <c r="C170" t="s">
        <v>3182</v>
      </c>
      <c r="D170" t="s">
        <v>423</v>
      </c>
      <c r="E170">
        <v>56515.097248739999</v>
      </c>
      <c r="F170">
        <v>913.1</v>
      </c>
      <c r="G170">
        <v>-3.2114877140945399</v>
      </c>
      <c r="H170">
        <v>-9.26374116301416</v>
      </c>
      <c r="I170">
        <v>-6.7058078239547196</v>
      </c>
      <c r="J170">
        <v>-1.7651969365733999</v>
      </c>
      <c r="K170">
        <v>981.46406143122795</v>
      </c>
      <c r="L170">
        <v>946.92208652222598</v>
      </c>
      <c r="M170">
        <v>30.443872721931399</v>
      </c>
      <c r="N170">
        <v>0.81818954522785103</v>
      </c>
      <c r="O170">
        <v>29.230095279815998</v>
      </c>
      <c r="P170">
        <v>35.837548348705702</v>
      </c>
      <c r="Q170">
        <v>1.2101273082787E-2</v>
      </c>
    </row>
    <row r="171" spans="1:17" x14ac:dyDescent="0.3">
      <c r="A171" t="s">
        <v>424</v>
      </c>
      <c r="B171" t="s">
        <v>425</v>
      </c>
      <c r="C171" t="s">
        <v>3183</v>
      </c>
      <c r="D171" t="s">
        <v>161</v>
      </c>
      <c r="E171">
        <v>54787.638906</v>
      </c>
      <c r="F171">
        <v>12694.85</v>
      </c>
      <c r="G171">
        <v>178.699800215794</v>
      </c>
      <c r="H171">
        <v>4.9016255509639297</v>
      </c>
      <c r="I171">
        <v>78.780849677234499</v>
      </c>
      <c r="J171">
        <v>6.29075600534222</v>
      </c>
      <c r="K171">
        <v>11939.786565140401</v>
      </c>
      <c r="L171">
        <v>9415.27432268956</v>
      </c>
      <c r="M171">
        <v>67.066261867332599</v>
      </c>
      <c r="N171">
        <v>0.650686130132616</v>
      </c>
      <c r="O171">
        <v>13.290034935426499</v>
      </c>
      <c r="P171">
        <v>225.85153623039599</v>
      </c>
      <c r="Q171">
        <v>0.17368006193751701</v>
      </c>
    </row>
    <row r="172" spans="1:17" x14ac:dyDescent="0.3">
      <c r="A172" t="s">
        <v>426</v>
      </c>
      <c r="B172" t="s">
        <v>427</v>
      </c>
      <c r="C172" t="s">
        <v>3171</v>
      </c>
      <c r="D172" t="s">
        <v>51</v>
      </c>
      <c r="E172">
        <v>54481.730845625003</v>
      </c>
      <c r="F172">
        <v>5000.5</v>
      </c>
      <c r="G172">
        <v>45.0651725866162</v>
      </c>
      <c r="H172">
        <v>20.0509269113466</v>
      </c>
      <c r="I172">
        <v>12.206757071320499</v>
      </c>
      <c r="J172">
        <v>6.0666093322388104</v>
      </c>
      <c r="K172">
        <v>4578.7496394433902</v>
      </c>
      <c r="L172">
        <v>4157.5791327215602</v>
      </c>
      <c r="M172">
        <v>61.311399416676501</v>
      </c>
      <c r="N172">
        <v>0.87383070457007195</v>
      </c>
      <c r="O172">
        <v>3.30966903309668</v>
      </c>
      <c r="P172">
        <v>75.950035186488293</v>
      </c>
      <c r="Q172">
        <v>8.4002629623118996E-2</v>
      </c>
    </row>
    <row r="173" spans="1:17" x14ac:dyDescent="0.3">
      <c r="A173" t="s">
        <v>428</v>
      </c>
      <c r="B173" t="s">
        <v>429</v>
      </c>
      <c r="C173" t="s">
        <v>3171</v>
      </c>
      <c r="D173" t="s">
        <v>24</v>
      </c>
      <c r="E173">
        <v>54466.806162489003</v>
      </c>
      <c r="F173">
        <v>73.819999999999993</v>
      </c>
      <c r="G173">
        <v>-47.370104853713997</v>
      </c>
      <c r="H173">
        <v>-2.3901655690829799</v>
      </c>
      <c r="I173">
        <v>-20.1850976821746</v>
      </c>
      <c r="J173">
        <v>1.0615256012836201</v>
      </c>
      <c r="K173">
        <v>74.611286819094602</v>
      </c>
      <c r="L173">
        <v>77.888776439201493</v>
      </c>
      <c r="M173">
        <v>43.646373226566098</v>
      </c>
      <c r="N173">
        <v>0.91347836848929198</v>
      </c>
      <c r="O173">
        <v>33.297209428339201</v>
      </c>
      <c r="P173">
        <v>4.8132897912821004</v>
      </c>
      <c r="Q173">
        <v>3.9784774981486998E-2</v>
      </c>
    </row>
    <row r="174" spans="1:17" x14ac:dyDescent="0.3">
      <c r="A174" t="s">
        <v>430</v>
      </c>
      <c r="B174" t="s">
        <v>431</v>
      </c>
      <c r="C174" t="s">
        <v>3173</v>
      </c>
      <c r="D174" t="s">
        <v>244</v>
      </c>
      <c r="E174">
        <v>54181.903133079999</v>
      </c>
      <c r="F174">
        <v>2130.5</v>
      </c>
      <c r="G174">
        <v>6.9269465645636403</v>
      </c>
      <c r="H174">
        <v>-0.121531386076007</v>
      </c>
      <c r="I174">
        <v>9.7775678988777894</v>
      </c>
      <c r="J174">
        <v>-1.8229781924847099</v>
      </c>
      <c r="K174">
        <v>2027.6180516173499</v>
      </c>
      <c r="L174">
        <v>1894.99538156123</v>
      </c>
      <c r="M174">
        <v>46.4528977019257</v>
      </c>
      <c r="N174">
        <v>0.98302871743586895</v>
      </c>
      <c r="O174">
        <v>2.4383947430180499</v>
      </c>
      <c r="P174">
        <v>38.785746856882298</v>
      </c>
      <c r="Q174">
        <v>-3.7137439316700001E-3</v>
      </c>
    </row>
    <row r="175" spans="1:17" x14ac:dyDescent="0.3">
      <c r="A175" t="s">
        <v>432</v>
      </c>
      <c r="B175" t="s">
        <v>433</v>
      </c>
      <c r="C175" t="s">
        <v>3171</v>
      </c>
      <c r="D175" t="s">
        <v>51</v>
      </c>
      <c r="E175">
        <v>53842.436703150001</v>
      </c>
      <c r="F175">
        <v>752.5</v>
      </c>
      <c r="G175">
        <v>-26.628121952256699</v>
      </c>
      <c r="H175">
        <v>14.467167113584701</v>
      </c>
      <c r="I175">
        <v>17.8460256325138</v>
      </c>
      <c r="J175">
        <v>-0.55268720877682198</v>
      </c>
      <c r="K175">
        <v>670.98819079811699</v>
      </c>
      <c r="L175">
        <v>659.68324426680601</v>
      </c>
      <c r="M175">
        <v>79.018499695840205</v>
      </c>
      <c r="N175">
        <v>0.87408648669356004</v>
      </c>
      <c r="O175">
        <v>8.0930232558139501</v>
      </c>
      <c r="P175">
        <v>35.903919089759697</v>
      </c>
      <c r="Q175">
        <v>1.4170525764139E-2</v>
      </c>
    </row>
    <row r="176" spans="1:17" x14ac:dyDescent="0.3">
      <c r="A176" t="s">
        <v>434</v>
      </c>
      <c r="B176" t="s">
        <v>435</v>
      </c>
      <c r="C176" t="s">
        <v>3173</v>
      </c>
      <c r="D176" t="s">
        <v>180</v>
      </c>
      <c r="E176">
        <v>53718.135880640002</v>
      </c>
      <c r="F176">
        <v>16659.849999999999</v>
      </c>
      <c r="G176">
        <v>-31.022976978358699</v>
      </c>
      <c r="H176">
        <v>-5.3195396633611001</v>
      </c>
      <c r="I176">
        <v>-15.397987243532601</v>
      </c>
      <c r="J176">
        <v>-3.2780565655195999E-2</v>
      </c>
      <c r="K176">
        <v>16663.373015340199</v>
      </c>
      <c r="L176">
        <v>16480.290186177201</v>
      </c>
      <c r="M176">
        <v>49.1001664627534</v>
      </c>
      <c r="N176">
        <v>0.94757172026512404</v>
      </c>
      <c r="O176">
        <v>15.547258828861001</v>
      </c>
      <c r="P176">
        <v>8.5657591199968603</v>
      </c>
      <c r="Q176">
        <v>-3.6244004967665999E-2</v>
      </c>
    </row>
    <row r="177" spans="1:17" x14ac:dyDescent="0.3">
      <c r="A177" t="s">
        <v>436</v>
      </c>
      <c r="B177" t="s">
        <v>437</v>
      </c>
      <c r="C177" t="s">
        <v>3179</v>
      </c>
      <c r="D177" t="s">
        <v>127</v>
      </c>
      <c r="E177">
        <v>53552.260371885</v>
      </c>
      <c r="F177">
        <v>126.54</v>
      </c>
      <c r="G177">
        <v>6.4734382779779702</v>
      </c>
      <c r="H177">
        <v>-3.5083251443135999</v>
      </c>
      <c r="I177">
        <v>-13.237176748908</v>
      </c>
      <c r="J177">
        <v>-0.37518258281858302</v>
      </c>
      <c r="K177">
        <v>136.44169037802999</v>
      </c>
      <c r="L177">
        <v>133.143926464609</v>
      </c>
      <c r="M177">
        <v>43.0098848262788</v>
      </c>
      <c r="N177">
        <v>0.59151044140992004</v>
      </c>
      <c r="O177">
        <v>38.5727833096254</v>
      </c>
      <c r="P177">
        <v>54.694376528117303</v>
      </c>
      <c r="Q177">
        <v>2.667756452882E-3</v>
      </c>
    </row>
    <row r="178" spans="1:17" x14ac:dyDescent="0.3">
      <c r="A178" t="s">
        <v>438</v>
      </c>
      <c r="B178" t="s">
        <v>439</v>
      </c>
      <c r="C178" t="s">
        <v>3171</v>
      </c>
      <c r="D178" t="s">
        <v>440</v>
      </c>
      <c r="E178">
        <v>52744.660111785</v>
      </c>
      <c r="F178">
        <v>3711.2</v>
      </c>
      <c r="G178">
        <v>182.642939737982</v>
      </c>
      <c r="H178">
        <v>42.683503318953697</v>
      </c>
      <c r="I178">
        <v>73.178130857412299</v>
      </c>
      <c r="J178">
        <v>34.4760861829579</v>
      </c>
      <c r="K178">
        <v>2808.2265329818001</v>
      </c>
      <c r="L178">
        <v>2423.9589117123301</v>
      </c>
      <c r="M178">
        <v>88.223874510805999</v>
      </c>
      <c r="N178">
        <v>2.5798312736142202</v>
      </c>
      <c r="O178">
        <v>6.2998491054106598</v>
      </c>
      <c r="P178">
        <v>221.37166608936599</v>
      </c>
      <c r="Q178">
        <v>0.209373105076122</v>
      </c>
    </row>
    <row r="179" spans="1:17" hidden="1" x14ac:dyDescent="0.3">
      <c r="A179" t="s">
        <v>441</v>
      </c>
      <c r="B179" t="s">
        <v>442</v>
      </c>
      <c r="C179" t="s">
        <v>3186</v>
      </c>
      <c r="D179" t="s">
        <v>86</v>
      </c>
      <c r="E179">
        <v>51584.655505075003</v>
      </c>
      <c r="F179">
        <v>111.67</v>
      </c>
      <c r="G179">
        <v>-3.7924507826389702</v>
      </c>
      <c r="H179">
        <v>-19.246111325295701</v>
      </c>
      <c r="I179">
        <v>5.95218473620002</v>
      </c>
      <c r="J179">
        <v>1.5013461881498</v>
      </c>
      <c r="M179">
        <v>54.725392012503399</v>
      </c>
      <c r="O179">
        <v>40.951016387570498</v>
      </c>
      <c r="P179">
        <v>46.934210526315702</v>
      </c>
    </row>
    <row r="180" spans="1:17" x14ac:dyDescent="0.3">
      <c r="A180" t="s">
        <v>443</v>
      </c>
      <c r="B180" t="s">
        <v>444</v>
      </c>
      <c r="C180" t="s">
        <v>3171</v>
      </c>
      <c r="D180" t="s">
        <v>34</v>
      </c>
      <c r="E180">
        <v>51460.608952896</v>
      </c>
      <c r="F180">
        <v>58.22</v>
      </c>
      <c r="G180">
        <v>-7.2999346992742904</v>
      </c>
      <c r="H180">
        <v>-1.92440453830099</v>
      </c>
      <c r="I180">
        <v>-14.7097739191796</v>
      </c>
      <c r="J180">
        <v>-0.19022621102587201</v>
      </c>
      <c r="K180">
        <v>60.7044959016131</v>
      </c>
      <c r="L180">
        <v>57.873628567191403</v>
      </c>
      <c r="M180">
        <v>44.2691438686957</v>
      </c>
      <c r="N180">
        <v>0.45167555669274201</v>
      </c>
      <c r="O180">
        <v>32.085194091377502</v>
      </c>
      <c r="P180">
        <v>42.521419828641299</v>
      </c>
      <c r="Q180">
        <v>0.111381665104371</v>
      </c>
    </row>
    <row r="181" spans="1:17" hidden="1" x14ac:dyDescent="0.3">
      <c r="A181" t="s">
        <v>445</v>
      </c>
      <c r="B181" t="s">
        <v>446</v>
      </c>
      <c r="C181" t="s">
        <v>3186</v>
      </c>
      <c r="D181" t="s">
        <v>95</v>
      </c>
      <c r="E181">
        <v>51156.129152479902</v>
      </c>
      <c r="F181">
        <v>1099.0999999999999</v>
      </c>
      <c r="G181">
        <v>4.6231905426649798</v>
      </c>
      <c r="H181">
        <v>11.2000592779436</v>
      </c>
      <c r="I181">
        <v>14.3678260615039</v>
      </c>
      <c r="J181">
        <v>1.47389064971327</v>
      </c>
      <c r="O181">
        <v>15.362569374943099</v>
      </c>
      <c r="P181">
        <v>37.0278020196982</v>
      </c>
    </row>
    <row r="182" spans="1:17" x14ac:dyDescent="0.3">
      <c r="A182" t="s">
        <v>447</v>
      </c>
      <c r="B182" t="s">
        <v>448</v>
      </c>
      <c r="C182" t="s">
        <v>3185</v>
      </c>
      <c r="D182" t="s">
        <v>379</v>
      </c>
      <c r="E182">
        <v>50953.952787000002</v>
      </c>
      <c r="F182">
        <v>1674.4</v>
      </c>
      <c r="G182">
        <v>27.222184978471201</v>
      </c>
      <c r="H182">
        <v>-5.1525513594763996</v>
      </c>
      <c r="I182">
        <v>42.248002850883701</v>
      </c>
      <c r="J182">
        <v>0.90709813824121199</v>
      </c>
      <c r="K182">
        <v>1662.08938315193</v>
      </c>
      <c r="L182">
        <v>1401.5394209133699</v>
      </c>
      <c r="M182">
        <v>60.982109141087598</v>
      </c>
      <c r="N182">
        <v>0.61497599737711595</v>
      </c>
      <c r="O182">
        <v>6.8442427138079198</v>
      </c>
      <c r="P182">
        <v>64.3098964722045</v>
      </c>
      <c r="Q182">
        <v>0.112305917332574</v>
      </c>
    </row>
    <row r="183" spans="1:17" x14ac:dyDescent="0.3">
      <c r="A183" t="s">
        <v>449</v>
      </c>
      <c r="B183" t="s">
        <v>450</v>
      </c>
      <c r="C183" t="s">
        <v>3183</v>
      </c>
      <c r="D183" t="s">
        <v>451</v>
      </c>
      <c r="E183">
        <v>50942.425986759998</v>
      </c>
      <c r="F183">
        <v>1908.4</v>
      </c>
      <c r="G183">
        <v>-25.408123394585701</v>
      </c>
      <c r="H183">
        <v>-3.63911030086599</v>
      </c>
      <c r="I183">
        <v>-18.714074345280999</v>
      </c>
      <c r="J183">
        <v>-2.3382557781184099</v>
      </c>
      <c r="K183">
        <v>2012.3856575041</v>
      </c>
      <c r="L183">
        <v>2025.9895861224099</v>
      </c>
      <c r="M183">
        <v>36.769936605566102</v>
      </c>
      <c r="N183">
        <v>0.67328605040544998</v>
      </c>
      <c r="O183">
        <v>28.589394256969101</v>
      </c>
      <c r="P183">
        <v>9.6781609195402307</v>
      </c>
      <c r="Q183">
        <v>-4.0134861816060003E-3</v>
      </c>
    </row>
    <row r="184" spans="1:17" x14ac:dyDescent="0.3">
      <c r="A184" t="s">
        <v>452</v>
      </c>
      <c r="B184" t="s">
        <v>453</v>
      </c>
      <c r="C184" t="s">
        <v>3176</v>
      </c>
      <c r="D184" t="s">
        <v>95</v>
      </c>
      <c r="E184">
        <v>50717.936528550003</v>
      </c>
      <c r="F184">
        <v>128.77000000000001</v>
      </c>
      <c r="G184">
        <v>31.2791933506299</v>
      </c>
      <c r="H184">
        <v>-12.6526085695543</v>
      </c>
      <c r="I184">
        <v>-7.8721556117174103</v>
      </c>
      <c r="J184">
        <v>-2.6286104238597199</v>
      </c>
      <c r="K184">
        <v>135.23327633442199</v>
      </c>
      <c r="L184">
        <v>121.427933367075</v>
      </c>
      <c r="M184">
        <v>37.2802254811537</v>
      </c>
      <c r="N184">
        <v>0.44219864803915898</v>
      </c>
      <c r="O184">
        <v>32.406616447930404</v>
      </c>
      <c r="P184">
        <v>103.107255520504</v>
      </c>
      <c r="Q184">
        <v>0.18063233017116301</v>
      </c>
    </row>
    <row r="185" spans="1:17" x14ac:dyDescent="0.3">
      <c r="A185" t="s">
        <v>454</v>
      </c>
      <c r="B185" t="s">
        <v>455</v>
      </c>
      <c r="C185" t="s">
        <v>3171</v>
      </c>
      <c r="D185" t="s">
        <v>34</v>
      </c>
      <c r="E185">
        <v>50425.3492838159</v>
      </c>
      <c r="F185">
        <v>110</v>
      </c>
      <c r="G185">
        <v>-22.561848652903699</v>
      </c>
      <c r="H185">
        <v>-8.8292723022932904</v>
      </c>
      <c r="I185">
        <v>-34.342131852508402</v>
      </c>
      <c r="J185">
        <v>-1.2572235672692</v>
      </c>
      <c r="K185">
        <v>117.882431426862</v>
      </c>
      <c r="L185">
        <v>119.880578663555</v>
      </c>
      <c r="M185">
        <v>28.607162949558798</v>
      </c>
      <c r="N185">
        <v>0.643705668665839</v>
      </c>
      <c r="O185">
        <v>43.590909090909001</v>
      </c>
      <c r="P185">
        <v>27.314814814814799</v>
      </c>
      <c r="Q185">
        <v>7.7299053381569005E-2</v>
      </c>
    </row>
    <row r="186" spans="1:17" x14ac:dyDescent="0.3">
      <c r="A186" t="s">
        <v>456</v>
      </c>
      <c r="B186" t="s">
        <v>457</v>
      </c>
      <c r="C186" t="s">
        <v>3169</v>
      </c>
      <c r="D186" t="s">
        <v>458</v>
      </c>
      <c r="E186">
        <v>49875.002926000001</v>
      </c>
      <c r="F186">
        <v>322.85000000000002</v>
      </c>
      <c r="G186">
        <v>8.5077827937895893</v>
      </c>
      <c r="H186">
        <v>-14.3965771898268</v>
      </c>
      <c r="I186">
        <v>6.8970341399501898</v>
      </c>
      <c r="J186">
        <v>-2.5986204352886899</v>
      </c>
      <c r="K186">
        <v>348.57749706007399</v>
      </c>
      <c r="L186">
        <v>306.51241519425997</v>
      </c>
      <c r="M186">
        <v>26.616382824012501</v>
      </c>
      <c r="N186">
        <v>0.70543836530264703</v>
      </c>
      <c r="O186">
        <v>19.002632801610599</v>
      </c>
      <c r="P186">
        <v>68.414188836723994</v>
      </c>
      <c r="Q186">
        <v>2.8080903191714999E-2</v>
      </c>
    </row>
    <row r="187" spans="1:17" x14ac:dyDescent="0.3">
      <c r="A187" t="s">
        <v>459</v>
      </c>
      <c r="B187" t="s">
        <v>460</v>
      </c>
      <c r="C187" t="s">
        <v>3171</v>
      </c>
      <c r="D187" t="s">
        <v>138</v>
      </c>
      <c r="E187">
        <v>48205.752</v>
      </c>
      <c r="F187">
        <v>230.5</v>
      </c>
      <c r="G187">
        <v>186.516783548099</v>
      </c>
      <c r="H187">
        <v>-21.134603135666101</v>
      </c>
      <c r="I187">
        <v>13.622730437880101</v>
      </c>
      <c r="J187">
        <v>-2.7736963568376098</v>
      </c>
      <c r="K187">
        <v>273.40034274383697</v>
      </c>
      <c r="L187">
        <v>225.463176934264</v>
      </c>
      <c r="M187">
        <v>22.966866398854499</v>
      </c>
      <c r="N187">
        <v>0.42636779087565602</v>
      </c>
      <c r="O187">
        <v>53.449023861171298</v>
      </c>
      <c r="P187">
        <v>226.95035460992901</v>
      </c>
      <c r="Q187">
        <v>0.16461521216804301</v>
      </c>
    </row>
    <row r="188" spans="1:17" x14ac:dyDescent="0.3">
      <c r="A188" t="s">
        <v>461</v>
      </c>
      <c r="B188" t="s">
        <v>462</v>
      </c>
      <c r="C188" t="s">
        <v>631</v>
      </c>
      <c r="D188" t="s">
        <v>463</v>
      </c>
      <c r="E188">
        <v>48019.658344800002</v>
      </c>
      <c r="F188">
        <v>43015.199999999997</v>
      </c>
      <c r="G188">
        <v>-18.3671153715412</v>
      </c>
      <c r="H188">
        <v>1.62487108562514</v>
      </c>
      <c r="I188">
        <v>9.9001853025516908</v>
      </c>
      <c r="J188">
        <v>1.6643676192669801</v>
      </c>
      <c r="K188">
        <v>41190.724047008</v>
      </c>
      <c r="L188">
        <v>38992.6876144571</v>
      </c>
      <c r="M188">
        <v>63.104919854415797</v>
      </c>
      <c r="N188">
        <v>1.1790979123635299</v>
      </c>
      <c r="O188">
        <v>2.5218992356190499</v>
      </c>
      <c r="P188">
        <v>30.0729814439349</v>
      </c>
      <c r="Q188">
        <v>-3.0566573672660001E-3</v>
      </c>
    </row>
    <row r="189" spans="1:17" x14ac:dyDescent="0.3">
      <c r="A189" t="s">
        <v>464</v>
      </c>
      <c r="B189" t="s">
        <v>465</v>
      </c>
      <c r="C189" t="s">
        <v>3170</v>
      </c>
      <c r="D189" t="s">
        <v>282</v>
      </c>
      <c r="E189">
        <v>47578.51187925</v>
      </c>
      <c r="F189">
        <v>7523.15</v>
      </c>
      <c r="G189">
        <v>-21.614172051772702</v>
      </c>
      <c r="H189">
        <v>7.8020018251395298</v>
      </c>
      <c r="I189">
        <v>-17.968923309768201</v>
      </c>
      <c r="J189">
        <v>-1.72344547110672</v>
      </c>
      <c r="K189">
        <v>7425.3779806881503</v>
      </c>
      <c r="L189">
        <v>7419.6433154558399</v>
      </c>
      <c r="M189">
        <v>46.067044978855002</v>
      </c>
      <c r="N189">
        <v>0.67815372173369703</v>
      </c>
      <c r="O189">
        <v>22.289200667273601</v>
      </c>
      <c r="P189">
        <v>17.343866982780099</v>
      </c>
      <c r="Q189">
        <v>8.7010863697069996E-3</v>
      </c>
    </row>
    <row r="190" spans="1:17" x14ac:dyDescent="0.3">
      <c r="A190" t="s">
        <v>466</v>
      </c>
      <c r="B190" t="s">
        <v>467</v>
      </c>
      <c r="C190" t="s">
        <v>3185</v>
      </c>
      <c r="D190" t="s">
        <v>468</v>
      </c>
      <c r="E190">
        <v>47561.754500000003</v>
      </c>
      <c r="F190">
        <v>4168.1499999999996</v>
      </c>
      <c r="G190">
        <v>11.438674356799201</v>
      </c>
      <c r="H190">
        <v>22.316970882700598</v>
      </c>
      <c r="I190">
        <v>16.0669978484963</v>
      </c>
      <c r="J190">
        <v>4.9838540116548904</v>
      </c>
      <c r="K190">
        <v>3577.9457595038898</v>
      </c>
      <c r="L190">
        <v>3350.0476275257201</v>
      </c>
      <c r="M190">
        <v>75.107443696096993</v>
      </c>
      <c r="N190">
        <v>3.3020747078451298</v>
      </c>
      <c r="O190">
        <v>8.2134760025430893</v>
      </c>
      <c r="P190">
        <v>68.342084006462002</v>
      </c>
      <c r="Q190">
        <v>9.3734381254005003E-2</v>
      </c>
    </row>
    <row r="191" spans="1:17" x14ac:dyDescent="0.3">
      <c r="A191" t="s">
        <v>469</v>
      </c>
      <c r="B191" t="s">
        <v>470</v>
      </c>
      <c r="C191" t="s">
        <v>3175</v>
      </c>
      <c r="D191" t="s">
        <v>54</v>
      </c>
      <c r="E191">
        <v>47286.306270419998</v>
      </c>
      <c r="F191">
        <v>2698.35</v>
      </c>
      <c r="G191">
        <v>45.757784429878399</v>
      </c>
      <c r="H191">
        <v>-8.7242338689769898</v>
      </c>
      <c r="I191">
        <v>21.703214260344499</v>
      </c>
      <c r="J191">
        <v>-2.7531337332306598</v>
      </c>
      <c r="K191">
        <v>2761.9651825691499</v>
      </c>
      <c r="L191">
        <v>2349.8543812662701</v>
      </c>
      <c r="M191">
        <v>40.550031669179099</v>
      </c>
      <c r="N191">
        <v>0.50098293069362498</v>
      </c>
      <c r="O191">
        <v>14.4403061129949</v>
      </c>
      <c r="P191">
        <v>94.8196815999422</v>
      </c>
      <c r="Q191">
        <v>7.0266112866472996E-2</v>
      </c>
    </row>
    <row r="192" spans="1:17" x14ac:dyDescent="0.3">
      <c r="A192" t="s">
        <v>471</v>
      </c>
      <c r="B192" t="s">
        <v>472</v>
      </c>
      <c r="C192" t="s">
        <v>3170</v>
      </c>
      <c r="D192" t="s">
        <v>21</v>
      </c>
      <c r="E192">
        <v>46869.593568525001</v>
      </c>
      <c r="F192">
        <v>1676.45</v>
      </c>
      <c r="G192">
        <v>22.2784970955611</v>
      </c>
      <c r="H192">
        <v>-8.6887822390861196</v>
      </c>
      <c r="I192">
        <v>6.9614811117351199</v>
      </c>
      <c r="J192">
        <v>-4.4240329126350098</v>
      </c>
      <c r="K192">
        <v>1752.4552266400401</v>
      </c>
      <c r="L192">
        <v>1567.6398457374301</v>
      </c>
      <c r="M192">
        <v>35.936343374330001</v>
      </c>
      <c r="N192">
        <v>0.61118437275528703</v>
      </c>
      <c r="O192">
        <v>15.0466760118106</v>
      </c>
      <c r="P192">
        <v>61.507707129094399</v>
      </c>
      <c r="Q192">
        <v>0.17427611664113599</v>
      </c>
    </row>
    <row r="193" spans="1:17" x14ac:dyDescent="0.3">
      <c r="A193" t="s">
        <v>473</v>
      </c>
      <c r="B193" t="s">
        <v>474</v>
      </c>
      <c r="C193" t="s">
        <v>3180</v>
      </c>
      <c r="D193" t="s">
        <v>80</v>
      </c>
      <c r="E193">
        <v>46522.416535620003</v>
      </c>
      <c r="F193">
        <v>2442.85</v>
      </c>
      <c r="G193">
        <v>-2.8489000872825399</v>
      </c>
      <c r="H193">
        <v>2.0506187117210901</v>
      </c>
      <c r="I193">
        <v>-14.851566053981699</v>
      </c>
      <c r="J193">
        <v>1.4122730312090399</v>
      </c>
      <c r="K193">
        <v>2452.7511068771901</v>
      </c>
      <c r="L193">
        <v>2413.5094002071201</v>
      </c>
      <c r="M193">
        <v>61.5650717521698</v>
      </c>
      <c r="N193">
        <v>1.0453845928257199</v>
      </c>
      <c r="O193">
        <v>16.421393045008902</v>
      </c>
      <c r="P193">
        <v>35.4880754298391</v>
      </c>
      <c r="Q193">
        <v>-2.4986932525146999E-2</v>
      </c>
    </row>
    <row r="194" spans="1:17" x14ac:dyDescent="0.3">
      <c r="A194" t="s">
        <v>475</v>
      </c>
      <c r="B194" t="s">
        <v>476</v>
      </c>
      <c r="C194" t="s">
        <v>3175</v>
      </c>
      <c r="D194" t="s">
        <v>54</v>
      </c>
      <c r="E194">
        <v>46449.581418379901</v>
      </c>
      <c r="F194">
        <v>1649.8</v>
      </c>
      <c r="G194">
        <v>66.361019587776894</v>
      </c>
      <c r="H194">
        <v>0.81510460134868401</v>
      </c>
      <c r="I194">
        <v>62.7064879268328</v>
      </c>
      <c r="J194">
        <v>-5.0162663625609802</v>
      </c>
      <c r="K194">
        <v>1566.81722802271</v>
      </c>
      <c r="L194">
        <v>1207.24605502963</v>
      </c>
      <c r="M194">
        <v>31.535550642833201</v>
      </c>
      <c r="N194">
        <v>0.99700963106973595</v>
      </c>
      <c r="O194">
        <v>7.2614862407564402</v>
      </c>
      <c r="P194">
        <v>128.47251073258499</v>
      </c>
      <c r="Q194">
        <v>0.158565204569937</v>
      </c>
    </row>
    <row r="195" spans="1:17" x14ac:dyDescent="0.3">
      <c r="A195" t="s">
        <v>477</v>
      </c>
      <c r="B195" t="s">
        <v>478</v>
      </c>
      <c r="C195" t="s">
        <v>3171</v>
      </c>
      <c r="D195" t="s">
        <v>398</v>
      </c>
      <c r="E195">
        <v>46372.940269370003</v>
      </c>
      <c r="F195">
        <v>766.7</v>
      </c>
      <c r="G195">
        <v>226.369444776177</v>
      </c>
      <c r="H195">
        <v>19.576682654567001</v>
      </c>
      <c r="I195">
        <v>88.260647967652901</v>
      </c>
      <c r="J195">
        <v>3.1174914098554098</v>
      </c>
      <c r="K195">
        <v>685.10044748812504</v>
      </c>
      <c r="L195">
        <v>533.73527125685996</v>
      </c>
      <c r="M195">
        <v>66.777323527483304</v>
      </c>
      <c r="N195">
        <v>1.1913597175777899</v>
      </c>
      <c r="O195">
        <v>8.1061692969870798</v>
      </c>
      <c r="P195">
        <v>264.53108284797298</v>
      </c>
      <c r="Q195">
        <v>0.13828083950783901</v>
      </c>
    </row>
    <row r="196" spans="1:17" x14ac:dyDescent="0.3">
      <c r="A196" t="s">
        <v>479</v>
      </c>
      <c r="B196" t="s">
        <v>480</v>
      </c>
      <c r="C196" t="s">
        <v>3173</v>
      </c>
      <c r="D196" t="s">
        <v>116</v>
      </c>
      <c r="E196">
        <v>45950.137079774999</v>
      </c>
      <c r="F196">
        <v>344.7</v>
      </c>
      <c r="G196">
        <v>-27.5404179177279</v>
      </c>
      <c r="H196">
        <v>-6.5682401547393496</v>
      </c>
      <c r="I196">
        <v>-13.689531113968201</v>
      </c>
      <c r="J196">
        <v>-2.00661774033586</v>
      </c>
      <c r="K196">
        <v>358.35030937802401</v>
      </c>
      <c r="L196">
        <v>358.06502504286198</v>
      </c>
      <c r="M196">
        <v>36.807658881251697</v>
      </c>
      <c r="N196">
        <v>0.45331750083095401</v>
      </c>
      <c r="O196">
        <v>19.0890629532927</v>
      </c>
      <c r="P196">
        <v>20.608817354793501</v>
      </c>
      <c r="Q196">
        <v>-9.4212569894009997E-3</v>
      </c>
    </row>
    <row r="197" spans="1:17" x14ac:dyDescent="0.3">
      <c r="A197" t="s">
        <v>481</v>
      </c>
      <c r="B197" t="s">
        <v>482</v>
      </c>
      <c r="C197" t="s">
        <v>3170</v>
      </c>
      <c r="D197" t="s">
        <v>21</v>
      </c>
      <c r="E197">
        <v>45756.933741350003</v>
      </c>
      <c r="F197">
        <v>6915.6</v>
      </c>
      <c r="G197">
        <v>1.4035697920535699</v>
      </c>
      <c r="H197">
        <v>8.6725043165651492</v>
      </c>
      <c r="I197">
        <v>7.9431367278560696</v>
      </c>
      <c r="J197">
        <v>-0.75614404748324704</v>
      </c>
      <c r="K197">
        <v>6270.91290220683</v>
      </c>
      <c r="L197">
        <v>5753.6581244633298</v>
      </c>
      <c r="M197">
        <v>63.6512036338111</v>
      </c>
      <c r="N197">
        <v>1.1386720035615501</v>
      </c>
      <c r="O197">
        <v>2.4943605760888499</v>
      </c>
      <c r="P197">
        <v>61.306198612163897</v>
      </c>
      <c r="Q197">
        <v>3.505881771953E-3</v>
      </c>
    </row>
    <row r="198" spans="1:17" x14ac:dyDescent="0.3">
      <c r="A198" t="s">
        <v>483</v>
      </c>
      <c r="B198" t="s">
        <v>484</v>
      </c>
      <c r="C198" t="s">
        <v>3171</v>
      </c>
      <c r="D198" t="s">
        <v>24</v>
      </c>
      <c r="E198">
        <v>45564.397048697901</v>
      </c>
      <c r="F198">
        <v>186.2</v>
      </c>
      <c r="G198">
        <v>0.86134988797954604</v>
      </c>
      <c r="H198">
        <v>-12.263148714099099</v>
      </c>
      <c r="I198">
        <v>9.7442974331967402</v>
      </c>
      <c r="J198">
        <v>0.76215083955091101</v>
      </c>
      <c r="K198">
        <v>189.44189549246599</v>
      </c>
      <c r="L198">
        <v>170.75996975227699</v>
      </c>
      <c r="M198">
        <v>42.007652019606198</v>
      </c>
      <c r="N198">
        <v>0.56699832795534699</v>
      </c>
      <c r="O198">
        <v>10.9505907626208</v>
      </c>
      <c r="P198">
        <v>35.664845173041797</v>
      </c>
      <c r="Q198">
        <v>0.114168898265849</v>
      </c>
    </row>
    <row r="199" spans="1:17" x14ac:dyDescent="0.3">
      <c r="A199" t="s">
        <v>485</v>
      </c>
      <c r="B199" t="s">
        <v>486</v>
      </c>
      <c r="C199" t="s">
        <v>3185</v>
      </c>
      <c r="D199" t="s">
        <v>379</v>
      </c>
      <c r="E199">
        <v>45419.268356909997</v>
      </c>
      <c r="F199">
        <v>594.79999999999995</v>
      </c>
      <c r="G199">
        <v>-29.032806944127</v>
      </c>
      <c r="H199">
        <v>5.7925728614319496</v>
      </c>
      <c r="I199">
        <v>12.516878075393301</v>
      </c>
      <c r="J199">
        <v>-1.5554632142392799</v>
      </c>
      <c r="K199">
        <v>578.69623517978903</v>
      </c>
      <c r="L199">
        <v>558.81897330885295</v>
      </c>
      <c r="M199">
        <v>50.7144691723311</v>
      </c>
      <c r="N199">
        <v>0.75889301837439405</v>
      </c>
      <c r="O199">
        <v>6.7585743106926799</v>
      </c>
      <c r="P199">
        <v>32.8271549799017</v>
      </c>
      <c r="Q199">
        <v>-8.5932042100637998E-2</v>
      </c>
    </row>
    <row r="200" spans="1:17" x14ac:dyDescent="0.3">
      <c r="A200" t="s">
        <v>487</v>
      </c>
      <c r="B200" t="s">
        <v>488</v>
      </c>
      <c r="C200" t="s">
        <v>3183</v>
      </c>
      <c r="D200" t="s">
        <v>324</v>
      </c>
      <c r="E200">
        <v>45399.850204599999</v>
      </c>
      <c r="F200">
        <v>1678.25</v>
      </c>
      <c r="G200">
        <v>188.58674183203999</v>
      </c>
      <c r="H200">
        <v>-25.120269804178299</v>
      </c>
      <c r="I200">
        <v>73.957531313036995</v>
      </c>
      <c r="J200">
        <v>-5.45109620653409</v>
      </c>
      <c r="K200">
        <v>2036.5432939761199</v>
      </c>
      <c r="L200">
        <v>1580.72349017848</v>
      </c>
      <c r="M200">
        <v>18.311172305840898</v>
      </c>
      <c r="N200">
        <v>0.44255760835441799</v>
      </c>
      <c r="O200">
        <v>77.533144644719101</v>
      </c>
      <c r="P200">
        <v>285.27318640955002</v>
      </c>
      <c r="Q200">
        <v>0.205785328203206</v>
      </c>
    </row>
    <row r="201" spans="1:17" x14ac:dyDescent="0.3">
      <c r="A201" t="s">
        <v>489</v>
      </c>
      <c r="B201" t="s">
        <v>490</v>
      </c>
      <c r="C201" t="s">
        <v>3175</v>
      </c>
      <c r="D201" t="s">
        <v>271</v>
      </c>
      <c r="E201">
        <v>44765.243385659996</v>
      </c>
      <c r="F201">
        <v>590.5</v>
      </c>
      <c r="G201">
        <v>49.115009265030302</v>
      </c>
      <c r="H201">
        <v>6.5984362561127998</v>
      </c>
      <c r="I201">
        <v>31.113558478955799</v>
      </c>
      <c r="J201">
        <v>3.9568772492412601</v>
      </c>
      <c r="K201">
        <v>533.47301722234897</v>
      </c>
      <c r="L201">
        <v>460.29774574521298</v>
      </c>
      <c r="M201">
        <v>67.4645537023587</v>
      </c>
      <c r="N201">
        <v>0.63696690449076998</v>
      </c>
      <c r="O201">
        <v>3.2938187976291302</v>
      </c>
      <c r="P201">
        <v>88.177182919056705</v>
      </c>
      <c r="Q201">
        <v>9.6518059933134004E-2</v>
      </c>
    </row>
    <row r="202" spans="1:17" x14ac:dyDescent="0.3">
      <c r="A202" t="s">
        <v>491</v>
      </c>
      <c r="B202" t="s">
        <v>492</v>
      </c>
      <c r="C202" t="s">
        <v>3177</v>
      </c>
      <c r="D202" t="s">
        <v>197</v>
      </c>
      <c r="E202">
        <v>44578.158982950001</v>
      </c>
      <c r="F202">
        <v>728.5</v>
      </c>
      <c r="G202">
        <v>-5.4650798021373301</v>
      </c>
      <c r="H202">
        <v>0.118785832033484</v>
      </c>
      <c r="I202">
        <v>-5.0674783132866397</v>
      </c>
      <c r="J202">
        <v>-0.473905159880528</v>
      </c>
      <c r="K202">
        <v>697.18685669326601</v>
      </c>
      <c r="L202">
        <v>649.25828701929595</v>
      </c>
      <c r="M202">
        <v>48.993366109876597</v>
      </c>
      <c r="N202">
        <v>1.2530170920338799</v>
      </c>
      <c r="O202">
        <v>4.9416609471516697</v>
      </c>
      <c r="P202">
        <v>49.252202417537298</v>
      </c>
      <c r="Q202">
        <v>1.1595185301892E-2</v>
      </c>
    </row>
    <row r="203" spans="1:17" x14ac:dyDescent="0.3">
      <c r="A203" t="s">
        <v>493</v>
      </c>
      <c r="B203" t="s">
        <v>494</v>
      </c>
      <c r="C203" t="s">
        <v>3178</v>
      </c>
      <c r="D203" t="s">
        <v>495</v>
      </c>
      <c r="E203">
        <v>44424.02830926</v>
      </c>
      <c r="F203">
        <v>695.45</v>
      </c>
      <c r="G203">
        <v>4.0452512609676203</v>
      </c>
      <c r="H203">
        <v>0.85181452137970004</v>
      </c>
      <c r="I203">
        <v>39.472472405923803</v>
      </c>
      <c r="J203">
        <v>1.5337623646746801</v>
      </c>
      <c r="K203">
        <v>626.96571782397405</v>
      </c>
      <c r="L203">
        <v>553.22263046616695</v>
      </c>
      <c r="M203">
        <v>63.865755557965898</v>
      </c>
      <c r="N203">
        <v>0.75891586808282796</v>
      </c>
      <c r="O203">
        <v>0.222877273707666</v>
      </c>
      <c r="P203">
        <v>65.170407315045694</v>
      </c>
      <c r="Q203">
        <v>-6.8762373336256996E-2</v>
      </c>
    </row>
    <row r="204" spans="1:17" x14ac:dyDescent="0.3">
      <c r="A204" t="s">
        <v>496</v>
      </c>
      <c r="B204" t="s">
        <v>497</v>
      </c>
      <c r="C204" t="s">
        <v>3171</v>
      </c>
      <c r="D204" t="s">
        <v>51</v>
      </c>
      <c r="E204">
        <v>44123.157943352002</v>
      </c>
      <c r="F204">
        <v>178</v>
      </c>
      <c r="G204">
        <v>15.651572662782</v>
      </c>
      <c r="H204">
        <v>3.99076338173185</v>
      </c>
      <c r="I204">
        <v>4.5131275844832004</v>
      </c>
      <c r="J204">
        <v>5.0131170147274</v>
      </c>
      <c r="K204">
        <v>171.96530941716199</v>
      </c>
      <c r="L204">
        <v>162.66437560629601</v>
      </c>
      <c r="M204">
        <v>62.135988882330302</v>
      </c>
      <c r="N204">
        <v>0.98624709331893601</v>
      </c>
      <c r="O204">
        <v>9.1292134831460601</v>
      </c>
      <c r="P204">
        <v>45.603271983639999</v>
      </c>
      <c r="Q204">
        <v>9.1627397455716006E-2</v>
      </c>
    </row>
    <row r="205" spans="1:17" x14ac:dyDescent="0.3">
      <c r="A205" t="s">
        <v>498</v>
      </c>
      <c r="B205" t="s">
        <v>499</v>
      </c>
      <c r="C205" t="s">
        <v>3183</v>
      </c>
      <c r="D205" t="s">
        <v>141</v>
      </c>
      <c r="E205">
        <v>43891.840006054998</v>
      </c>
      <c r="F205">
        <v>49620.800000000003</v>
      </c>
      <c r="G205">
        <v>-4.1120052352629299</v>
      </c>
      <c r="H205">
        <v>-7.8520331990268302</v>
      </c>
      <c r="I205">
        <v>13.946637910791299</v>
      </c>
      <c r="J205">
        <v>-3.18953198803738</v>
      </c>
      <c r="K205">
        <v>51515.492556209298</v>
      </c>
      <c r="L205">
        <v>47462.025501007098</v>
      </c>
      <c r="M205">
        <v>39.555687725003999</v>
      </c>
      <c r="N205">
        <v>0.95232007159580301</v>
      </c>
      <c r="O205">
        <v>20.904943088382201</v>
      </c>
      <c r="P205">
        <v>41.864101984979001</v>
      </c>
      <c r="Q205">
        <v>-2.6762100918941999E-2</v>
      </c>
    </row>
    <row r="206" spans="1:17" x14ac:dyDescent="0.3">
      <c r="A206" t="s">
        <v>500</v>
      </c>
      <c r="B206" t="s">
        <v>501</v>
      </c>
      <c r="C206" t="s">
        <v>3175</v>
      </c>
      <c r="D206" t="s">
        <v>502</v>
      </c>
      <c r="E206">
        <v>43538.128254950003</v>
      </c>
      <c r="F206">
        <v>361.5</v>
      </c>
      <c r="G206">
        <v>6.0830179954556103</v>
      </c>
      <c r="H206">
        <v>2.4810804993318198</v>
      </c>
      <c r="I206">
        <v>30.607721403402099</v>
      </c>
      <c r="J206">
        <v>-7.3972201373609199</v>
      </c>
      <c r="K206">
        <v>357.734932708695</v>
      </c>
      <c r="L206">
        <v>315.81446679311102</v>
      </c>
      <c r="M206">
        <v>40.909595608130999</v>
      </c>
      <c r="N206">
        <v>1.65586582593645</v>
      </c>
      <c r="O206">
        <v>9.4882434301521492</v>
      </c>
      <c r="P206">
        <v>66.2068965517241</v>
      </c>
      <c r="Q206">
        <v>-2.797070381876E-2</v>
      </c>
    </row>
    <row r="207" spans="1:17" hidden="1" x14ac:dyDescent="0.3">
      <c r="A207" t="s">
        <v>503</v>
      </c>
      <c r="B207" t="s">
        <v>504</v>
      </c>
      <c r="C207" t="s">
        <v>3186</v>
      </c>
      <c r="D207" t="s">
        <v>161</v>
      </c>
      <c r="E207">
        <v>43307.7109299</v>
      </c>
      <c r="F207">
        <v>1606.85</v>
      </c>
      <c r="G207">
        <v>265.39045079558099</v>
      </c>
      <c r="H207">
        <v>-6.7245643164912599</v>
      </c>
      <c r="I207">
        <v>73.588040823007105</v>
      </c>
      <c r="J207">
        <v>-6.54730480194414</v>
      </c>
      <c r="K207">
        <v>1634.0117859265499</v>
      </c>
      <c r="L207">
        <v>1210.9576769104799</v>
      </c>
      <c r="M207">
        <v>51.707471512986999</v>
      </c>
      <c r="N207">
        <v>0.95747432797032295</v>
      </c>
      <c r="O207">
        <v>17.615209882689701</v>
      </c>
      <c r="P207">
        <v>360.415472779369</v>
      </c>
      <c r="Q207">
        <v>0.23708030462358101</v>
      </c>
    </row>
    <row r="208" spans="1:17" x14ac:dyDescent="0.3">
      <c r="A208" t="s">
        <v>505</v>
      </c>
      <c r="B208" t="s">
        <v>506</v>
      </c>
      <c r="C208" t="s">
        <v>3170</v>
      </c>
      <c r="D208" t="s">
        <v>21</v>
      </c>
      <c r="E208">
        <v>43236.151927400002</v>
      </c>
      <c r="F208">
        <v>1060.75</v>
      </c>
      <c r="G208">
        <v>-45.064739701814297</v>
      </c>
      <c r="H208">
        <v>3.0422726201569801</v>
      </c>
      <c r="I208">
        <v>-14.6984510929727</v>
      </c>
      <c r="J208">
        <v>-2.2363466712553999</v>
      </c>
      <c r="K208">
        <v>1046.40869332025</v>
      </c>
      <c r="L208">
        <v>1081.06780099502</v>
      </c>
      <c r="M208">
        <v>45.5076344253374</v>
      </c>
      <c r="N208">
        <v>1.4268911330446501</v>
      </c>
      <c r="O208">
        <v>31.982088145180199</v>
      </c>
      <c r="P208">
        <v>9.3443974847953797</v>
      </c>
    </row>
    <row r="209" spans="1:17" x14ac:dyDescent="0.3">
      <c r="A209" t="s">
        <v>507</v>
      </c>
      <c r="B209" t="s">
        <v>508</v>
      </c>
      <c r="C209" t="s">
        <v>3179</v>
      </c>
      <c r="D209" t="s">
        <v>127</v>
      </c>
      <c r="E209">
        <v>42899.882688004996</v>
      </c>
      <c r="F209">
        <v>802.95</v>
      </c>
      <c r="G209">
        <v>18.921914590479201</v>
      </c>
      <c r="H209">
        <v>5.1109252332488699</v>
      </c>
      <c r="I209">
        <v>22.233685178736899</v>
      </c>
      <c r="J209">
        <v>8.5951999073362195</v>
      </c>
      <c r="K209">
        <v>758.03455337323999</v>
      </c>
      <c r="L209">
        <v>671.54765205805904</v>
      </c>
      <c r="M209">
        <v>76.027211725536006</v>
      </c>
      <c r="N209">
        <v>0.65100250996298403</v>
      </c>
      <c r="O209">
        <v>3.8669904726321702</v>
      </c>
      <c r="P209">
        <v>63.201219512195102</v>
      </c>
    </row>
    <row r="210" spans="1:17" x14ac:dyDescent="0.3">
      <c r="A210" t="s">
        <v>509</v>
      </c>
      <c r="B210" t="s">
        <v>510</v>
      </c>
      <c r="C210" t="s">
        <v>3183</v>
      </c>
      <c r="D210" t="s">
        <v>106</v>
      </c>
      <c r="E210">
        <v>42755.85</v>
      </c>
      <c r="F210">
        <v>1121.3</v>
      </c>
      <c r="G210">
        <v>89.086425627060194</v>
      </c>
      <c r="H210">
        <v>-15.7353025733424</v>
      </c>
      <c r="I210">
        <v>21.6270590617167</v>
      </c>
      <c r="J210">
        <v>-6.6668746686707197</v>
      </c>
      <c r="K210">
        <v>1323.5320902818701</v>
      </c>
      <c r="L210">
        <v>1138.14407190416</v>
      </c>
      <c r="M210">
        <v>14.7298094528867</v>
      </c>
      <c r="N210">
        <v>0.35211777413331502</v>
      </c>
      <c r="O210">
        <v>60.055292963524501</v>
      </c>
      <c r="P210">
        <v>149.17777777777701</v>
      </c>
      <c r="Q210">
        <v>0.17975500148611101</v>
      </c>
    </row>
    <row r="211" spans="1:17" x14ac:dyDescent="0.3">
      <c r="A211" t="s">
        <v>511</v>
      </c>
      <c r="B211" t="s">
        <v>512</v>
      </c>
      <c r="C211" t="s">
        <v>3171</v>
      </c>
      <c r="D211" t="s">
        <v>513</v>
      </c>
      <c r="E211">
        <v>42747.149491475</v>
      </c>
      <c r="F211">
        <v>655.04999999999995</v>
      </c>
      <c r="G211">
        <v>-49.475453607419297</v>
      </c>
      <c r="H211">
        <v>14.8963521031024</v>
      </c>
      <c r="I211">
        <v>44.710405384720502</v>
      </c>
      <c r="J211">
        <v>-0.71286469938456298</v>
      </c>
      <c r="K211">
        <v>560.17734102458098</v>
      </c>
      <c r="L211">
        <v>535.43412262377103</v>
      </c>
      <c r="M211">
        <v>66.256527525607893</v>
      </c>
      <c r="N211">
        <v>1.6779496019521301</v>
      </c>
      <c r="O211">
        <v>52.400580108388603</v>
      </c>
      <c r="P211">
        <v>111.306451612903</v>
      </c>
      <c r="Q211">
        <v>-5.7916175545410002E-2</v>
      </c>
    </row>
    <row r="212" spans="1:17" x14ac:dyDescent="0.3">
      <c r="A212" t="s">
        <v>514</v>
      </c>
      <c r="B212" t="s">
        <v>515</v>
      </c>
      <c r="C212" t="s">
        <v>3169</v>
      </c>
      <c r="D212" t="s">
        <v>192</v>
      </c>
      <c r="E212">
        <v>42439.251206250003</v>
      </c>
      <c r="F212">
        <v>619.5</v>
      </c>
      <c r="G212">
        <v>12.5859031905292</v>
      </c>
      <c r="H212">
        <v>-1.44614219083847</v>
      </c>
      <c r="I212">
        <v>2.4472032113982798</v>
      </c>
      <c r="J212">
        <v>-4.9670629246989302</v>
      </c>
      <c r="K212">
        <v>626.91473929702704</v>
      </c>
      <c r="L212">
        <v>576.08320585380204</v>
      </c>
      <c r="M212">
        <v>33.233871192771801</v>
      </c>
      <c r="N212">
        <v>0.68350502786483003</v>
      </c>
      <c r="O212">
        <v>11.3720742534301</v>
      </c>
      <c r="P212">
        <v>56.025689459765701</v>
      </c>
      <c r="Q212">
        <v>-3.5152221659783003E-2</v>
      </c>
    </row>
    <row r="213" spans="1:17" x14ac:dyDescent="0.3">
      <c r="A213" t="s">
        <v>516</v>
      </c>
      <c r="B213" t="s">
        <v>517</v>
      </c>
      <c r="C213" t="s">
        <v>3171</v>
      </c>
      <c r="D213" t="s">
        <v>220</v>
      </c>
      <c r="E213">
        <v>42343.420463820003</v>
      </c>
      <c r="F213">
        <v>652.29999999999995</v>
      </c>
      <c r="G213">
        <v>72.846762608308197</v>
      </c>
      <c r="H213">
        <v>-7.3605692761120904</v>
      </c>
      <c r="I213">
        <v>33.547262316579904</v>
      </c>
      <c r="J213">
        <v>-1.86162653627935</v>
      </c>
      <c r="K213">
        <v>664.32603891051895</v>
      </c>
      <c r="L213">
        <v>569.33578044049796</v>
      </c>
      <c r="M213">
        <v>44.002383411485603</v>
      </c>
      <c r="N213">
        <v>0.622127103684746</v>
      </c>
      <c r="O213">
        <v>13.3604169860493</v>
      </c>
      <c r="P213">
        <v>105.12578616352199</v>
      </c>
      <c r="Q213">
        <v>3.5631574480745998E-2</v>
      </c>
    </row>
    <row r="214" spans="1:17" x14ac:dyDescent="0.3">
      <c r="A214" t="s">
        <v>518</v>
      </c>
      <c r="B214" t="s">
        <v>519</v>
      </c>
      <c r="C214" t="s">
        <v>3171</v>
      </c>
      <c r="D214" t="s">
        <v>34</v>
      </c>
      <c r="E214">
        <v>41822.592711933998</v>
      </c>
      <c r="F214">
        <v>57.9</v>
      </c>
      <c r="G214">
        <v>-1.18363054088988</v>
      </c>
      <c r="H214">
        <v>-7.2109866653603598</v>
      </c>
      <c r="I214">
        <v>-17.771763080913001</v>
      </c>
      <c r="J214">
        <v>9.7645064593389799E-2</v>
      </c>
      <c r="K214">
        <v>62.173688549019197</v>
      </c>
      <c r="L214">
        <v>58.744377005154099</v>
      </c>
      <c r="M214">
        <v>37.153931622122499</v>
      </c>
      <c r="N214">
        <v>0.44324820492087003</v>
      </c>
      <c r="O214">
        <v>26.9430051813471</v>
      </c>
      <c r="P214">
        <v>49.805950840879603</v>
      </c>
      <c r="Q214">
        <v>0.14298711331890501</v>
      </c>
    </row>
    <row r="215" spans="1:17" x14ac:dyDescent="0.3">
      <c r="A215" t="s">
        <v>520</v>
      </c>
      <c r="B215" t="s">
        <v>521</v>
      </c>
      <c r="C215" t="s">
        <v>3183</v>
      </c>
      <c r="D215" t="s">
        <v>522</v>
      </c>
      <c r="E215">
        <v>41245.671151424998</v>
      </c>
      <c r="F215">
        <v>3816.75</v>
      </c>
      <c r="G215">
        <v>-4.5571977454488</v>
      </c>
      <c r="H215">
        <v>-2.7059628087912699</v>
      </c>
      <c r="I215">
        <v>24.162239531061498</v>
      </c>
      <c r="J215">
        <v>0.59263510547153797</v>
      </c>
      <c r="K215">
        <v>3834.7290298183302</v>
      </c>
      <c r="L215">
        <v>3505.7890035049199</v>
      </c>
      <c r="M215">
        <v>49.668153477832</v>
      </c>
      <c r="N215">
        <v>0.783382452715501</v>
      </c>
      <c r="O215">
        <v>15.531538612694</v>
      </c>
      <c r="P215">
        <v>44.115314907113699</v>
      </c>
      <c r="Q215">
        <v>0.11476978629873499</v>
      </c>
    </row>
    <row r="216" spans="1:17" x14ac:dyDescent="0.3">
      <c r="A216" t="s">
        <v>523</v>
      </c>
      <c r="B216" t="s">
        <v>524</v>
      </c>
      <c r="C216" t="s">
        <v>3183</v>
      </c>
      <c r="D216" t="s">
        <v>262</v>
      </c>
      <c r="E216">
        <v>40621.425349750003</v>
      </c>
      <c r="F216">
        <v>4243.8999999999996</v>
      </c>
      <c r="G216">
        <v>-6.9264089032708904</v>
      </c>
      <c r="H216">
        <v>-9.6022778185110997</v>
      </c>
      <c r="I216">
        <v>-9.1004910136682299E-2</v>
      </c>
      <c r="J216">
        <v>-0.26590915829588802</v>
      </c>
      <c r="K216">
        <v>4333.1304006562796</v>
      </c>
      <c r="L216">
        <v>3997.3406812575299</v>
      </c>
      <c r="M216">
        <v>43.486154148120399</v>
      </c>
      <c r="N216">
        <v>0.71152474830020196</v>
      </c>
      <c r="O216">
        <v>16.6368199062183</v>
      </c>
      <c r="P216">
        <v>27.060972141135501</v>
      </c>
      <c r="Q216">
        <v>9.351750287973E-2</v>
      </c>
    </row>
    <row r="217" spans="1:17" x14ac:dyDescent="0.3">
      <c r="A217" t="s">
        <v>525</v>
      </c>
      <c r="B217" t="s">
        <v>526</v>
      </c>
      <c r="C217" t="s">
        <v>3183</v>
      </c>
      <c r="D217" t="s">
        <v>527</v>
      </c>
      <c r="E217">
        <v>40619.024865369996</v>
      </c>
      <c r="F217">
        <v>4394.8</v>
      </c>
      <c r="G217">
        <v>42.929778220813802</v>
      </c>
      <c r="H217">
        <v>0.78615758446333395</v>
      </c>
      <c r="I217">
        <v>16.620243990399299</v>
      </c>
      <c r="J217">
        <v>0.88235897145176401</v>
      </c>
      <c r="K217">
        <v>4400.4416388866102</v>
      </c>
      <c r="L217">
        <v>3847.2400086891798</v>
      </c>
      <c r="M217">
        <v>60.1405632612773</v>
      </c>
      <c r="N217">
        <v>0.75866136578177801</v>
      </c>
      <c r="O217">
        <v>14.674160371347901</v>
      </c>
      <c r="P217">
        <v>89.341260609193895</v>
      </c>
      <c r="Q217">
        <v>0.20488355944549899</v>
      </c>
    </row>
    <row r="218" spans="1:17" x14ac:dyDescent="0.3">
      <c r="A218" t="s">
        <v>528</v>
      </c>
      <c r="B218" t="s">
        <v>529</v>
      </c>
      <c r="C218" t="s">
        <v>3187</v>
      </c>
      <c r="D218" t="s">
        <v>166</v>
      </c>
      <c r="E218">
        <v>40480.96861869</v>
      </c>
      <c r="F218">
        <v>1202.7</v>
      </c>
      <c r="G218">
        <v>88.991436055070906</v>
      </c>
      <c r="H218">
        <v>28.320170960308701</v>
      </c>
      <c r="I218">
        <v>46.110943590850297</v>
      </c>
      <c r="J218">
        <v>-0.92278349675614302</v>
      </c>
      <c r="K218">
        <v>1033.16867722644</v>
      </c>
      <c r="L218">
        <v>858.32495675200403</v>
      </c>
      <c r="M218">
        <v>67.774769791808893</v>
      </c>
      <c r="N218">
        <v>1.2384021107095999</v>
      </c>
      <c r="O218">
        <v>9.2541780992766203</v>
      </c>
      <c r="P218">
        <v>119.47080291970801</v>
      </c>
      <c r="Q218">
        <v>7.9497865770734005E-2</v>
      </c>
    </row>
    <row r="219" spans="1:17" x14ac:dyDescent="0.3">
      <c r="A219" t="s">
        <v>530</v>
      </c>
      <c r="B219" t="s">
        <v>531</v>
      </c>
      <c r="C219" t="s">
        <v>3171</v>
      </c>
      <c r="D219" t="s">
        <v>51</v>
      </c>
      <c r="E219">
        <v>40427.250153000001</v>
      </c>
      <c r="F219">
        <v>323.64999999999998</v>
      </c>
      <c r="G219">
        <v>-21.6657360758396</v>
      </c>
      <c r="H219">
        <v>6.6342813507978704</v>
      </c>
      <c r="I219">
        <v>8.66168833859345</v>
      </c>
      <c r="J219">
        <v>0.66327895564295003</v>
      </c>
      <c r="K219">
        <v>311.41328695696399</v>
      </c>
      <c r="L219">
        <v>291.83972519151399</v>
      </c>
      <c r="M219">
        <v>56.565558736601197</v>
      </c>
      <c r="N219">
        <v>0.76117684258624996</v>
      </c>
      <c r="O219">
        <v>4.07847983933262</v>
      </c>
      <c r="P219">
        <v>36.359806193385197</v>
      </c>
      <c r="Q219">
        <v>6.4327877074076001E-2</v>
      </c>
    </row>
    <row r="220" spans="1:17" x14ac:dyDescent="0.3">
      <c r="A220" t="s">
        <v>532</v>
      </c>
      <c r="B220" t="s">
        <v>533</v>
      </c>
      <c r="C220" t="s">
        <v>3183</v>
      </c>
      <c r="D220" t="s">
        <v>215</v>
      </c>
      <c r="E220">
        <v>40129.954259175</v>
      </c>
      <c r="F220">
        <v>9634.1</v>
      </c>
      <c r="G220">
        <v>50.499179194185203</v>
      </c>
      <c r="H220">
        <v>14.840913780109799</v>
      </c>
      <c r="I220">
        <v>42.841825594769603</v>
      </c>
      <c r="J220">
        <v>-0.14197324634029199</v>
      </c>
      <c r="K220">
        <v>8971.4277006880802</v>
      </c>
      <c r="L220">
        <v>7458.3175639962901</v>
      </c>
      <c r="M220">
        <v>61.278936915672098</v>
      </c>
      <c r="N220">
        <v>1.2233417921579299</v>
      </c>
      <c r="O220">
        <v>10.283264653678</v>
      </c>
      <c r="P220">
        <v>111.94108653327901</v>
      </c>
      <c r="Q220">
        <v>0.29043467292434899</v>
      </c>
    </row>
    <row r="221" spans="1:17" x14ac:dyDescent="0.3">
      <c r="A221" t="s">
        <v>534</v>
      </c>
      <c r="B221" t="s">
        <v>535</v>
      </c>
      <c r="C221" t="s">
        <v>3177</v>
      </c>
      <c r="D221" t="s">
        <v>536</v>
      </c>
      <c r="E221">
        <v>40098.75</v>
      </c>
      <c r="F221">
        <v>459.95</v>
      </c>
      <c r="G221">
        <v>49.4163741606625</v>
      </c>
      <c r="H221">
        <v>-8.7498690064051097</v>
      </c>
      <c r="I221">
        <v>38.659648865827499</v>
      </c>
      <c r="J221">
        <v>-0.96756786906749104</v>
      </c>
      <c r="K221">
        <v>497.38124617709099</v>
      </c>
      <c r="L221">
        <v>433.40487791829202</v>
      </c>
      <c r="M221">
        <v>36.271400842512897</v>
      </c>
      <c r="N221">
        <v>0.63265748005679801</v>
      </c>
      <c r="O221">
        <v>34.873355799543397</v>
      </c>
      <c r="P221">
        <v>90.297889946214298</v>
      </c>
      <c r="Q221">
        <v>0.13358993375226999</v>
      </c>
    </row>
    <row r="222" spans="1:17" x14ac:dyDescent="0.3">
      <c r="A222" t="s">
        <v>537</v>
      </c>
      <c r="B222" t="s">
        <v>538</v>
      </c>
      <c r="C222" t="s">
        <v>3183</v>
      </c>
      <c r="D222" t="s">
        <v>451</v>
      </c>
      <c r="E222">
        <v>39891.3808293599</v>
      </c>
      <c r="F222">
        <v>1424.95</v>
      </c>
      <c r="G222">
        <v>-37.1559808098826</v>
      </c>
      <c r="H222">
        <v>-1.30691992796983</v>
      </c>
      <c r="I222">
        <v>-24.367566425687201</v>
      </c>
      <c r="J222">
        <v>0.278153221680006</v>
      </c>
      <c r="K222">
        <v>1458.8700410818001</v>
      </c>
      <c r="L222">
        <v>1499.6184266801399</v>
      </c>
      <c r="M222">
        <v>50.335570508471498</v>
      </c>
      <c r="N222">
        <v>0.61448006879143102</v>
      </c>
      <c r="O222">
        <v>25.502649215761899</v>
      </c>
      <c r="P222">
        <v>9.1915708812260597</v>
      </c>
      <c r="Q222">
        <v>4.4348285766398002E-2</v>
      </c>
    </row>
    <row r="223" spans="1:17" x14ac:dyDescent="0.3">
      <c r="A223" t="s">
        <v>539</v>
      </c>
      <c r="B223" t="s">
        <v>540</v>
      </c>
      <c r="C223" t="s">
        <v>3187</v>
      </c>
      <c r="D223" t="s">
        <v>541</v>
      </c>
      <c r="E223">
        <v>39845.960723750002</v>
      </c>
      <c r="F223">
        <v>35245.449999999997</v>
      </c>
      <c r="G223">
        <v>-8.9711040633194497</v>
      </c>
      <c r="H223">
        <v>-4.9039578543499802</v>
      </c>
      <c r="I223">
        <v>2.2629268012845798</v>
      </c>
      <c r="J223">
        <v>-0.46862786992584698</v>
      </c>
      <c r="K223">
        <v>35964.7517710108</v>
      </c>
      <c r="L223">
        <v>33707.359893378001</v>
      </c>
      <c r="M223">
        <v>47.380117278418901</v>
      </c>
      <c r="N223">
        <v>0.73010587597632404</v>
      </c>
      <c r="O223">
        <v>15.919927253021299</v>
      </c>
      <c r="P223">
        <v>23.672801980423799</v>
      </c>
      <c r="Q223">
        <v>2.8727715957491001E-2</v>
      </c>
    </row>
    <row r="224" spans="1:17" x14ac:dyDescent="0.3">
      <c r="A224" t="s">
        <v>542</v>
      </c>
      <c r="B224" t="s">
        <v>543</v>
      </c>
      <c r="C224" t="s">
        <v>3171</v>
      </c>
      <c r="D224" t="s">
        <v>544</v>
      </c>
      <c r="E224">
        <v>39367.6024336099</v>
      </c>
      <c r="F224">
        <v>1065.5999999999999</v>
      </c>
      <c r="G224">
        <v>79.1198607704777</v>
      </c>
      <c r="H224">
        <v>-3.1669856907286702</v>
      </c>
      <c r="I224">
        <v>37.3620482811437</v>
      </c>
      <c r="J224">
        <v>-1.59998479163283</v>
      </c>
      <c r="K224">
        <v>1040.4952825000901</v>
      </c>
      <c r="L224">
        <v>843.27712126387098</v>
      </c>
      <c r="M224">
        <v>45.8510196158594</v>
      </c>
      <c r="N224">
        <v>0.48968269158643102</v>
      </c>
      <c r="O224">
        <v>14.020270270270199</v>
      </c>
      <c r="P224">
        <v>118.562198748846</v>
      </c>
      <c r="Q224">
        <v>0.13053486196737199</v>
      </c>
    </row>
    <row r="225" spans="1:17" x14ac:dyDescent="0.3">
      <c r="A225" t="s">
        <v>545</v>
      </c>
      <c r="B225" t="s">
        <v>546</v>
      </c>
      <c r="C225" t="s">
        <v>3185</v>
      </c>
      <c r="D225" t="s">
        <v>285</v>
      </c>
      <c r="E225">
        <v>39365.759493420002</v>
      </c>
      <c r="F225">
        <v>2824.4</v>
      </c>
      <c r="G225">
        <v>1.34967106385286</v>
      </c>
      <c r="H225">
        <v>-4.3954648131196903</v>
      </c>
      <c r="I225">
        <v>17.004196989620301</v>
      </c>
      <c r="J225">
        <v>-1.62940064242587</v>
      </c>
      <c r="K225">
        <v>2858.61152870053</v>
      </c>
      <c r="L225">
        <v>2541.99177092541</v>
      </c>
      <c r="M225">
        <v>38.264019564338398</v>
      </c>
      <c r="N225">
        <v>0.37768068047064701</v>
      </c>
      <c r="O225">
        <v>12.200821413397501</v>
      </c>
      <c r="P225">
        <v>46.962562114629101</v>
      </c>
      <c r="Q225">
        <v>-4.7874093861750002E-3</v>
      </c>
    </row>
    <row r="226" spans="1:17" x14ac:dyDescent="0.3">
      <c r="A226" t="s">
        <v>547</v>
      </c>
      <c r="B226" t="s">
        <v>548</v>
      </c>
      <c r="C226" t="s">
        <v>3171</v>
      </c>
      <c r="D226" t="s">
        <v>40</v>
      </c>
      <c r="E226">
        <v>39362.065206405001</v>
      </c>
      <c r="F226">
        <v>1154.5</v>
      </c>
      <c r="G226">
        <v>-2.7022348564074599</v>
      </c>
      <c r="H226">
        <v>7.3017558553683699</v>
      </c>
      <c r="I226">
        <v>3.5798122097200098</v>
      </c>
      <c r="J226">
        <v>-0.92769094402260499</v>
      </c>
      <c r="K226">
        <v>1082.5844726585001</v>
      </c>
      <c r="L226">
        <v>999.98861482963196</v>
      </c>
      <c r="M226">
        <v>59.911186356419996</v>
      </c>
      <c r="N226">
        <v>2.3102345771683099</v>
      </c>
      <c r="O226">
        <v>0.64097011693373596</v>
      </c>
      <c r="P226">
        <v>35.147790459467302</v>
      </c>
      <c r="Q226">
        <v>-2.4847441729852E-2</v>
      </c>
    </row>
    <row r="227" spans="1:17" x14ac:dyDescent="0.3">
      <c r="A227" t="s">
        <v>549</v>
      </c>
      <c r="B227" t="s">
        <v>550</v>
      </c>
      <c r="C227" t="s">
        <v>3173</v>
      </c>
      <c r="D227" t="s">
        <v>43</v>
      </c>
      <c r="E227">
        <v>39253.922393100001</v>
      </c>
      <c r="F227">
        <v>7777.55</v>
      </c>
      <c r="G227">
        <v>253.98970206035801</v>
      </c>
      <c r="H227">
        <v>63.005974443297603</v>
      </c>
      <c r="I227">
        <v>137.252400965085</v>
      </c>
      <c r="J227">
        <v>13.3260911617672</v>
      </c>
      <c r="K227">
        <v>5732.3055946877403</v>
      </c>
      <c r="L227">
        <v>3999.7202326311199</v>
      </c>
      <c r="M227">
        <v>63.843745101349803</v>
      </c>
      <c r="N227">
        <v>1.27625165313214</v>
      </c>
      <c r="O227">
        <v>9.0317645016746795</v>
      </c>
      <c r="P227">
        <v>290.41965764770799</v>
      </c>
      <c r="Q227">
        <v>0.199955132429393</v>
      </c>
    </row>
    <row r="228" spans="1:17" x14ac:dyDescent="0.3">
      <c r="A228" t="s">
        <v>551</v>
      </c>
      <c r="B228" t="s">
        <v>552</v>
      </c>
      <c r="C228" t="s">
        <v>3175</v>
      </c>
      <c r="D228" t="s">
        <v>54</v>
      </c>
      <c r="E228">
        <v>38986.939779385</v>
      </c>
      <c r="F228">
        <v>3198.5</v>
      </c>
      <c r="G228">
        <v>61.7490909905544</v>
      </c>
      <c r="H228">
        <v>1.03189629054911</v>
      </c>
      <c r="I228">
        <v>35.141399038518898</v>
      </c>
      <c r="J228">
        <v>-8.4502973925382801</v>
      </c>
      <c r="K228">
        <v>2956.26464457678</v>
      </c>
      <c r="L228">
        <v>2422.4746066237499</v>
      </c>
      <c r="M228">
        <v>36.906185130611803</v>
      </c>
      <c r="N228">
        <v>0.94661970000399198</v>
      </c>
      <c r="O228">
        <v>8.9573237455057004</v>
      </c>
      <c r="P228">
        <v>93.842610829974802</v>
      </c>
      <c r="Q228">
        <v>8.6088684907297999E-2</v>
      </c>
    </row>
    <row r="229" spans="1:17" x14ac:dyDescent="0.3">
      <c r="A229" t="s">
        <v>553</v>
      </c>
      <c r="B229" t="s">
        <v>554</v>
      </c>
      <c r="C229" t="s">
        <v>3181</v>
      </c>
      <c r="D229" t="s">
        <v>327</v>
      </c>
      <c r="E229">
        <v>38644.271330659998</v>
      </c>
      <c r="F229">
        <v>1866.65</v>
      </c>
      <c r="G229">
        <v>79.499175277717399</v>
      </c>
      <c r="H229">
        <v>5.6488390079189603</v>
      </c>
      <c r="I229">
        <v>29.721711839412102</v>
      </c>
      <c r="J229">
        <v>5.2443845092821304</v>
      </c>
      <c r="K229">
        <v>1727.6841138454899</v>
      </c>
      <c r="L229">
        <v>1449.7365885499</v>
      </c>
      <c r="M229">
        <v>66.460308902023698</v>
      </c>
      <c r="N229">
        <v>1.10302007236182</v>
      </c>
      <c r="O229">
        <v>6.5223796641041298</v>
      </c>
      <c r="P229">
        <v>132.691348790825</v>
      </c>
      <c r="Q229">
        <v>0.181742371477569</v>
      </c>
    </row>
    <row r="230" spans="1:17" x14ac:dyDescent="0.3">
      <c r="A230" t="s">
        <v>555</v>
      </c>
      <c r="B230" t="s">
        <v>556</v>
      </c>
      <c r="C230" t="s">
        <v>3171</v>
      </c>
      <c r="D230" t="s">
        <v>40</v>
      </c>
      <c r="E230">
        <v>38513.760000000002</v>
      </c>
      <c r="F230">
        <v>233.15</v>
      </c>
      <c r="G230">
        <v>34.500050441984101</v>
      </c>
      <c r="H230">
        <v>-6.4200458832574103</v>
      </c>
      <c r="I230">
        <v>-12.2918733839607</v>
      </c>
      <c r="J230">
        <v>-3.7348177929692601</v>
      </c>
      <c r="K230">
        <v>254.14726638283901</v>
      </c>
      <c r="L230">
        <v>233.07435563326101</v>
      </c>
      <c r="M230">
        <v>28.7677610409099</v>
      </c>
      <c r="N230">
        <v>0.34383924009184602</v>
      </c>
      <c r="O230">
        <v>39.266566588033399</v>
      </c>
      <c r="P230">
        <v>79.208301306687105</v>
      </c>
      <c r="Q230">
        <v>3.3168465850433003E-2</v>
      </c>
    </row>
    <row r="231" spans="1:17" hidden="1" x14ac:dyDescent="0.3">
      <c r="A231" t="s">
        <v>557</v>
      </c>
      <c r="B231" t="s">
        <v>558</v>
      </c>
      <c r="C231" t="s">
        <v>3186</v>
      </c>
      <c r="D231" t="s">
        <v>34</v>
      </c>
      <c r="E231">
        <v>37901.381811624</v>
      </c>
      <c r="F231">
        <v>54.09</v>
      </c>
      <c r="G231">
        <v>-12.4836830035698</v>
      </c>
      <c r="H231">
        <v>-9.0992700477014701</v>
      </c>
      <c r="I231">
        <v>-20.332990702396401</v>
      </c>
      <c r="J231">
        <v>1.2902403894946799</v>
      </c>
      <c r="K231">
        <v>59.036417031708403</v>
      </c>
      <c r="L231">
        <v>56.017337582440199</v>
      </c>
      <c r="M231">
        <v>38.496465249062901</v>
      </c>
      <c r="N231">
        <v>0.43996051954920001</v>
      </c>
      <c r="O231">
        <v>43.279718986873696</v>
      </c>
      <c r="P231">
        <v>47.989056087551297</v>
      </c>
      <c r="Q231">
        <v>0.11489664168376799</v>
      </c>
    </row>
    <row r="232" spans="1:17" x14ac:dyDescent="0.3">
      <c r="A232" t="s">
        <v>559</v>
      </c>
      <c r="B232" t="s">
        <v>560</v>
      </c>
      <c r="C232" t="s">
        <v>3169</v>
      </c>
      <c r="D232" t="s">
        <v>192</v>
      </c>
      <c r="E232">
        <v>37485.042840000002</v>
      </c>
      <c r="F232">
        <v>542.6</v>
      </c>
      <c r="G232">
        <v>-9.1970740210628996</v>
      </c>
      <c r="H232">
        <v>-5.1292804710840301</v>
      </c>
      <c r="I232">
        <v>17.119420033875301</v>
      </c>
      <c r="J232">
        <v>0.93178403546878397</v>
      </c>
      <c r="K232">
        <v>530.62655272572397</v>
      </c>
      <c r="L232">
        <v>484.82790284137297</v>
      </c>
      <c r="M232">
        <v>49.118792284008698</v>
      </c>
      <c r="N232">
        <v>1.3180998457453399</v>
      </c>
      <c r="O232">
        <v>5.1142646516771002</v>
      </c>
      <c r="P232">
        <v>44.423742347617697</v>
      </c>
      <c r="Q232">
        <v>-3.3259146276215998E-2</v>
      </c>
    </row>
    <row r="233" spans="1:17" x14ac:dyDescent="0.3">
      <c r="A233" t="s">
        <v>561</v>
      </c>
      <c r="B233" t="s">
        <v>562</v>
      </c>
      <c r="C233" t="s">
        <v>3176</v>
      </c>
      <c r="D233" t="s">
        <v>158</v>
      </c>
      <c r="E233">
        <v>37321.3243312349</v>
      </c>
      <c r="F233">
        <v>263.64999999999998</v>
      </c>
      <c r="G233">
        <v>71.846521036465504</v>
      </c>
      <c r="H233">
        <v>-1.0928508115444</v>
      </c>
      <c r="I233">
        <v>10.6285136370442</v>
      </c>
      <c r="J233">
        <v>-0.82524358784087903</v>
      </c>
      <c r="K233">
        <v>266.89874309847602</v>
      </c>
      <c r="L233">
        <v>233.187888497339</v>
      </c>
      <c r="M233">
        <v>48.1567611234845</v>
      </c>
      <c r="N233">
        <v>0.47981204140593497</v>
      </c>
      <c r="O233">
        <v>18.262848473354801</v>
      </c>
      <c r="P233">
        <v>125.727739726027</v>
      </c>
      <c r="Q233">
        <v>0.168518516976047</v>
      </c>
    </row>
    <row r="234" spans="1:17" x14ac:dyDescent="0.3">
      <c r="A234" t="s">
        <v>563</v>
      </c>
      <c r="B234" t="s">
        <v>564</v>
      </c>
      <c r="C234" t="s">
        <v>3171</v>
      </c>
      <c r="D234" t="s">
        <v>565</v>
      </c>
      <c r="E234">
        <v>37107.249980000001</v>
      </c>
      <c r="F234">
        <v>663.65</v>
      </c>
      <c r="G234">
        <v>19.0606770081022</v>
      </c>
      <c r="H234">
        <v>-1.53562663488144</v>
      </c>
      <c r="I234">
        <v>-0.21616196827469999</v>
      </c>
      <c r="J234">
        <v>-1.59543779489622</v>
      </c>
      <c r="K234">
        <v>696.05621087927796</v>
      </c>
      <c r="L234">
        <v>643.10581232504103</v>
      </c>
      <c r="M234">
        <v>42.764288217024102</v>
      </c>
      <c r="N234">
        <v>1.37144938109105</v>
      </c>
      <c r="O234">
        <v>24.5762073382053</v>
      </c>
      <c r="P234">
        <v>53.622685185185098</v>
      </c>
      <c r="Q234">
        <v>4.4081429630454E-2</v>
      </c>
    </row>
    <row r="235" spans="1:17" x14ac:dyDescent="0.3">
      <c r="A235" t="s">
        <v>566</v>
      </c>
      <c r="B235" t="s">
        <v>567</v>
      </c>
      <c r="C235" t="s">
        <v>3175</v>
      </c>
      <c r="D235" t="s">
        <v>54</v>
      </c>
      <c r="E235">
        <v>36703.3892180599</v>
      </c>
      <c r="F235">
        <v>1454.35</v>
      </c>
      <c r="G235">
        <v>33.012305341863303</v>
      </c>
      <c r="H235">
        <v>4.5112941787140697</v>
      </c>
      <c r="I235">
        <v>10.618839040207099</v>
      </c>
      <c r="J235">
        <v>-5.7542408331937703E-2</v>
      </c>
      <c r="K235">
        <v>1362.0547462574</v>
      </c>
      <c r="L235">
        <v>1223.9845372715899</v>
      </c>
      <c r="M235">
        <v>56.9835945021726</v>
      </c>
      <c r="N235">
        <v>0.764337091327561</v>
      </c>
      <c r="O235">
        <v>1.7567985698078299</v>
      </c>
      <c r="P235">
        <v>65.643507972665105</v>
      </c>
      <c r="Q235">
        <v>-1.1526247359145E-2</v>
      </c>
    </row>
    <row r="236" spans="1:17" x14ac:dyDescent="0.3">
      <c r="A236" t="s">
        <v>568</v>
      </c>
      <c r="B236" t="s">
        <v>569</v>
      </c>
      <c r="C236" t="s">
        <v>3174</v>
      </c>
      <c r="D236" t="s">
        <v>46</v>
      </c>
      <c r="E236">
        <v>36680.885999999999</v>
      </c>
      <c r="F236">
        <v>59.01</v>
      </c>
      <c r="G236">
        <v>67.874215884027706</v>
      </c>
      <c r="H236">
        <v>-7.2018495441172599</v>
      </c>
      <c r="I236">
        <v>-7.4172051201413902</v>
      </c>
      <c r="J236">
        <v>0.62373309520157505</v>
      </c>
      <c r="K236">
        <v>63.559680265591403</v>
      </c>
      <c r="L236">
        <v>58.898193094199499</v>
      </c>
      <c r="M236">
        <v>40.431277724777402</v>
      </c>
      <c r="N236">
        <v>0.62381304433478701</v>
      </c>
      <c r="O236">
        <v>32.435180477885098</v>
      </c>
      <c r="P236">
        <v>105.25217391304299</v>
      </c>
      <c r="Q236">
        <v>0.12173109614711899</v>
      </c>
    </row>
    <row r="237" spans="1:17" x14ac:dyDescent="0.3">
      <c r="A237" t="s">
        <v>570</v>
      </c>
      <c r="B237" t="s">
        <v>571</v>
      </c>
      <c r="C237" t="s">
        <v>3171</v>
      </c>
      <c r="D237" t="s">
        <v>398</v>
      </c>
      <c r="E237">
        <v>36655.099469709901</v>
      </c>
      <c r="F237">
        <v>1938.9</v>
      </c>
      <c r="G237">
        <v>39.956176547375499</v>
      </c>
      <c r="H237">
        <v>18.4880516241147</v>
      </c>
      <c r="I237">
        <v>75.078988351056694</v>
      </c>
      <c r="J237">
        <v>8.9440747219838102</v>
      </c>
      <c r="K237">
        <v>1645.8765778075699</v>
      </c>
      <c r="L237">
        <v>1315.8812292156599</v>
      </c>
      <c r="M237">
        <v>75.649035193195004</v>
      </c>
      <c r="N237">
        <v>0.78622483548575794</v>
      </c>
      <c r="O237">
        <v>4.0280571458043202</v>
      </c>
      <c r="P237">
        <v>101.737592342108</v>
      </c>
      <c r="Q237">
        <v>0.12984463151940201</v>
      </c>
    </row>
    <row r="238" spans="1:17" x14ac:dyDescent="0.3">
      <c r="A238" t="s">
        <v>572</v>
      </c>
      <c r="B238" t="s">
        <v>573</v>
      </c>
      <c r="C238" t="s">
        <v>3180</v>
      </c>
      <c r="D238" t="s">
        <v>80</v>
      </c>
      <c r="E238">
        <v>35791.040204454999</v>
      </c>
      <c r="F238">
        <v>4626.3500000000004</v>
      </c>
      <c r="G238">
        <v>17.500334382753799</v>
      </c>
      <c r="H238">
        <v>5.2219720476661404</v>
      </c>
      <c r="I238">
        <v>-1.02044019009753</v>
      </c>
      <c r="J238">
        <v>0.54921235773273402</v>
      </c>
      <c r="K238">
        <v>4474.1491058789197</v>
      </c>
      <c r="L238">
        <v>4133.28330430801</v>
      </c>
      <c r="M238">
        <v>47.501957329234997</v>
      </c>
      <c r="N238">
        <v>1.1073406582187799</v>
      </c>
      <c r="O238">
        <v>5.8177613021064003</v>
      </c>
      <c r="P238">
        <v>51.551930290075802</v>
      </c>
      <c r="Q238">
        <v>3.2685966324620001E-2</v>
      </c>
    </row>
    <row r="239" spans="1:17" x14ac:dyDescent="0.3">
      <c r="A239" t="s">
        <v>574</v>
      </c>
      <c r="B239" t="s">
        <v>575</v>
      </c>
      <c r="C239" t="s">
        <v>3175</v>
      </c>
      <c r="D239" t="s">
        <v>185</v>
      </c>
      <c r="E239">
        <v>35784.175737600002</v>
      </c>
      <c r="F239">
        <v>902.1</v>
      </c>
      <c r="G239">
        <v>-13.043573896748301</v>
      </c>
      <c r="H239">
        <v>4.0120339497474102</v>
      </c>
      <c r="I239">
        <v>17.260438017300999</v>
      </c>
      <c r="J239">
        <v>-2.77683374970468</v>
      </c>
      <c r="K239">
        <v>840.038016164856</v>
      </c>
      <c r="L239">
        <v>759.778429578903</v>
      </c>
      <c r="M239">
        <v>47.382019606524402</v>
      </c>
      <c r="N239">
        <v>1.07018703497443</v>
      </c>
      <c r="O239">
        <v>4.7832834497284002</v>
      </c>
      <c r="P239">
        <v>48.457171068871801</v>
      </c>
      <c r="Q239">
        <v>1.4786741849392999E-2</v>
      </c>
    </row>
    <row r="240" spans="1:17" x14ac:dyDescent="0.3">
      <c r="A240" t="s">
        <v>576</v>
      </c>
      <c r="B240" t="s">
        <v>577</v>
      </c>
      <c r="C240" t="s">
        <v>3178</v>
      </c>
      <c r="D240" t="s">
        <v>111</v>
      </c>
      <c r="E240">
        <v>35683.208182229901</v>
      </c>
      <c r="F240">
        <v>336.55</v>
      </c>
      <c r="G240">
        <v>25.156885699592198</v>
      </c>
      <c r="H240">
        <v>1.63938978870271</v>
      </c>
      <c r="I240">
        <v>46.327522118116299</v>
      </c>
      <c r="J240">
        <v>5.52851788338186</v>
      </c>
      <c r="K240">
        <v>318.89732641404498</v>
      </c>
      <c r="L240">
        <v>282.669444826762</v>
      </c>
      <c r="M240">
        <v>70.674197476911999</v>
      </c>
      <c r="N240">
        <v>0.88412741165633701</v>
      </c>
      <c r="O240">
        <v>3.6695884712523998</v>
      </c>
      <c r="P240">
        <v>69.3333333333333</v>
      </c>
      <c r="Q240">
        <v>3.3659348930400998E-2</v>
      </c>
    </row>
    <row r="241" spans="1:17" x14ac:dyDescent="0.3">
      <c r="A241" t="s">
        <v>578</v>
      </c>
      <c r="B241" t="s">
        <v>579</v>
      </c>
      <c r="C241" t="s">
        <v>3171</v>
      </c>
      <c r="D241" t="s">
        <v>40</v>
      </c>
      <c r="E241">
        <v>35367.841789124999</v>
      </c>
      <c r="F241">
        <v>605.6</v>
      </c>
      <c r="G241">
        <v>-29.372623022259098</v>
      </c>
      <c r="H241">
        <v>-1.0498979211660999</v>
      </c>
      <c r="I241">
        <v>-4.7792847440861896</v>
      </c>
      <c r="J241">
        <v>-2.8275880161806302</v>
      </c>
      <c r="K241">
        <v>599.57853538794802</v>
      </c>
      <c r="L241">
        <v>576.165554764273</v>
      </c>
      <c r="M241">
        <v>34.8947115197847</v>
      </c>
      <c r="N241">
        <v>0.80271867485379</v>
      </c>
      <c r="O241">
        <v>6.8361955085865098</v>
      </c>
      <c r="P241">
        <v>33.157431838170602</v>
      </c>
      <c r="Q241">
        <v>-8.8000291995594004E-2</v>
      </c>
    </row>
    <row r="242" spans="1:17" x14ac:dyDescent="0.3">
      <c r="A242" t="s">
        <v>580</v>
      </c>
      <c r="B242" t="s">
        <v>581</v>
      </c>
      <c r="C242" t="s">
        <v>3183</v>
      </c>
      <c r="D242" t="s">
        <v>215</v>
      </c>
      <c r="E242">
        <v>35058.058621299999</v>
      </c>
      <c r="F242">
        <v>5428.35</v>
      </c>
      <c r="G242">
        <v>138.24384713986899</v>
      </c>
      <c r="H242">
        <v>2.4097208985460901</v>
      </c>
      <c r="I242">
        <v>91.247006618741594</v>
      </c>
      <c r="J242">
        <v>14.834237063641901</v>
      </c>
      <c r="K242">
        <v>4656.5084928901897</v>
      </c>
      <c r="L242">
        <v>3525.9914895065699</v>
      </c>
      <c r="M242">
        <v>73.828952486541596</v>
      </c>
      <c r="N242">
        <v>2.1526749099633999</v>
      </c>
      <c r="O242">
        <v>5.7779988394263304</v>
      </c>
      <c r="P242">
        <v>173.31705352197699</v>
      </c>
    </row>
    <row r="243" spans="1:17" x14ac:dyDescent="0.3">
      <c r="A243" t="s">
        <v>582</v>
      </c>
      <c r="B243" t="s">
        <v>583</v>
      </c>
      <c r="C243" t="s">
        <v>3177</v>
      </c>
      <c r="D243" t="s">
        <v>197</v>
      </c>
      <c r="E243">
        <v>34513.03638528</v>
      </c>
      <c r="F243">
        <v>2530</v>
      </c>
      <c r="G243">
        <v>30.554639519964301</v>
      </c>
      <c r="H243">
        <v>-6.4797572614501</v>
      </c>
      <c r="I243">
        <v>25.530137174554199</v>
      </c>
      <c r="J243">
        <v>-0.67128990197509597</v>
      </c>
      <c r="K243">
        <v>2495.3240537460201</v>
      </c>
      <c r="L243">
        <v>2207.5246800866298</v>
      </c>
      <c r="M243">
        <v>44.787507317931798</v>
      </c>
      <c r="N243">
        <v>0.79652410043143196</v>
      </c>
      <c r="O243">
        <v>20.999999999999901</v>
      </c>
      <c r="P243">
        <v>64.280380507126395</v>
      </c>
      <c r="Q243">
        <v>3.8934347911407E-2</v>
      </c>
    </row>
    <row r="244" spans="1:17" x14ac:dyDescent="0.3">
      <c r="A244" t="s">
        <v>584</v>
      </c>
      <c r="B244" t="s">
        <v>585</v>
      </c>
      <c r="C244" t="s">
        <v>3180</v>
      </c>
      <c r="D244" t="s">
        <v>80</v>
      </c>
      <c r="E244">
        <v>34404.674801904999</v>
      </c>
      <c r="F244">
        <v>1822.25</v>
      </c>
      <c r="G244">
        <v>-47.510820872694602</v>
      </c>
      <c r="H244">
        <v>0.92337382738595397</v>
      </c>
      <c r="I244">
        <v>-19.791122733812301</v>
      </c>
      <c r="J244">
        <v>-3.8043086827148</v>
      </c>
      <c r="K244">
        <v>1840.5426829626799</v>
      </c>
      <c r="L244">
        <v>1917.9923696881899</v>
      </c>
      <c r="M244">
        <v>39.202297667814904</v>
      </c>
      <c r="N244">
        <v>0.41118387880794299</v>
      </c>
      <c r="O244">
        <v>33.3900397859788</v>
      </c>
      <c r="P244">
        <v>10.3457672278067</v>
      </c>
      <c r="Q244">
        <v>-5.1528522179069003E-2</v>
      </c>
    </row>
    <row r="245" spans="1:17" x14ac:dyDescent="0.3">
      <c r="A245" t="s">
        <v>586</v>
      </c>
      <c r="B245" t="s">
        <v>587</v>
      </c>
      <c r="C245" t="s">
        <v>3171</v>
      </c>
      <c r="D245" t="s">
        <v>24</v>
      </c>
      <c r="E245">
        <v>34334.627587125004</v>
      </c>
      <c r="F245">
        <v>211.35</v>
      </c>
      <c r="G245">
        <v>-39.954711340647499</v>
      </c>
      <c r="H245">
        <v>7.2109098802130198</v>
      </c>
      <c r="I245">
        <v>0.63086632170993395</v>
      </c>
      <c r="J245">
        <v>7.8079722370450897</v>
      </c>
      <c r="K245">
        <v>200.66492763136401</v>
      </c>
      <c r="L245">
        <v>204.776675927703</v>
      </c>
      <c r="M245">
        <v>70.339167620694894</v>
      </c>
      <c r="N245">
        <v>0.94860187828855402</v>
      </c>
      <c r="O245">
        <v>24.485450674237001</v>
      </c>
      <c r="P245">
        <v>24.9482707655926</v>
      </c>
      <c r="Q245">
        <v>-6.1857864325173997E-2</v>
      </c>
    </row>
    <row r="246" spans="1:17" x14ac:dyDescent="0.3">
      <c r="A246" t="s">
        <v>588</v>
      </c>
      <c r="B246" t="s">
        <v>589</v>
      </c>
      <c r="C246" t="s">
        <v>3171</v>
      </c>
      <c r="D246" t="s">
        <v>440</v>
      </c>
      <c r="E246">
        <v>34255.756301250003</v>
      </c>
      <c r="F246">
        <v>4646.8999999999996</v>
      </c>
      <c r="G246">
        <v>-5.0557712931455603</v>
      </c>
      <c r="H246">
        <v>0.29094315071585702</v>
      </c>
      <c r="I246">
        <v>-23.235116192828599</v>
      </c>
      <c r="J246">
        <v>0.631690526652402</v>
      </c>
      <c r="K246">
        <v>4504.8905251614697</v>
      </c>
      <c r="L246">
        <v>4352.5133429550797</v>
      </c>
      <c r="M246">
        <v>59.511877286172499</v>
      </c>
      <c r="N246">
        <v>0.56720224319856105</v>
      </c>
      <c r="O246">
        <v>13.376659708622901</v>
      </c>
      <c r="P246">
        <v>26.9402026934739</v>
      </c>
      <c r="Q246">
        <v>4.6266500407604001E-2</v>
      </c>
    </row>
    <row r="247" spans="1:17" x14ac:dyDescent="0.3">
      <c r="A247" t="s">
        <v>590</v>
      </c>
      <c r="B247" t="s">
        <v>591</v>
      </c>
      <c r="C247" t="s">
        <v>3171</v>
      </c>
      <c r="D247" t="s">
        <v>220</v>
      </c>
      <c r="E247">
        <v>34193.059966239998</v>
      </c>
      <c r="F247">
        <v>6680.4</v>
      </c>
      <c r="G247">
        <v>120.84302601626</v>
      </c>
      <c r="H247">
        <v>7.3217779394853002</v>
      </c>
      <c r="I247">
        <v>-18.4486238799151</v>
      </c>
      <c r="J247">
        <v>-4.2327490415830802</v>
      </c>
      <c r="K247">
        <v>6675.5061126743503</v>
      </c>
      <c r="L247">
        <v>5939.7659190408203</v>
      </c>
      <c r="M247">
        <v>37.4450750411524</v>
      </c>
      <c r="N247">
        <v>0.57475860549517499</v>
      </c>
      <c r="O247">
        <v>46.051883120771201</v>
      </c>
      <c r="P247">
        <v>154.972233354325</v>
      </c>
      <c r="Q247">
        <v>0.14899898065848999</v>
      </c>
    </row>
    <row r="248" spans="1:17" x14ac:dyDescent="0.3">
      <c r="A248" t="s">
        <v>592</v>
      </c>
      <c r="B248" t="s">
        <v>593</v>
      </c>
      <c r="C248" t="s">
        <v>3179</v>
      </c>
      <c r="D248" t="s">
        <v>171</v>
      </c>
      <c r="E248">
        <v>34007.074168091996</v>
      </c>
      <c r="F248">
        <v>182.2</v>
      </c>
      <c r="G248">
        <v>65.450958734051198</v>
      </c>
      <c r="H248">
        <v>7.5094291903692696</v>
      </c>
      <c r="I248">
        <v>16.402705869448798</v>
      </c>
      <c r="J248">
        <v>5.6997624721264604</v>
      </c>
      <c r="K248">
        <v>180.928017056816</v>
      </c>
      <c r="L248">
        <v>163.65672240402</v>
      </c>
      <c r="M248">
        <v>60.087748126490602</v>
      </c>
      <c r="N248">
        <v>0.73749911857791095</v>
      </c>
      <c r="O248">
        <v>14.7091108671789</v>
      </c>
      <c r="P248">
        <v>105.643340857787</v>
      </c>
      <c r="Q248">
        <v>8.2065412831416995E-2</v>
      </c>
    </row>
    <row r="249" spans="1:17" x14ac:dyDescent="0.3">
      <c r="A249" t="s">
        <v>594</v>
      </c>
      <c r="B249" t="s">
        <v>595</v>
      </c>
      <c r="C249" t="s">
        <v>3181</v>
      </c>
      <c r="D249" t="s">
        <v>596</v>
      </c>
      <c r="E249">
        <v>33504.975100650001</v>
      </c>
      <c r="F249">
        <v>1234.5</v>
      </c>
      <c r="G249">
        <v>-13.7803272005112</v>
      </c>
      <c r="H249">
        <v>-11.007863883000701</v>
      </c>
      <c r="I249">
        <v>3.1001311188677598</v>
      </c>
      <c r="J249">
        <v>-2.25042582176859</v>
      </c>
      <c r="K249">
        <v>1275.6763053177399</v>
      </c>
      <c r="L249">
        <v>1199.4676672748001</v>
      </c>
      <c r="M249">
        <v>31.892425409106099</v>
      </c>
      <c r="N249">
        <v>0.74114566804189097</v>
      </c>
      <c r="O249">
        <v>16.743620899149398</v>
      </c>
      <c r="P249">
        <v>24.6906721882733</v>
      </c>
      <c r="Q249">
        <v>0.106505713509808</v>
      </c>
    </row>
    <row r="250" spans="1:17" x14ac:dyDescent="0.3">
      <c r="A250" t="s">
        <v>597</v>
      </c>
      <c r="B250" t="s">
        <v>598</v>
      </c>
      <c r="C250" t="s">
        <v>3169</v>
      </c>
      <c r="D250" t="s">
        <v>18</v>
      </c>
      <c r="E250">
        <v>33374.738510411</v>
      </c>
      <c r="F250">
        <v>183.99</v>
      </c>
      <c r="G250">
        <v>66.220532774580406</v>
      </c>
      <c r="H250">
        <v>-10.9221452791649</v>
      </c>
      <c r="I250">
        <v>-32.861172520578201</v>
      </c>
      <c r="J250">
        <v>0.28415836617917301</v>
      </c>
      <c r="K250">
        <v>204.50163895776501</v>
      </c>
      <c r="L250">
        <v>191.70463612556199</v>
      </c>
      <c r="M250">
        <v>39.671062198501502</v>
      </c>
      <c r="N250">
        <v>0.34336426165730499</v>
      </c>
      <c r="O250">
        <v>57.209630958204201</v>
      </c>
      <c r="P250">
        <v>103.303867403314</v>
      </c>
      <c r="Q250">
        <v>0.12611366394419399</v>
      </c>
    </row>
    <row r="251" spans="1:17" hidden="1" x14ac:dyDescent="0.3">
      <c r="A251" t="s">
        <v>599</v>
      </c>
      <c r="B251" t="s">
        <v>600</v>
      </c>
      <c r="C251" t="s">
        <v>3186</v>
      </c>
      <c r="D251" t="s">
        <v>111</v>
      </c>
      <c r="E251">
        <v>33297.876678815002</v>
      </c>
      <c r="F251">
        <v>645.75</v>
      </c>
      <c r="G251">
        <v>-31.148537721750799</v>
      </c>
      <c r="H251">
        <v>-8.4164390385546692</v>
      </c>
      <c r="I251">
        <v>-21.403902202911802</v>
      </c>
      <c r="J251">
        <v>-0.64100144137937098</v>
      </c>
      <c r="M251">
        <v>54.404342019410599</v>
      </c>
      <c r="O251">
        <v>9.5934959349593498</v>
      </c>
      <c r="P251">
        <v>9.8961878829135301</v>
      </c>
    </row>
    <row r="252" spans="1:17" x14ac:dyDescent="0.3">
      <c r="A252" t="s">
        <v>601</v>
      </c>
      <c r="B252" t="s">
        <v>602</v>
      </c>
      <c r="C252" t="s">
        <v>3184</v>
      </c>
      <c r="D252" t="s">
        <v>132</v>
      </c>
      <c r="E252">
        <v>33247.420543875</v>
      </c>
      <c r="F252">
        <v>1327.9</v>
      </c>
      <c r="G252">
        <v>100.482537685201</v>
      </c>
      <c r="H252">
        <v>13.9488056319531</v>
      </c>
      <c r="I252">
        <v>36.632009297603503</v>
      </c>
      <c r="J252">
        <v>3.1082391427097802</v>
      </c>
      <c r="K252">
        <v>1252.88519915202</v>
      </c>
      <c r="L252">
        <v>1089.3260188765</v>
      </c>
      <c r="M252">
        <v>87.610963434644503</v>
      </c>
      <c r="N252">
        <v>1.00195379340663</v>
      </c>
      <c r="O252">
        <v>9.4284208148203792</v>
      </c>
      <c r="P252">
        <v>135.02654867256601</v>
      </c>
      <c r="Q252">
        <v>0.156101146213562</v>
      </c>
    </row>
    <row r="253" spans="1:17" hidden="1" x14ac:dyDescent="0.3">
      <c r="A253" t="s">
        <v>603</v>
      </c>
      <c r="B253" t="s">
        <v>604</v>
      </c>
      <c r="C253" t="s">
        <v>3186</v>
      </c>
      <c r="D253" t="s">
        <v>40</v>
      </c>
      <c r="E253">
        <v>32829.689617340002</v>
      </c>
      <c r="F253">
        <v>345.8</v>
      </c>
      <c r="G253">
        <v>-13.231090273523</v>
      </c>
      <c r="H253">
        <v>-2.4858608803202502</v>
      </c>
      <c r="I253">
        <v>-3.4864547546840399</v>
      </c>
      <c r="J253">
        <v>-5.2253152088132797</v>
      </c>
      <c r="K253">
        <v>358.15072929738398</v>
      </c>
      <c r="M253">
        <v>27.379816259849999</v>
      </c>
      <c r="N253">
        <v>0.60857405847077595</v>
      </c>
      <c r="O253">
        <v>17.813765182186199</v>
      </c>
      <c r="P253">
        <v>24.142882785855299</v>
      </c>
    </row>
    <row r="254" spans="1:17" x14ac:dyDescent="0.3">
      <c r="A254" t="s">
        <v>605</v>
      </c>
      <c r="B254" t="s">
        <v>606</v>
      </c>
      <c r="C254" t="s">
        <v>3185</v>
      </c>
      <c r="D254" t="s">
        <v>285</v>
      </c>
      <c r="E254">
        <v>32662.764060959998</v>
      </c>
      <c r="F254">
        <v>659.95</v>
      </c>
      <c r="G254">
        <v>152.16355496416799</v>
      </c>
      <c r="H254">
        <v>37.931848379297897</v>
      </c>
      <c r="I254">
        <v>89.8703613926629</v>
      </c>
      <c r="J254">
        <v>17.311971877627698</v>
      </c>
      <c r="K254">
        <v>504.776714462016</v>
      </c>
      <c r="L254">
        <v>387.93147252288298</v>
      </c>
      <c r="M254">
        <v>94.227104572962304</v>
      </c>
      <c r="N254">
        <v>1.8085218440245301</v>
      </c>
      <c r="O254">
        <v>4.3563906356541997</v>
      </c>
      <c r="P254">
        <v>194.62053571428501</v>
      </c>
      <c r="Q254">
        <v>0.24400051861061001</v>
      </c>
    </row>
    <row r="255" spans="1:17" x14ac:dyDescent="0.3">
      <c r="A255" t="s">
        <v>607</v>
      </c>
      <c r="B255" t="s">
        <v>608</v>
      </c>
      <c r="C255" t="s">
        <v>3188</v>
      </c>
      <c r="D255" t="s">
        <v>609</v>
      </c>
      <c r="E255">
        <v>32513.951573099999</v>
      </c>
      <c r="F255">
        <v>809.45</v>
      </c>
      <c r="G255">
        <v>10.102276086327199</v>
      </c>
      <c r="H255">
        <v>-2.9991175173986999</v>
      </c>
      <c r="I255">
        <v>24.366662999856999</v>
      </c>
      <c r="J255">
        <v>2.1814273086536802</v>
      </c>
      <c r="K255">
        <v>806.56673951763503</v>
      </c>
      <c r="L255">
        <v>718.17927011347297</v>
      </c>
      <c r="M255">
        <v>55.775561022419403</v>
      </c>
      <c r="N255">
        <v>0.54745391676246702</v>
      </c>
      <c r="O255">
        <v>13.7809623818642</v>
      </c>
      <c r="P255">
        <v>42.609231853417803</v>
      </c>
      <c r="Q255">
        <v>4.5315064272713E-2</v>
      </c>
    </row>
    <row r="256" spans="1:17" x14ac:dyDescent="0.3">
      <c r="A256" t="s">
        <v>610</v>
      </c>
      <c r="B256" t="s">
        <v>611</v>
      </c>
      <c r="C256" t="s">
        <v>3173</v>
      </c>
      <c r="D256" t="s">
        <v>180</v>
      </c>
      <c r="E256">
        <v>32501.79</v>
      </c>
      <c r="F256">
        <v>747.2</v>
      </c>
      <c r="G256">
        <v>11.457020420246099</v>
      </c>
      <c r="H256">
        <v>-13.1548232035149</v>
      </c>
      <c r="I256">
        <v>58.025285602636799</v>
      </c>
      <c r="J256">
        <v>-9.2955365443640794</v>
      </c>
      <c r="K256">
        <v>777.64936279914298</v>
      </c>
      <c r="L256">
        <v>639.97140493638005</v>
      </c>
      <c r="M256">
        <v>15.6488499898804</v>
      </c>
      <c r="N256">
        <v>0.64375643651316905</v>
      </c>
      <c r="O256">
        <v>15.096359743040599</v>
      </c>
      <c r="P256">
        <v>79.141692639654707</v>
      </c>
      <c r="Q256">
        <v>3.7892044678019998E-3</v>
      </c>
    </row>
    <row r="257" spans="1:17" x14ac:dyDescent="0.3">
      <c r="A257" t="s">
        <v>612</v>
      </c>
      <c r="B257" t="s">
        <v>613</v>
      </c>
      <c r="C257" t="s">
        <v>3177</v>
      </c>
      <c r="D257" t="s">
        <v>407</v>
      </c>
      <c r="E257">
        <v>32447.30733114</v>
      </c>
      <c r="F257">
        <v>518.45000000000005</v>
      </c>
      <c r="G257">
        <v>10.5746181381787</v>
      </c>
      <c r="H257">
        <v>1.6057527255778701</v>
      </c>
      <c r="I257">
        <v>-2.5354129465991102</v>
      </c>
      <c r="J257">
        <v>-2.6338541316265398</v>
      </c>
      <c r="K257">
        <v>511.78600067992897</v>
      </c>
      <c r="L257">
        <v>485.41029924088798</v>
      </c>
      <c r="M257">
        <v>45.151005071931898</v>
      </c>
      <c r="N257">
        <v>0.59037036593372505</v>
      </c>
      <c r="O257">
        <v>9.56697849358663</v>
      </c>
      <c r="P257">
        <v>42.041095890410901</v>
      </c>
      <c r="Q257">
        <v>0.107834267104276</v>
      </c>
    </row>
    <row r="258" spans="1:17" x14ac:dyDescent="0.3">
      <c r="A258" t="s">
        <v>614</v>
      </c>
      <c r="B258" t="s">
        <v>615</v>
      </c>
      <c r="C258" t="s">
        <v>3183</v>
      </c>
      <c r="D258" t="s">
        <v>161</v>
      </c>
      <c r="E258">
        <v>32418.837412159999</v>
      </c>
      <c r="F258">
        <v>241.53</v>
      </c>
      <c r="G258">
        <v>359.860486986311</v>
      </c>
      <c r="H258">
        <v>11.791174320865901</v>
      </c>
      <c r="I258">
        <v>95.3196901710578</v>
      </c>
      <c r="J258">
        <v>2.81209454402808</v>
      </c>
      <c r="K258">
        <v>207.31152177628601</v>
      </c>
      <c r="L258">
        <v>151.92409706876401</v>
      </c>
      <c r="M258">
        <v>68.746132737320494</v>
      </c>
      <c r="N258">
        <v>0.93564426852485205</v>
      </c>
      <c r="O258">
        <v>6.98463958928496</v>
      </c>
      <c r="P258">
        <v>413.34750265674802</v>
      </c>
      <c r="Q258">
        <v>0.209099338582904</v>
      </c>
    </row>
    <row r="259" spans="1:17" hidden="1" x14ac:dyDescent="0.3">
      <c r="A259" t="s">
        <v>616</v>
      </c>
      <c r="B259" t="s">
        <v>617</v>
      </c>
      <c r="C259" t="s">
        <v>3186</v>
      </c>
      <c r="D259" t="s">
        <v>132</v>
      </c>
      <c r="E259">
        <v>32216.064643341</v>
      </c>
      <c r="F259">
        <v>389.32</v>
      </c>
      <c r="G259">
        <v>1.8829516574626499</v>
      </c>
      <c r="H259">
        <v>-5.5423506441930401</v>
      </c>
      <c r="I259">
        <v>-14.8587819622513</v>
      </c>
      <c r="J259">
        <v>-3.4749085565903601</v>
      </c>
      <c r="K259">
        <v>377.67265478346502</v>
      </c>
      <c r="L259">
        <v>358.813786252272</v>
      </c>
      <c r="M259">
        <v>56.330526885428</v>
      </c>
      <c r="N259">
        <v>1.3007745679186</v>
      </c>
      <c r="O259">
        <v>2.4863865200862998</v>
      </c>
      <c r="P259">
        <v>37.084507042253499</v>
      </c>
      <c r="Q259">
        <v>-0.123824141917355</v>
      </c>
    </row>
    <row r="260" spans="1:17" x14ac:dyDescent="0.3">
      <c r="A260" t="s">
        <v>618</v>
      </c>
      <c r="B260" t="s">
        <v>619</v>
      </c>
      <c r="C260" t="s">
        <v>3174</v>
      </c>
      <c r="D260" t="s">
        <v>46</v>
      </c>
      <c r="E260">
        <v>31534.2</v>
      </c>
      <c r="F260">
        <v>171.73</v>
      </c>
      <c r="G260">
        <v>163.602036226021</v>
      </c>
      <c r="H260">
        <v>-8.0378424730264495</v>
      </c>
      <c r="I260">
        <v>40.553191282057099</v>
      </c>
      <c r="J260">
        <v>-2.4689903244277001</v>
      </c>
      <c r="K260">
        <v>176.373191018808</v>
      </c>
      <c r="L260">
        <v>141.70131070663899</v>
      </c>
      <c r="M260">
        <v>40.954596950827302</v>
      </c>
      <c r="N260">
        <v>0.35370034757091301</v>
      </c>
      <c r="O260">
        <v>22.139404879753101</v>
      </c>
      <c r="P260">
        <v>202.874779541446</v>
      </c>
      <c r="Q260">
        <v>0.13423054981312399</v>
      </c>
    </row>
    <row r="261" spans="1:17" x14ac:dyDescent="0.3">
      <c r="A261" t="s">
        <v>620</v>
      </c>
      <c r="B261" t="s">
        <v>621</v>
      </c>
      <c r="C261" t="s">
        <v>3182</v>
      </c>
      <c r="D261" t="s">
        <v>423</v>
      </c>
      <c r="E261">
        <v>31499.393004599999</v>
      </c>
      <c r="F261">
        <v>426.65</v>
      </c>
      <c r="G261">
        <v>-27.235421789166701</v>
      </c>
      <c r="H261">
        <v>-1.86968513242539</v>
      </c>
      <c r="I261">
        <v>-21.776595986001698</v>
      </c>
      <c r="J261">
        <v>2.54465059605073</v>
      </c>
      <c r="K261">
        <v>414.06640464284402</v>
      </c>
      <c r="L261">
        <v>416.20639226914199</v>
      </c>
      <c r="M261">
        <v>61.520850695696502</v>
      </c>
      <c r="N261">
        <v>0.60531978677981702</v>
      </c>
      <c r="O261">
        <v>14.379467947966701</v>
      </c>
      <c r="P261">
        <v>20.4545454545454</v>
      </c>
      <c r="Q261">
        <v>-6.8222537144602996E-2</v>
      </c>
    </row>
    <row r="262" spans="1:17" x14ac:dyDescent="0.3">
      <c r="A262" t="s">
        <v>622</v>
      </c>
      <c r="B262" t="s">
        <v>623</v>
      </c>
      <c r="C262" t="s">
        <v>3171</v>
      </c>
      <c r="D262" t="s">
        <v>440</v>
      </c>
      <c r="E262">
        <v>31436.735000000001</v>
      </c>
      <c r="F262">
        <v>1511.1</v>
      </c>
      <c r="G262">
        <v>105.047289979881</v>
      </c>
      <c r="H262">
        <v>1.4277513402587301</v>
      </c>
      <c r="I262">
        <v>63.641117478202503</v>
      </c>
      <c r="J262">
        <v>9.2867754591394593</v>
      </c>
      <c r="K262">
        <v>1334.4167028505101</v>
      </c>
      <c r="L262">
        <v>1085.89392061132</v>
      </c>
      <c r="M262">
        <v>75.366495619953298</v>
      </c>
      <c r="N262">
        <v>0.81389967701844801</v>
      </c>
      <c r="O262">
        <v>10.144927536231901</v>
      </c>
      <c r="P262">
        <v>139.477020602218</v>
      </c>
      <c r="Q262">
        <v>0.102017520627612</v>
      </c>
    </row>
    <row r="263" spans="1:17" x14ac:dyDescent="0.3">
      <c r="A263" t="s">
        <v>624</v>
      </c>
      <c r="B263" t="s">
        <v>625</v>
      </c>
      <c r="C263" t="s">
        <v>3179</v>
      </c>
      <c r="D263" t="s">
        <v>626</v>
      </c>
      <c r="E263">
        <v>30968.944240500001</v>
      </c>
      <c r="F263">
        <v>324.10000000000002</v>
      </c>
      <c r="G263">
        <v>77.470733301077502</v>
      </c>
      <c r="H263">
        <v>-2.21443969407744</v>
      </c>
      <c r="I263">
        <v>7.8977212530823202</v>
      </c>
      <c r="J263">
        <v>3.05075619092176</v>
      </c>
      <c r="K263">
        <v>319.28422635835301</v>
      </c>
      <c r="L263">
        <v>291.908310175427</v>
      </c>
      <c r="M263">
        <v>55.667014788050601</v>
      </c>
      <c r="N263">
        <v>0.63219375403503397</v>
      </c>
      <c r="O263">
        <v>28.293736501079898</v>
      </c>
      <c r="P263">
        <v>138.92370070033101</v>
      </c>
      <c r="Q263">
        <v>0.114221857757725</v>
      </c>
    </row>
    <row r="264" spans="1:17" x14ac:dyDescent="0.3">
      <c r="A264" t="s">
        <v>627</v>
      </c>
      <c r="B264" t="s">
        <v>628</v>
      </c>
      <c r="C264" t="s">
        <v>3177</v>
      </c>
      <c r="D264" t="s">
        <v>527</v>
      </c>
      <c r="E264">
        <v>30938.9133081359</v>
      </c>
      <c r="F264">
        <v>69.52</v>
      </c>
      <c r="G264">
        <v>-19.1189821534388</v>
      </c>
      <c r="H264">
        <v>-4.8678735716793398</v>
      </c>
      <c r="I264">
        <v>-4.1828129964190897</v>
      </c>
      <c r="J264">
        <v>0.38227334436738297</v>
      </c>
      <c r="K264">
        <v>70.8713761163485</v>
      </c>
      <c r="L264">
        <v>68.389084028839093</v>
      </c>
      <c r="M264">
        <v>50.173317587800497</v>
      </c>
      <c r="N264">
        <v>0.53369547607927303</v>
      </c>
      <c r="O264">
        <v>15.074798619102401</v>
      </c>
      <c r="P264">
        <v>20.1728608470181</v>
      </c>
      <c r="Q264">
        <v>3.2660459360936998E-2</v>
      </c>
    </row>
    <row r="265" spans="1:17" x14ac:dyDescent="0.3">
      <c r="A265" t="s">
        <v>629</v>
      </c>
      <c r="B265" t="s">
        <v>630</v>
      </c>
      <c r="C265" t="s">
        <v>3178</v>
      </c>
      <c r="D265" t="s">
        <v>631</v>
      </c>
      <c r="E265">
        <v>30870.0096931099</v>
      </c>
      <c r="F265">
        <v>1279.25</v>
      </c>
      <c r="G265">
        <v>-29.2475962731707</v>
      </c>
      <c r="H265">
        <v>9.3327213019100004</v>
      </c>
      <c r="I265">
        <v>24.432374210850501</v>
      </c>
      <c r="J265">
        <v>-0.192433200434797</v>
      </c>
      <c r="K265">
        <v>1185.5671933311801</v>
      </c>
      <c r="L265">
        <v>1127.6331447374901</v>
      </c>
      <c r="M265">
        <v>56.3549232500458</v>
      </c>
      <c r="N265">
        <v>1.10375745891652</v>
      </c>
      <c r="O265">
        <v>16.3103380887238</v>
      </c>
      <c r="P265">
        <v>44.376728175610801</v>
      </c>
      <c r="Q265">
        <v>1.4195339466897E-2</v>
      </c>
    </row>
    <row r="266" spans="1:17" x14ac:dyDescent="0.3">
      <c r="A266" t="s">
        <v>632</v>
      </c>
      <c r="B266" t="s">
        <v>633</v>
      </c>
      <c r="C266" t="s">
        <v>3177</v>
      </c>
      <c r="D266" t="s">
        <v>197</v>
      </c>
      <c r="E266">
        <v>30867.846201600001</v>
      </c>
      <c r="F266">
        <v>16534</v>
      </c>
      <c r="G266">
        <v>-17.248756828396001</v>
      </c>
      <c r="H266">
        <v>-1.78573442434491</v>
      </c>
      <c r="I266">
        <v>-11.363024783478901</v>
      </c>
      <c r="J266">
        <v>-2.8747741158825302</v>
      </c>
      <c r="K266">
        <v>15938.9591690713</v>
      </c>
      <c r="L266">
        <v>15201.6321325972</v>
      </c>
      <c r="M266">
        <v>48.084681654704603</v>
      </c>
      <c r="N266">
        <v>0.256367177445392</v>
      </c>
      <c r="O266">
        <v>10.378613765573901</v>
      </c>
      <c r="P266">
        <v>27.429672447013399</v>
      </c>
      <c r="Q266">
        <v>8.7917636278009997E-2</v>
      </c>
    </row>
    <row r="267" spans="1:17" x14ac:dyDescent="0.3">
      <c r="A267" t="s">
        <v>634</v>
      </c>
      <c r="B267" t="s">
        <v>635</v>
      </c>
      <c r="C267" t="s">
        <v>3171</v>
      </c>
      <c r="D267" t="s">
        <v>51</v>
      </c>
      <c r="E267">
        <v>30806.107041495001</v>
      </c>
      <c r="F267">
        <v>397.4</v>
      </c>
      <c r="G267">
        <v>-20.574238824266502</v>
      </c>
      <c r="H267">
        <v>5.4411537829442</v>
      </c>
      <c r="I267">
        <v>-30.9570458035587</v>
      </c>
      <c r="J267">
        <v>-0.26967977328554599</v>
      </c>
      <c r="K267">
        <v>394.78426895837202</v>
      </c>
      <c r="L267">
        <v>414.890898330342</v>
      </c>
      <c r="M267">
        <v>55.147897347840903</v>
      </c>
      <c r="N267">
        <v>0.595724799391535</v>
      </c>
      <c r="O267">
        <v>30.775037745344701</v>
      </c>
      <c r="P267">
        <v>18.168302111210199</v>
      </c>
      <c r="Q267">
        <v>9.2272397276477E-2</v>
      </c>
    </row>
    <row r="268" spans="1:17" x14ac:dyDescent="0.3">
      <c r="A268" t="s">
        <v>636</v>
      </c>
      <c r="B268" t="s">
        <v>637</v>
      </c>
      <c r="C268" t="s">
        <v>3171</v>
      </c>
      <c r="D268" t="s">
        <v>197</v>
      </c>
      <c r="E268">
        <v>30786.684440820001</v>
      </c>
      <c r="F268">
        <v>14108.5</v>
      </c>
      <c r="G268">
        <v>128.442230088673</v>
      </c>
      <c r="H268">
        <v>2.0247007780104598</v>
      </c>
      <c r="I268">
        <v>55.495818474566001</v>
      </c>
      <c r="J268">
        <v>-4.5423640377895502</v>
      </c>
      <c r="K268">
        <v>13574.2510880875</v>
      </c>
      <c r="L268">
        <v>10732.804200424</v>
      </c>
      <c r="M268">
        <v>41.400964708110003</v>
      </c>
      <c r="N268">
        <v>0.86211409907720504</v>
      </c>
      <c r="O268">
        <v>6.24800652089165</v>
      </c>
      <c r="P268">
        <v>173.28019524856401</v>
      </c>
      <c r="Q268">
        <v>0.21551834028813299</v>
      </c>
    </row>
    <row r="269" spans="1:17" x14ac:dyDescent="0.3">
      <c r="A269" t="s">
        <v>638</v>
      </c>
      <c r="B269" t="s">
        <v>639</v>
      </c>
      <c r="C269" t="s">
        <v>3175</v>
      </c>
      <c r="D269" t="s">
        <v>54</v>
      </c>
      <c r="E269">
        <v>30339.02979045</v>
      </c>
      <c r="F269">
        <v>1810.05</v>
      </c>
      <c r="G269">
        <v>-18.554242319754099</v>
      </c>
      <c r="H269">
        <v>-9.5729460042359502</v>
      </c>
      <c r="I269">
        <v>-14.3975538475259</v>
      </c>
      <c r="J269">
        <v>-2.8573248596376599</v>
      </c>
      <c r="K269">
        <v>1907.6901017585899</v>
      </c>
      <c r="L269">
        <v>1839.37595110491</v>
      </c>
      <c r="M269">
        <v>31.247765446323001</v>
      </c>
      <c r="N269">
        <v>0.49274622162728698</v>
      </c>
      <c r="O269">
        <v>22.701030358277301</v>
      </c>
      <c r="P269">
        <v>22.711094539168101</v>
      </c>
      <c r="Q269">
        <v>-0.109522924249667</v>
      </c>
    </row>
    <row r="270" spans="1:17" x14ac:dyDescent="0.3">
      <c r="A270" t="s">
        <v>640</v>
      </c>
      <c r="B270" t="s">
        <v>641</v>
      </c>
      <c r="C270" t="s">
        <v>3175</v>
      </c>
      <c r="D270" t="s">
        <v>54</v>
      </c>
      <c r="E270">
        <v>30267.6442100479</v>
      </c>
      <c r="F270">
        <v>223.87</v>
      </c>
      <c r="G270">
        <v>98.193451473000096</v>
      </c>
      <c r="H270">
        <v>21.508833292599999</v>
      </c>
      <c r="I270">
        <v>69.522796584682894</v>
      </c>
      <c r="J270">
        <v>-3.3169222777228402</v>
      </c>
      <c r="K270">
        <v>193.55249425225301</v>
      </c>
      <c r="L270">
        <v>156.30262144976999</v>
      </c>
      <c r="M270">
        <v>65.523113716531</v>
      </c>
      <c r="N270">
        <v>2.23542164663957</v>
      </c>
      <c r="O270">
        <v>8.9873587349801305</v>
      </c>
      <c r="P270">
        <v>155.85142857142799</v>
      </c>
    </row>
    <row r="271" spans="1:17" x14ac:dyDescent="0.3">
      <c r="A271" t="s">
        <v>642</v>
      </c>
      <c r="B271" t="s">
        <v>643</v>
      </c>
      <c r="C271" t="s">
        <v>3173</v>
      </c>
      <c r="D271" t="s">
        <v>244</v>
      </c>
      <c r="E271">
        <v>30167.548190179899</v>
      </c>
      <c r="F271">
        <v>2115.9499999999998</v>
      </c>
      <c r="G271">
        <v>48.858571387271198</v>
      </c>
      <c r="H271">
        <v>30.689051816994098</v>
      </c>
      <c r="I271">
        <v>13.5832372437521</v>
      </c>
      <c r="J271">
        <v>10.924202032566001</v>
      </c>
      <c r="K271">
        <v>1875.10386573611</v>
      </c>
      <c r="L271">
        <v>1683.67743028378</v>
      </c>
      <c r="M271">
        <v>92.9695057169439</v>
      </c>
      <c r="N271">
        <v>1.53225521743159</v>
      </c>
      <c r="O271">
        <v>10.2436257945603</v>
      </c>
      <c r="P271">
        <v>85.406352683461094</v>
      </c>
      <c r="Q271">
        <v>0.115826003801035</v>
      </c>
    </row>
    <row r="272" spans="1:17" x14ac:dyDescent="0.3">
      <c r="A272" t="s">
        <v>644</v>
      </c>
      <c r="B272" t="s">
        <v>645</v>
      </c>
      <c r="C272" t="s">
        <v>3185</v>
      </c>
      <c r="D272" t="s">
        <v>285</v>
      </c>
      <c r="E272">
        <v>30001.154462279999</v>
      </c>
      <c r="F272">
        <v>586.5</v>
      </c>
      <c r="G272">
        <v>10.7310799908149</v>
      </c>
      <c r="H272">
        <v>7.9981121088106999</v>
      </c>
      <c r="I272">
        <v>53.852638109685998</v>
      </c>
      <c r="J272">
        <v>3.30939574319124</v>
      </c>
      <c r="K272">
        <v>533.09208050619395</v>
      </c>
      <c r="L272">
        <v>465.45974172312702</v>
      </c>
      <c r="M272">
        <v>66.327498704521702</v>
      </c>
      <c r="N272">
        <v>1.93145544157588</v>
      </c>
      <c r="O272">
        <v>7.1270247229326502</v>
      </c>
      <c r="P272">
        <v>74.501636417732797</v>
      </c>
      <c r="Q272">
        <v>3.2883912065979001E-2</v>
      </c>
    </row>
    <row r="273" spans="1:17" x14ac:dyDescent="0.3">
      <c r="A273" t="s">
        <v>646</v>
      </c>
      <c r="B273" t="s">
        <v>647</v>
      </c>
      <c r="C273" t="s">
        <v>3189</v>
      </c>
      <c r="D273" t="s">
        <v>648</v>
      </c>
      <c r="E273">
        <v>29990.85096</v>
      </c>
      <c r="F273">
        <v>2790.75</v>
      </c>
      <c r="G273">
        <v>145.54014073596301</v>
      </c>
      <c r="H273">
        <v>23.153679952336201</v>
      </c>
      <c r="I273">
        <v>82.824939519365401</v>
      </c>
      <c r="J273">
        <v>3.4323865400172502</v>
      </c>
      <c r="K273">
        <v>2394.93506224462</v>
      </c>
      <c r="L273">
        <v>1927.5583675497901</v>
      </c>
      <c r="M273">
        <v>61.231832973899898</v>
      </c>
      <c r="N273">
        <v>2.0933929313498898</v>
      </c>
      <c r="O273">
        <v>5.2208187763145899</v>
      </c>
      <c r="P273">
        <v>177.03876507668599</v>
      </c>
      <c r="Q273">
        <v>0.12295292266899301</v>
      </c>
    </row>
    <row r="274" spans="1:17" x14ac:dyDescent="0.3">
      <c r="A274" t="s">
        <v>649</v>
      </c>
      <c r="B274" t="s">
        <v>650</v>
      </c>
      <c r="C274" t="s">
        <v>3175</v>
      </c>
      <c r="D274" t="s">
        <v>271</v>
      </c>
      <c r="E274">
        <v>29937.662145359998</v>
      </c>
      <c r="F274">
        <v>1098</v>
      </c>
      <c r="G274">
        <v>33.054409176994596</v>
      </c>
      <c r="H274">
        <v>-4.0906728517655004</v>
      </c>
      <c r="I274">
        <v>-25.775429666332499</v>
      </c>
      <c r="J274">
        <v>-0.88914868080034604</v>
      </c>
      <c r="K274">
        <v>1152.4246272816199</v>
      </c>
      <c r="L274">
        <v>1135.5305685559999</v>
      </c>
      <c r="M274">
        <v>45.547328730847198</v>
      </c>
      <c r="N274">
        <v>0.749741098695205</v>
      </c>
      <c r="O274">
        <v>37.877959927140203</v>
      </c>
      <c r="P274">
        <v>62.426035502958499</v>
      </c>
    </row>
    <row r="275" spans="1:17" x14ac:dyDescent="0.3">
      <c r="A275" t="s">
        <v>651</v>
      </c>
      <c r="B275" t="s">
        <v>652</v>
      </c>
      <c r="C275" t="s">
        <v>3185</v>
      </c>
      <c r="D275" t="s">
        <v>166</v>
      </c>
      <c r="E275">
        <v>29747.623233599999</v>
      </c>
      <c r="F275">
        <v>6854.1</v>
      </c>
      <c r="G275">
        <v>130.076647740097</v>
      </c>
      <c r="H275">
        <v>0.13815636884267701</v>
      </c>
      <c r="I275">
        <v>93.430287654749606</v>
      </c>
      <c r="J275">
        <v>1.7073815197455</v>
      </c>
      <c r="K275">
        <v>6356.3138363675098</v>
      </c>
      <c r="L275">
        <v>4787.6600703338599</v>
      </c>
      <c r="M275">
        <v>53.680555318784698</v>
      </c>
      <c r="N275">
        <v>0.359024651442783</v>
      </c>
      <c r="O275">
        <v>15.987511124728201</v>
      </c>
      <c r="P275">
        <v>182.06172839506101</v>
      </c>
      <c r="Q275">
        <v>7.2874389441768994E-2</v>
      </c>
    </row>
    <row r="276" spans="1:17" x14ac:dyDescent="0.3">
      <c r="A276" t="s">
        <v>653</v>
      </c>
      <c r="B276" t="s">
        <v>654</v>
      </c>
      <c r="C276" t="s">
        <v>3171</v>
      </c>
      <c r="D276" t="s">
        <v>440</v>
      </c>
      <c r="E276">
        <v>29559.775440779998</v>
      </c>
      <c r="F276">
        <v>5722.9</v>
      </c>
      <c r="G276">
        <v>206.57619134731399</v>
      </c>
      <c r="H276">
        <v>21.452617114372401</v>
      </c>
      <c r="I276">
        <v>63.554515235845699</v>
      </c>
      <c r="J276">
        <v>8.5405275734971902</v>
      </c>
      <c r="K276">
        <v>4805.7505528797301</v>
      </c>
      <c r="L276">
        <v>3843.3092206964002</v>
      </c>
      <c r="M276">
        <v>87.358321445032999</v>
      </c>
      <c r="N276">
        <v>1.03249261575178</v>
      </c>
      <c r="O276">
        <v>4.2574568837477598</v>
      </c>
      <c r="P276">
        <v>236.24559341950601</v>
      </c>
      <c r="Q276">
        <v>0.14486402704566601</v>
      </c>
    </row>
    <row r="277" spans="1:17" x14ac:dyDescent="0.3">
      <c r="A277" t="s">
        <v>655</v>
      </c>
      <c r="B277" t="s">
        <v>656</v>
      </c>
      <c r="C277" t="s">
        <v>631</v>
      </c>
      <c r="D277" t="s">
        <v>631</v>
      </c>
      <c r="E277">
        <v>29365.240740000001</v>
      </c>
      <c r="F277">
        <v>934.95</v>
      </c>
      <c r="G277">
        <v>1.9606460946839199</v>
      </c>
      <c r="H277">
        <v>-3.9696040704461799</v>
      </c>
      <c r="I277">
        <v>0.36115252969952</v>
      </c>
      <c r="J277">
        <v>0.92303625015064095</v>
      </c>
      <c r="K277">
        <v>862.30124073660295</v>
      </c>
      <c r="L277">
        <v>821.56483233547397</v>
      </c>
      <c r="M277">
        <v>53.197445155179402</v>
      </c>
      <c r="N277">
        <v>1.1103420256138501</v>
      </c>
      <c r="O277">
        <v>7.9469490347077398</v>
      </c>
      <c r="P277">
        <v>31.6830985915492</v>
      </c>
      <c r="Q277">
        <v>6.1699285010425001E-2</v>
      </c>
    </row>
    <row r="278" spans="1:17" x14ac:dyDescent="0.3">
      <c r="A278" t="s">
        <v>657</v>
      </c>
      <c r="B278" t="s">
        <v>658</v>
      </c>
      <c r="C278" t="s">
        <v>3173</v>
      </c>
      <c r="D278" t="s">
        <v>180</v>
      </c>
      <c r="E278">
        <v>29346.572282370002</v>
      </c>
      <c r="F278">
        <v>8999.1</v>
      </c>
      <c r="G278">
        <v>17.264658085220301</v>
      </c>
      <c r="H278">
        <v>10.376970171701901</v>
      </c>
      <c r="I278">
        <v>19.744510149172999</v>
      </c>
      <c r="J278">
        <v>0.40855711498361302</v>
      </c>
      <c r="K278">
        <v>8367.9241193454309</v>
      </c>
      <c r="L278">
        <v>7271.5149566915297</v>
      </c>
      <c r="M278">
        <v>64.243009646078804</v>
      </c>
      <c r="N278">
        <v>1.36625415940993</v>
      </c>
      <c r="O278">
        <v>6.2328455067728896</v>
      </c>
      <c r="P278">
        <v>51.219963031423198</v>
      </c>
      <c r="Q278">
        <v>2.8079058312228001E-2</v>
      </c>
    </row>
    <row r="279" spans="1:17" x14ac:dyDescent="0.3">
      <c r="A279" t="s">
        <v>659</v>
      </c>
      <c r="B279" t="s">
        <v>660</v>
      </c>
      <c r="C279" t="s">
        <v>3175</v>
      </c>
      <c r="D279" t="s">
        <v>54</v>
      </c>
      <c r="E279">
        <v>29141.323338099999</v>
      </c>
      <c r="F279">
        <v>1179.5</v>
      </c>
      <c r="G279">
        <v>90.841604477209302</v>
      </c>
      <c r="H279">
        <v>11.388204521755799</v>
      </c>
      <c r="I279">
        <v>76.725127079567599</v>
      </c>
      <c r="J279">
        <v>-4.0174807513474899</v>
      </c>
      <c r="K279">
        <v>1028.1342787252099</v>
      </c>
      <c r="L279">
        <v>798.21892557128501</v>
      </c>
      <c r="M279">
        <v>48.156268378914802</v>
      </c>
      <c r="N279">
        <v>1.0419629336856999</v>
      </c>
      <c r="O279">
        <v>6.5705807545569996</v>
      </c>
      <c r="P279">
        <v>127.702702702702</v>
      </c>
      <c r="Q279">
        <v>8.6349143877584994E-2</v>
      </c>
    </row>
    <row r="280" spans="1:17" x14ac:dyDescent="0.3">
      <c r="A280" t="s">
        <v>661</v>
      </c>
      <c r="B280" t="s">
        <v>662</v>
      </c>
      <c r="C280" t="s">
        <v>3177</v>
      </c>
      <c r="D280" t="s">
        <v>197</v>
      </c>
      <c r="E280">
        <v>28925.22077235</v>
      </c>
      <c r="F280">
        <v>1413.8</v>
      </c>
      <c r="G280">
        <v>-10.076259036944901</v>
      </c>
      <c r="H280">
        <v>-1.2716189875117601</v>
      </c>
      <c r="I280">
        <v>20.450054628870401</v>
      </c>
      <c r="J280">
        <v>-0.97730168576584298</v>
      </c>
      <c r="K280">
        <v>1358.52085933492</v>
      </c>
      <c r="L280">
        <v>1261.8702507723999</v>
      </c>
      <c r="M280">
        <v>51.567308682270799</v>
      </c>
      <c r="N280">
        <v>0.58396689996082396</v>
      </c>
      <c r="O280">
        <v>6.5178950346583804</v>
      </c>
      <c r="P280">
        <v>40.950102188325602</v>
      </c>
      <c r="Q280">
        <v>3.1529242539214998E-2</v>
      </c>
    </row>
    <row r="281" spans="1:17" x14ac:dyDescent="0.3">
      <c r="A281" t="s">
        <v>663</v>
      </c>
      <c r="B281" t="s">
        <v>664</v>
      </c>
      <c r="C281" t="s">
        <v>3185</v>
      </c>
      <c r="D281" t="s">
        <v>379</v>
      </c>
      <c r="E281">
        <v>28913.7195986599</v>
      </c>
      <c r="F281">
        <v>6399.35</v>
      </c>
      <c r="G281">
        <v>-4.58044914453611</v>
      </c>
      <c r="H281">
        <v>3.5294876125528001E-2</v>
      </c>
      <c r="I281">
        <v>11.4428349673356</v>
      </c>
      <c r="J281">
        <v>-1.10617494028531</v>
      </c>
      <c r="K281">
        <v>6399.5263736873203</v>
      </c>
      <c r="L281">
        <v>5909.7249333816399</v>
      </c>
      <c r="M281">
        <v>48.594247367034797</v>
      </c>
      <c r="N281">
        <v>0.454212816881991</v>
      </c>
      <c r="O281">
        <v>12.4622031925117</v>
      </c>
      <c r="P281">
        <v>32.962455068669598</v>
      </c>
      <c r="Q281">
        <v>-1.5862952262924002E-2</v>
      </c>
    </row>
    <row r="282" spans="1:17" x14ac:dyDescent="0.3">
      <c r="A282" t="s">
        <v>665</v>
      </c>
      <c r="B282" t="s">
        <v>666</v>
      </c>
      <c r="C282" t="s">
        <v>3181</v>
      </c>
      <c r="D282" t="s">
        <v>327</v>
      </c>
      <c r="E282">
        <v>28889.504594204998</v>
      </c>
      <c r="F282">
        <v>450</v>
      </c>
      <c r="G282">
        <v>20.9173770488757</v>
      </c>
      <c r="H282">
        <v>-2.4753384237698399</v>
      </c>
      <c r="I282">
        <v>52.046335140300101</v>
      </c>
      <c r="J282">
        <v>-3.4855664944617799</v>
      </c>
      <c r="K282">
        <v>444.19659951929202</v>
      </c>
      <c r="L282">
        <v>379.29735965499799</v>
      </c>
      <c r="M282">
        <v>37.441798809351603</v>
      </c>
      <c r="N282">
        <v>0.64120451027613501</v>
      </c>
      <c r="O282">
        <v>7.5555555555555598</v>
      </c>
      <c r="P282">
        <v>72.248803827751203</v>
      </c>
      <c r="Q282">
        <v>-4.7257730726910002E-2</v>
      </c>
    </row>
    <row r="283" spans="1:17" hidden="1" x14ac:dyDescent="0.3">
      <c r="A283" t="s">
        <v>667</v>
      </c>
      <c r="B283" t="s">
        <v>668</v>
      </c>
      <c r="C283" t="s">
        <v>3186</v>
      </c>
      <c r="D283" t="s">
        <v>54</v>
      </c>
      <c r="E283">
        <v>28867.753653020001</v>
      </c>
      <c r="F283">
        <v>1461.55</v>
      </c>
      <c r="G283">
        <v>-18.703505631160699</v>
      </c>
      <c r="H283">
        <v>17.434903464234701</v>
      </c>
      <c r="I283">
        <v>-8.9588701123218009</v>
      </c>
      <c r="J283">
        <v>5.7939476002375701</v>
      </c>
      <c r="K283">
        <v>1355.0739999999901</v>
      </c>
      <c r="M283">
        <v>81.998929929386406</v>
      </c>
      <c r="O283">
        <v>8.1044097020286792</v>
      </c>
      <c r="P283">
        <v>19.310204081632602</v>
      </c>
    </row>
    <row r="284" spans="1:17" x14ac:dyDescent="0.3">
      <c r="A284" t="s">
        <v>669</v>
      </c>
      <c r="B284" t="s">
        <v>670</v>
      </c>
      <c r="C284" t="s">
        <v>3175</v>
      </c>
      <c r="D284" t="s">
        <v>54</v>
      </c>
      <c r="E284">
        <v>28841.885565600001</v>
      </c>
      <c r="F284">
        <v>1886.5</v>
      </c>
      <c r="G284">
        <v>1.34496600816296</v>
      </c>
      <c r="H284">
        <v>-9.8466144339268595</v>
      </c>
      <c r="I284">
        <v>2.5366010699550898</v>
      </c>
      <c r="J284">
        <v>-1.18992656523241</v>
      </c>
      <c r="K284">
        <v>1889.8589952827899</v>
      </c>
      <c r="L284">
        <v>1729.6027146767999</v>
      </c>
      <c r="M284">
        <v>33.619165347812903</v>
      </c>
      <c r="N284">
        <v>0.83010362023335904</v>
      </c>
      <c r="O284">
        <v>7.6066790352504698</v>
      </c>
      <c r="P284">
        <v>51.5930732452087</v>
      </c>
      <c r="Q284">
        <v>7.6130068087559996E-2</v>
      </c>
    </row>
    <row r="285" spans="1:17" x14ac:dyDescent="0.3">
      <c r="A285" t="s">
        <v>671</v>
      </c>
      <c r="B285" t="s">
        <v>672</v>
      </c>
      <c r="C285" t="s">
        <v>3183</v>
      </c>
      <c r="D285" t="s">
        <v>262</v>
      </c>
      <c r="E285">
        <v>28502.454321359899</v>
      </c>
      <c r="F285">
        <v>1490.6</v>
      </c>
      <c r="G285">
        <v>2.1130002049065202</v>
      </c>
      <c r="H285">
        <v>-8.7569594698554702</v>
      </c>
      <c r="I285">
        <v>17.650277836120399</v>
      </c>
      <c r="J285">
        <v>-2.4341114588206301</v>
      </c>
      <c r="K285">
        <v>1562.34468999559</v>
      </c>
      <c r="L285">
        <v>1435.8565994915</v>
      </c>
      <c r="M285">
        <v>43.691003361851401</v>
      </c>
      <c r="N285">
        <v>0.67005801911637897</v>
      </c>
      <c r="O285">
        <v>23.517375553468401</v>
      </c>
      <c r="P285">
        <v>45.339313572542899</v>
      </c>
      <c r="Q285">
        <v>5.1882036829463997E-2</v>
      </c>
    </row>
    <row r="286" spans="1:17" hidden="1" x14ac:dyDescent="0.3">
      <c r="A286" t="s">
        <v>673</v>
      </c>
      <c r="B286" t="s">
        <v>674</v>
      </c>
      <c r="C286" t="s">
        <v>3186</v>
      </c>
      <c r="D286" t="s">
        <v>138</v>
      </c>
      <c r="E286">
        <v>28313.178169999999</v>
      </c>
      <c r="F286">
        <v>1645.8</v>
      </c>
      <c r="G286">
        <v>241.12844520733501</v>
      </c>
      <c r="H286">
        <v>16.4968037005873</v>
      </c>
      <c r="I286">
        <v>113.335245577452</v>
      </c>
      <c r="J286">
        <v>5.0609146301696697</v>
      </c>
      <c r="K286">
        <v>1438.30749309826</v>
      </c>
      <c r="L286">
        <v>1043.6031227956701</v>
      </c>
      <c r="M286">
        <v>59.0557405126387</v>
      </c>
      <c r="N286">
        <v>0.47291889184788999</v>
      </c>
      <c r="O286">
        <v>11.192125410134899</v>
      </c>
      <c r="P286">
        <v>327.48051948051898</v>
      </c>
    </row>
    <row r="287" spans="1:17" x14ac:dyDescent="0.3">
      <c r="A287" t="s">
        <v>675</v>
      </c>
      <c r="B287" t="s">
        <v>676</v>
      </c>
      <c r="C287" t="s">
        <v>3183</v>
      </c>
      <c r="D287" t="s">
        <v>262</v>
      </c>
      <c r="E287">
        <v>28275.098204270002</v>
      </c>
      <c r="F287">
        <v>3815.9</v>
      </c>
      <c r="G287">
        <v>-4.70440754488666</v>
      </c>
      <c r="H287">
        <v>-1.1998151805383701</v>
      </c>
      <c r="I287">
        <v>19.125589814360801</v>
      </c>
      <c r="J287">
        <v>0.278596809113904</v>
      </c>
      <c r="K287">
        <v>3860.4256654302599</v>
      </c>
      <c r="L287">
        <v>3613.6119844702498</v>
      </c>
      <c r="M287">
        <v>47.851597817170401</v>
      </c>
      <c r="N287">
        <v>0.50154417686085095</v>
      </c>
      <c r="O287">
        <v>26.2585497523519</v>
      </c>
      <c r="P287">
        <v>51.154684095860503</v>
      </c>
      <c r="Q287">
        <v>7.9969630797411997E-2</v>
      </c>
    </row>
    <row r="288" spans="1:17" x14ac:dyDescent="0.3">
      <c r="A288" t="s">
        <v>677</v>
      </c>
      <c r="B288" t="s">
        <v>678</v>
      </c>
      <c r="C288" t="s">
        <v>3171</v>
      </c>
      <c r="D288" t="s">
        <v>544</v>
      </c>
      <c r="E288">
        <v>28142.667360899999</v>
      </c>
      <c r="F288">
        <v>882.55</v>
      </c>
      <c r="G288">
        <v>13.0537247888655</v>
      </c>
      <c r="H288">
        <v>3.9026973360033801</v>
      </c>
      <c r="I288">
        <v>7.1047965674025599</v>
      </c>
      <c r="J288">
        <v>3.7562985750287101</v>
      </c>
      <c r="K288">
        <v>807.99041625210202</v>
      </c>
      <c r="L288">
        <v>748.85836800193795</v>
      </c>
      <c r="M288">
        <v>78.971838288651796</v>
      </c>
      <c r="N288">
        <v>0.709014071997499</v>
      </c>
      <c r="O288">
        <v>4.5209903121636197</v>
      </c>
      <c r="P288">
        <v>45.192070412108201</v>
      </c>
      <c r="Q288">
        <v>-1.5599499004841E-2</v>
      </c>
    </row>
    <row r="289" spans="1:17" x14ac:dyDescent="0.3">
      <c r="A289" t="s">
        <v>679</v>
      </c>
      <c r="B289" t="s">
        <v>680</v>
      </c>
      <c r="C289" t="s">
        <v>3171</v>
      </c>
      <c r="D289" t="s">
        <v>565</v>
      </c>
      <c r="E289">
        <v>27926.895541609902</v>
      </c>
      <c r="F289">
        <v>1015.3</v>
      </c>
      <c r="G289">
        <v>24.288689568238201</v>
      </c>
      <c r="H289">
        <v>26.270760864931798</v>
      </c>
      <c r="I289">
        <v>45.488502596901498</v>
      </c>
      <c r="J289">
        <v>-4.9138143954897302</v>
      </c>
      <c r="K289">
        <v>924.92340137987003</v>
      </c>
      <c r="L289">
        <v>797.88891708995595</v>
      </c>
      <c r="M289">
        <v>58.878923894138097</v>
      </c>
      <c r="N289">
        <v>1.5047925085276499</v>
      </c>
      <c r="O289">
        <v>18.408352211169099</v>
      </c>
      <c r="P289">
        <v>68.096026490066194</v>
      </c>
      <c r="Q289">
        <v>6.9687774257671004E-2</v>
      </c>
    </row>
    <row r="290" spans="1:17" x14ac:dyDescent="0.3">
      <c r="A290" t="s">
        <v>681</v>
      </c>
      <c r="B290" t="s">
        <v>682</v>
      </c>
      <c r="C290" t="s">
        <v>3175</v>
      </c>
      <c r="D290" t="s">
        <v>54</v>
      </c>
      <c r="E290">
        <v>27637.54849035</v>
      </c>
      <c r="F290">
        <v>1515.05</v>
      </c>
      <c r="G290">
        <v>48.126512344767498</v>
      </c>
      <c r="H290">
        <v>1.58814313839529</v>
      </c>
      <c r="I290">
        <v>42.784763713078704</v>
      </c>
      <c r="J290">
        <v>-3.9807376724883001</v>
      </c>
      <c r="K290">
        <v>1440.3229731311301</v>
      </c>
      <c r="L290">
        <v>1147.1416820869199</v>
      </c>
      <c r="M290">
        <v>44.551526529974801</v>
      </c>
      <c r="N290">
        <v>0.81700903721144302</v>
      </c>
      <c r="O290">
        <v>8.1812481436256199</v>
      </c>
      <c r="P290">
        <v>109.203258768296</v>
      </c>
      <c r="Q290">
        <v>5.3565850523378998E-2</v>
      </c>
    </row>
    <row r="291" spans="1:17" x14ac:dyDescent="0.3">
      <c r="A291" t="s">
        <v>683</v>
      </c>
      <c r="B291" t="s">
        <v>684</v>
      </c>
      <c r="C291" t="s">
        <v>3172</v>
      </c>
      <c r="D291" t="s">
        <v>685</v>
      </c>
      <c r="E291">
        <v>27332.428951409998</v>
      </c>
      <c r="F291">
        <v>280.39999999999998</v>
      </c>
      <c r="G291">
        <v>27.9130059942675</v>
      </c>
      <c r="H291">
        <v>-3.1668900888294802</v>
      </c>
      <c r="I291">
        <v>-5.11265306585228</v>
      </c>
      <c r="J291">
        <v>-3.6168066304127899</v>
      </c>
      <c r="K291">
        <v>295.442259541993</v>
      </c>
      <c r="L291">
        <v>279.823659195522</v>
      </c>
      <c r="M291">
        <v>36.270276306648199</v>
      </c>
      <c r="N291">
        <v>0.48765620985941599</v>
      </c>
      <c r="O291">
        <v>37.054208273894403</v>
      </c>
      <c r="P291">
        <v>62.503622138510501</v>
      </c>
      <c r="Q291">
        <v>7.9903997960550005E-2</v>
      </c>
    </row>
    <row r="292" spans="1:17" hidden="1" x14ac:dyDescent="0.3">
      <c r="A292" t="s">
        <v>686</v>
      </c>
      <c r="B292" t="s">
        <v>687</v>
      </c>
      <c r="C292" t="s">
        <v>3186</v>
      </c>
      <c r="D292" t="s">
        <v>116</v>
      </c>
      <c r="E292">
        <v>27293.395042954999</v>
      </c>
      <c r="F292">
        <v>1197.8499999999999</v>
      </c>
      <c r="G292">
        <v>-24.2625698214568</v>
      </c>
      <c r="H292">
        <v>-8.8714082935239293</v>
      </c>
      <c r="I292">
        <v>-7.5381062199515103</v>
      </c>
      <c r="J292">
        <v>-0.79932623577579698</v>
      </c>
      <c r="K292">
        <v>1227.45775853849</v>
      </c>
      <c r="L292">
        <v>1137.2514890929101</v>
      </c>
      <c r="M292">
        <v>35.263589178595701</v>
      </c>
      <c r="N292">
        <v>0.233562965612017</v>
      </c>
      <c r="O292">
        <v>16.8760696247443</v>
      </c>
      <c r="P292">
        <v>24.782540757331098</v>
      </c>
      <c r="Q292">
        <v>-5.8261816387266997E-2</v>
      </c>
    </row>
    <row r="293" spans="1:17" x14ac:dyDescent="0.3">
      <c r="A293" t="s">
        <v>688</v>
      </c>
      <c r="B293" t="s">
        <v>689</v>
      </c>
      <c r="C293" t="s">
        <v>3169</v>
      </c>
      <c r="D293" t="s">
        <v>458</v>
      </c>
      <c r="E293">
        <v>27070.875</v>
      </c>
      <c r="F293">
        <v>769.9</v>
      </c>
      <c r="G293">
        <v>105.625045063209</v>
      </c>
      <c r="H293">
        <v>-2.6076706126347999</v>
      </c>
      <c r="I293">
        <v>82.190880265345399</v>
      </c>
      <c r="J293">
        <v>-9.6314371792984197</v>
      </c>
      <c r="K293">
        <v>795.05898080834197</v>
      </c>
      <c r="L293">
        <v>640.15250182568695</v>
      </c>
      <c r="M293">
        <v>33.041897986396698</v>
      </c>
      <c r="N293">
        <v>0.46107687409126102</v>
      </c>
      <c r="O293">
        <v>25.9903883621249</v>
      </c>
      <c r="P293">
        <v>174.96428571428501</v>
      </c>
      <c r="Q293">
        <v>0.114275933512004</v>
      </c>
    </row>
    <row r="294" spans="1:17" x14ac:dyDescent="0.3">
      <c r="A294" t="s">
        <v>690</v>
      </c>
      <c r="B294" t="s">
        <v>691</v>
      </c>
      <c r="C294" t="s">
        <v>3175</v>
      </c>
      <c r="D294" t="s">
        <v>271</v>
      </c>
      <c r="E294">
        <v>26934.904218750002</v>
      </c>
      <c r="F294">
        <v>3274.8</v>
      </c>
      <c r="G294">
        <v>9.3424019314514606</v>
      </c>
      <c r="H294">
        <v>-5.6829754916442301</v>
      </c>
      <c r="I294">
        <v>46.347316599759097</v>
      </c>
      <c r="J294">
        <v>-5.2402075443728302</v>
      </c>
      <c r="K294">
        <v>3200.8136989230902</v>
      </c>
      <c r="L294">
        <v>2775.0121950899802</v>
      </c>
      <c r="M294">
        <v>23.914788882909001</v>
      </c>
      <c r="N294">
        <v>0.53711075131872799</v>
      </c>
      <c r="O294">
        <v>5.6369854647612101</v>
      </c>
      <c r="P294">
        <v>68.482790554097804</v>
      </c>
      <c r="Q294">
        <v>-4.7767071678763998E-2</v>
      </c>
    </row>
    <row r="295" spans="1:17" hidden="1" x14ac:dyDescent="0.3">
      <c r="A295" t="s">
        <v>692</v>
      </c>
      <c r="B295" t="s">
        <v>693</v>
      </c>
      <c r="C295" t="s">
        <v>3183</v>
      </c>
      <c r="D295" t="s">
        <v>694</v>
      </c>
      <c r="E295">
        <v>26772.246861119998</v>
      </c>
      <c r="F295">
        <v>1154.95</v>
      </c>
      <c r="G295">
        <v>139.757306989266</v>
      </c>
      <c r="H295">
        <v>-0.64595742448621896</v>
      </c>
      <c r="I295">
        <v>71.151201011657093</v>
      </c>
      <c r="J295">
        <v>3.5253699875477902</v>
      </c>
      <c r="K295">
        <v>1160.0406138943499</v>
      </c>
      <c r="M295">
        <v>49.8870552894399</v>
      </c>
      <c r="N295">
        <v>0.37371062515425901</v>
      </c>
      <c r="O295">
        <v>25.5422312654227</v>
      </c>
      <c r="P295">
        <v>213.84510869565199</v>
      </c>
    </row>
    <row r="296" spans="1:17" hidden="1" x14ac:dyDescent="0.3">
      <c r="A296" t="s">
        <v>695</v>
      </c>
      <c r="B296" t="s">
        <v>696</v>
      </c>
      <c r="C296" t="s">
        <v>3186</v>
      </c>
      <c r="D296" t="s">
        <v>54</v>
      </c>
      <c r="E296">
        <v>26671.613971979899</v>
      </c>
      <c r="F296">
        <v>5667.3</v>
      </c>
      <c r="G296">
        <v>19.445702185124102</v>
      </c>
      <c r="H296">
        <v>-4.6151521584542401</v>
      </c>
      <c r="I296">
        <v>13.870683302158</v>
      </c>
      <c r="J296">
        <v>-4.9182752800933898</v>
      </c>
      <c r="K296">
        <v>5690.4048474965002</v>
      </c>
      <c r="L296">
        <v>4896.7602268847804</v>
      </c>
      <c r="M296">
        <v>26.0078174764108</v>
      </c>
      <c r="N296">
        <v>0.78844669318302996</v>
      </c>
      <c r="O296">
        <v>13.831101229862499</v>
      </c>
      <c r="P296">
        <v>49.061020515518102</v>
      </c>
      <c r="Q296">
        <v>-6.2391416004764E-2</v>
      </c>
    </row>
    <row r="297" spans="1:17" x14ac:dyDescent="0.3">
      <c r="A297" t="s">
        <v>697</v>
      </c>
      <c r="B297" t="s">
        <v>698</v>
      </c>
      <c r="C297" t="s">
        <v>3183</v>
      </c>
      <c r="D297" t="s">
        <v>262</v>
      </c>
      <c r="E297">
        <v>26605.534168079899</v>
      </c>
      <c r="F297">
        <v>5392.2</v>
      </c>
      <c r="G297">
        <v>-21.645398578643601</v>
      </c>
      <c r="H297">
        <v>2.2560988567640599</v>
      </c>
      <c r="I297">
        <v>9.4091538975778306</v>
      </c>
      <c r="J297">
        <v>-1.9015722515440101</v>
      </c>
      <c r="K297">
        <v>5459.1897525220202</v>
      </c>
      <c r="L297">
        <v>5267.43114940736</v>
      </c>
      <c r="M297">
        <v>52.675942502415801</v>
      </c>
      <c r="N297">
        <v>1.0010876128334001</v>
      </c>
      <c r="O297">
        <v>36.308000445087302</v>
      </c>
      <c r="P297">
        <v>33.984345881475903</v>
      </c>
      <c r="Q297">
        <v>5.9786434207930998E-2</v>
      </c>
    </row>
    <row r="298" spans="1:17" x14ac:dyDescent="0.3">
      <c r="A298" t="s">
        <v>699</v>
      </c>
      <c r="B298" t="s">
        <v>700</v>
      </c>
      <c r="C298" t="s">
        <v>3183</v>
      </c>
      <c r="D298" t="s">
        <v>262</v>
      </c>
      <c r="E298">
        <v>26217.388800000001</v>
      </c>
      <c r="F298">
        <v>2391.5500000000002</v>
      </c>
      <c r="G298">
        <v>-10.7623841942443</v>
      </c>
      <c r="H298">
        <v>-6.97911536049779</v>
      </c>
      <c r="I298">
        <v>7.2484073417904202</v>
      </c>
      <c r="J298">
        <v>-4.1618675348195797</v>
      </c>
      <c r="K298">
        <v>2480.3374389945402</v>
      </c>
      <c r="L298">
        <v>2366.8243642018901</v>
      </c>
      <c r="M298">
        <v>28.0894714716325</v>
      </c>
      <c r="N298">
        <v>0.73104988094082402</v>
      </c>
      <c r="O298">
        <v>23.7691037193451</v>
      </c>
      <c r="P298">
        <v>27.535729522184301</v>
      </c>
      <c r="Q298">
        <v>4.7292879852941998E-2</v>
      </c>
    </row>
    <row r="299" spans="1:17" x14ac:dyDescent="0.3">
      <c r="A299" t="s">
        <v>701</v>
      </c>
      <c r="B299" t="s">
        <v>702</v>
      </c>
      <c r="C299" t="s">
        <v>3175</v>
      </c>
      <c r="D299" t="s">
        <v>54</v>
      </c>
      <c r="E299">
        <v>26170.793101560001</v>
      </c>
      <c r="F299">
        <v>470.4</v>
      </c>
      <c r="G299">
        <v>-7.17916001014967</v>
      </c>
      <c r="H299">
        <v>9.1383194304894992</v>
      </c>
      <c r="I299">
        <v>4.9789266636461296</v>
      </c>
      <c r="J299">
        <v>-4.5829763142273903</v>
      </c>
      <c r="K299">
        <v>463.61076352926102</v>
      </c>
      <c r="L299">
        <v>432.58909627565203</v>
      </c>
      <c r="M299">
        <v>46.318523433356802</v>
      </c>
      <c r="N299">
        <v>1.3298935015452999</v>
      </c>
      <c r="O299">
        <v>10.119047619047601</v>
      </c>
      <c r="P299">
        <v>34.630795649685098</v>
      </c>
      <c r="Q299">
        <v>-6.4182271244015002E-2</v>
      </c>
    </row>
    <row r="300" spans="1:17" x14ac:dyDescent="0.3">
      <c r="A300" t="s">
        <v>703</v>
      </c>
      <c r="B300" t="s">
        <v>704</v>
      </c>
      <c r="C300" t="s">
        <v>3174</v>
      </c>
      <c r="D300" t="s">
        <v>46</v>
      </c>
      <c r="E300">
        <v>26145.887229</v>
      </c>
      <c r="F300">
        <v>986.15</v>
      </c>
      <c r="G300">
        <v>22.7726487863196</v>
      </c>
      <c r="H300">
        <v>20.578013309171599</v>
      </c>
      <c r="I300">
        <v>32.449767189160603</v>
      </c>
      <c r="J300">
        <v>5.4302905980761604</v>
      </c>
      <c r="K300">
        <v>906.06273301541205</v>
      </c>
      <c r="L300">
        <v>784.50780892897797</v>
      </c>
      <c r="M300">
        <v>71.571380092471799</v>
      </c>
      <c r="N300">
        <v>1.4189090355791201</v>
      </c>
      <c r="O300">
        <v>5.4606297216447803</v>
      </c>
      <c r="P300">
        <v>79.283701481683494</v>
      </c>
      <c r="Q300">
        <v>8.6511019320593005E-2</v>
      </c>
    </row>
    <row r="301" spans="1:17" x14ac:dyDescent="0.3">
      <c r="A301" t="s">
        <v>705</v>
      </c>
      <c r="B301" t="s">
        <v>706</v>
      </c>
      <c r="C301" t="s">
        <v>3183</v>
      </c>
      <c r="D301" t="s">
        <v>451</v>
      </c>
      <c r="E301">
        <v>26062.308359999999</v>
      </c>
      <c r="F301">
        <v>3698.05</v>
      </c>
      <c r="G301">
        <v>12.8574032109951</v>
      </c>
      <c r="H301">
        <v>2.3525299304142901</v>
      </c>
      <c r="I301">
        <v>22.312279172237499</v>
      </c>
      <c r="J301">
        <v>-3.6657552138809</v>
      </c>
      <c r="K301">
        <v>3636.79930733112</v>
      </c>
      <c r="L301">
        <v>3311.3291925322301</v>
      </c>
      <c r="M301">
        <v>42.506649602677697</v>
      </c>
      <c r="N301">
        <v>1.3093587064411401</v>
      </c>
      <c r="O301">
        <v>7.5837265585916702</v>
      </c>
      <c r="P301">
        <v>47.323865107662797</v>
      </c>
      <c r="Q301">
        <v>0.112289909924041</v>
      </c>
    </row>
    <row r="302" spans="1:17" x14ac:dyDescent="0.3">
      <c r="A302" t="s">
        <v>707</v>
      </c>
      <c r="B302" t="s">
        <v>708</v>
      </c>
      <c r="C302" t="s">
        <v>3185</v>
      </c>
      <c r="D302" t="s">
        <v>166</v>
      </c>
      <c r="E302">
        <v>25923.99884928</v>
      </c>
      <c r="F302">
        <v>1022.5</v>
      </c>
      <c r="G302">
        <v>-29.1198556543333</v>
      </c>
      <c r="H302">
        <v>-6.4014564755387298</v>
      </c>
      <c r="I302">
        <v>-25.271650707749298</v>
      </c>
      <c r="J302">
        <v>-1.6777465613752001</v>
      </c>
      <c r="K302">
        <v>1062.27310136801</v>
      </c>
      <c r="L302">
        <v>1058.87405228019</v>
      </c>
      <c r="M302">
        <v>31.421681796270398</v>
      </c>
      <c r="N302">
        <v>0.76349050537662</v>
      </c>
      <c r="O302">
        <v>31.931540342298199</v>
      </c>
      <c r="P302">
        <v>9.5927116827438201</v>
      </c>
      <c r="Q302">
        <v>-1.565861119602E-3</v>
      </c>
    </row>
    <row r="303" spans="1:17" x14ac:dyDescent="0.3">
      <c r="A303" t="s">
        <v>709</v>
      </c>
      <c r="B303" t="s">
        <v>710</v>
      </c>
      <c r="C303" t="s">
        <v>3181</v>
      </c>
      <c r="D303" t="s">
        <v>327</v>
      </c>
      <c r="E303">
        <v>25914.20563665</v>
      </c>
      <c r="F303">
        <v>2025.7</v>
      </c>
      <c r="G303">
        <v>-1.7450315969897201</v>
      </c>
      <c r="H303">
        <v>-6.2572011879873299</v>
      </c>
      <c r="I303">
        <v>42.897992065720601</v>
      </c>
      <c r="J303">
        <v>-4.0921318027762403</v>
      </c>
      <c r="K303">
        <v>2045.2233370516999</v>
      </c>
      <c r="L303">
        <v>1742.77606279561</v>
      </c>
      <c r="M303">
        <v>29.587868467604299</v>
      </c>
      <c r="N303">
        <v>0.46027449528450898</v>
      </c>
      <c r="O303">
        <v>12.5536851458754</v>
      </c>
      <c r="P303">
        <v>70.786611584183404</v>
      </c>
      <c r="Q303">
        <v>-6.3922045839807998E-2</v>
      </c>
    </row>
    <row r="304" spans="1:17" x14ac:dyDescent="0.3">
      <c r="A304" t="s">
        <v>711</v>
      </c>
      <c r="B304" t="s">
        <v>712</v>
      </c>
      <c r="C304" t="s">
        <v>3175</v>
      </c>
      <c r="D304" t="s">
        <v>271</v>
      </c>
      <c r="E304">
        <v>25871.872481474998</v>
      </c>
      <c r="F304">
        <v>1250.2</v>
      </c>
      <c r="G304">
        <v>-9.8750052234692696</v>
      </c>
      <c r="H304">
        <v>3.1804547292977898</v>
      </c>
      <c r="I304">
        <v>-14.294020703213899</v>
      </c>
      <c r="J304">
        <v>-5.1877296907160897</v>
      </c>
      <c r="K304">
        <v>1267.96663827363</v>
      </c>
      <c r="L304">
        <v>1217.97609559285</v>
      </c>
      <c r="M304">
        <v>40.678748089040603</v>
      </c>
      <c r="N304">
        <v>1.2513412620325199</v>
      </c>
      <c r="O304">
        <v>15.5735082386818</v>
      </c>
      <c r="P304">
        <v>27.577937649880099</v>
      </c>
      <c r="Q304">
        <v>0.110717642725969</v>
      </c>
    </row>
    <row r="305" spans="1:17" x14ac:dyDescent="0.3">
      <c r="A305" t="s">
        <v>713</v>
      </c>
      <c r="B305" t="s">
        <v>714</v>
      </c>
      <c r="C305" t="s">
        <v>3176</v>
      </c>
      <c r="D305" t="s">
        <v>57</v>
      </c>
      <c r="E305">
        <v>25493.37050976</v>
      </c>
      <c r="F305">
        <v>189.21</v>
      </c>
      <c r="G305">
        <v>83.181300176108195</v>
      </c>
      <c r="H305">
        <v>9.7980661348554108</v>
      </c>
      <c r="I305">
        <v>49.117512579879197</v>
      </c>
      <c r="J305">
        <v>-2.0335397789116301</v>
      </c>
      <c r="K305">
        <v>182.89556160241301</v>
      </c>
      <c r="L305">
        <v>150.16108679714</v>
      </c>
      <c r="M305">
        <v>47.3022210198408</v>
      </c>
      <c r="N305">
        <v>0.55384544863221596</v>
      </c>
      <c r="O305">
        <v>10.9877913429522</v>
      </c>
      <c r="P305">
        <v>129.902794653705</v>
      </c>
      <c r="Q305">
        <v>0.101977028379842</v>
      </c>
    </row>
    <row r="306" spans="1:17" x14ac:dyDescent="0.3">
      <c r="A306" t="s">
        <v>715</v>
      </c>
      <c r="B306" t="s">
        <v>716</v>
      </c>
      <c r="C306" t="s">
        <v>3177</v>
      </c>
      <c r="D306" t="s">
        <v>536</v>
      </c>
      <c r="E306">
        <v>25472.555034699999</v>
      </c>
      <c r="F306">
        <v>1373.4</v>
      </c>
      <c r="G306">
        <v>87.255300873432603</v>
      </c>
      <c r="H306">
        <v>-14.936944703499799</v>
      </c>
      <c r="I306">
        <v>61.743334000737597</v>
      </c>
      <c r="J306">
        <v>-0.69523752787353299</v>
      </c>
      <c r="K306">
        <v>1472.1187790655599</v>
      </c>
      <c r="L306">
        <v>1200.9909182157901</v>
      </c>
      <c r="M306">
        <v>24.855401067406799</v>
      </c>
      <c r="N306">
        <v>0.35024450502250398</v>
      </c>
      <c r="O306">
        <v>29.310470365516199</v>
      </c>
      <c r="P306">
        <v>129.28213689482399</v>
      </c>
      <c r="Q306">
        <v>7.0007731435957996E-2</v>
      </c>
    </row>
    <row r="307" spans="1:17" x14ac:dyDescent="0.3">
      <c r="A307" t="s">
        <v>717</v>
      </c>
      <c r="B307" t="s">
        <v>718</v>
      </c>
      <c r="C307" t="s">
        <v>3175</v>
      </c>
      <c r="D307" t="s">
        <v>719</v>
      </c>
      <c r="E307">
        <v>25351.509061025001</v>
      </c>
      <c r="F307">
        <v>2465.3000000000002</v>
      </c>
      <c r="G307">
        <v>46.269546124996403</v>
      </c>
      <c r="H307">
        <v>23.231195539342998</v>
      </c>
      <c r="I307">
        <v>50.312381603838503</v>
      </c>
      <c r="J307">
        <v>-2.1834572420977598</v>
      </c>
      <c r="K307">
        <v>2230.2838494674702</v>
      </c>
      <c r="L307">
        <v>1831.66631660136</v>
      </c>
      <c r="M307">
        <v>59.288221239416501</v>
      </c>
      <c r="N307">
        <v>0.742537468450995</v>
      </c>
      <c r="O307">
        <v>8.9765951405508204</v>
      </c>
      <c r="P307">
        <v>97.208223342132598</v>
      </c>
      <c r="Q307">
        <v>0.102471570368748</v>
      </c>
    </row>
    <row r="308" spans="1:17" x14ac:dyDescent="0.3">
      <c r="A308" t="s">
        <v>720</v>
      </c>
      <c r="B308" t="s">
        <v>721</v>
      </c>
      <c r="C308" t="s">
        <v>3169</v>
      </c>
      <c r="D308" t="s">
        <v>285</v>
      </c>
      <c r="E308">
        <v>24935.7753006399</v>
      </c>
      <c r="F308">
        <v>246.85</v>
      </c>
      <c r="G308">
        <v>45.543862992404001</v>
      </c>
      <c r="H308">
        <v>-3.7869850786659298</v>
      </c>
      <c r="I308">
        <v>9.1943820063611597</v>
      </c>
      <c r="J308">
        <v>-3.1257633157997802</v>
      </c>
      <c r="K308">
        <v>252.87368610843501</v>
      </c>
      <c r="L308">
        <v>213.94479850107999</v>
      </c>
      <c r="M308">
        <v>34.598831990640903</v>
      </c>
      <c r="N308">
        <v>0.32824215522255001</v>
      </c>
      <c r="O308">
        <v>15.211667004253499</v>
      </c>
      <c r="P308">
        <v>86.442598187311106</v>
      </c>
      <c r="Q308">
        <v>5.7909274154245002E-2</v>
      </c>
    </row>
    <row r="309" spans="1:17" x14ac:dyDescent="0.3">
      <c r="A309" t="s">
        <v>722</v>
      </c>
      <c r="B309" t="s">
        <v>723</v>
      </c>
      <c r="C309" t="s">
        <v>3183</v>
      </c>
      <c r="D309" t="s">
        <v>127</v>
      </c>
      <c r="E309">
        <v>24760.724584185002</v>
      </c>
      <c r="F309">
        <v>870.85</v>
      </c>
      <c r="G309">
        <v>74.0038085913651</v>
      </c>
      <c r="H309">
        <v>22.024828417532799</v>
      </c>
      <c r="I309">
        <v>35.223037172167999</v>
      </c>
      <c r="J309">
        <v>6.1649312413047701</v>
      </c>
      <c r="K309">
        <v>776.53158682278195</v>
      </c>
      <c r="L309">
        <v>654.886610134639</v>
      </c>
      <c r="M309">
        <v>75.221465870973105</v>
      </c>
      <c r="N309">
        <v>0.78694657739766405</v>
      </c>
      <c r="O309">
        <v>4.3692943675718903</v>
      </c>
      <c r="P309">
        <v>107.246549262256</v>
      </c>
      <c r="Q309">
        <v>0.101432413484806</v>
      </c>
    </row>
    <row r="310" spans="1:17" x14ac:dyDescent="0.3">
      <c r="A310" t="s">
        <v>724</v>
      </c>
      <c r="B310" t="s">
        <v>725</v>
      </c>
      <c r="C310" t="s">
        <v>3181</v>
      </c>
      <c r="D310" t="s">
        <v>89</v>
      </c>
      <c r="E310">
        <v>24740.514124224999</v>
      </c>
      <c r="F310">
        <v>304.55</v>
      </c>
      <c r="G310">
        <v>-32.9175710657275</v>
      </c>
      <c r="H310">
        <v>1.29073074885463</v>
      </c>
      <c r="I310">
        <v>-3.4874248396877401</v>
      </c>
      <c r="J310">
        <v>-4.22562599905147</v>
      </c>
      <c r="K310">
        <v>296.89062258162801</v>
      </c>
      <c r="L310">
        <v>294.07876574183399</v>
      </c>
      <c r="M310">
        <v>47.364716753366899</v>
      </c>
      <c r="N310">
        <v>0.99466618284014197</v>
      </c>
      <c r="O310">
        <v>17.320637005417801</v>
      </c>
      <c r="P310">
        <v>20.9251538614254</v>
      </c>
      <c r="Q310">
        <v>-9.9716907064528001E-2</v>
      </c>
    </row>
    <row r="311" spans="1:17" x14ac:dyDescent="0.3">
      <c r="A311" t="s">
        <v>726</v>
      </c>
      <c r="B311" t="s">
        <v>727</v>
      </c>
      <c r="C311" t="s">
        <v>3171</v>
      </c>
      <c r="D311" t="s">
        <v>398</v>
      </c>
      <c r="E311">
        <v>24270.107443140001</v>
      </c>
      <c r="F311">
        <v>1050.55</v>
      </c>
      <c r="G311">
        <v>-27.866915981992001</v>
      </c>
      <c r="H311">
        <v>10.270328109104801</v>
      </c>
      <c r="I311">
        <v>12.2666612157307</v>
      </c>
      <c r="J311">
        <v>2.8591616983821102</v>
      </c>
      <c r="K311">
        <v>1015.58422593616</v>
      </c>
      <c r="L311">
        <v>947.86824204127902</v>
      </c>
      <c r="M311">
        <v>53.542388061888502</v>
      </c>
      <c r="N311">
        <v>0.69436055276305697</v>
      </c>
      <c r="O311">
        <v>8.8763028889629201</v>
      </c>
      <c r="P311">
        <v>42.6215042085256</v>
      </c>
      <c r="Q311">
        <v>-7.3252614895275001E-2</v>
      </c>
    </row>
    <row r="312" spans="1:17" x14ac:dyDescent="0.3">
      <c r="A312" t="s">
        <v>728</v>
      </c>
      <c r="B312" t="s">
        <v>729</v>
      </c>
      <c r="C312" t="s">
        <v>3178</v>
      </c>
      <c r="D312" t="s">
        <v>495</v>
      </c>
      <c r="E312">
        <v>23805.2229323299</v>
      </c>
      <c r="F312">
        <v>195.99</v>
      </c>
      <c r="G312">
        <v>-32.619283732580101</v>
      </c>
      <c r="H312">
        <v>11.9781028717767</v>
      </c>
      <c r="I312">
        <v>8.6602660025843807</v>
      </c>
      <c r="J312">
        <v>3.60417483521138</v>
      </c>
      <c r="K312">
        <v>179.09011989037501</v>
      </c>
      <c r="L312">
        <v>173.48197729501399</v>
      </c>
      <c r="M312">
        <v>76.812206763653506</v>
      </c>
      <c r="N312">
        <v>1.2055554819269301</v>
      </c>
      <c r="O312">
        <v>13.7813153732333</v>
      </c>
      <c r="P312">
        <v>37.778558875219602</v>
      </c>
      <c r="Q312">
        <v>4.8339478467705997E-2</v>
      </c>
    </row>
    <row r="313" spans="1:17" x14ac:dyDescent="0.3">
      <c r="A313" t="s">
        <v>730</v>
      </c>
      <c r="B313" t="s">
        <v>731</v>
      </c>
      <c r="C313" t="s">
        <v>3171</v>
      </c>
      <c r="D313" t="s">
        <v>398</v>
      </c>
      <c r="E313">
        <v>23787.0046134</v>
      </c>
      <c r="F313">
        <v>6572.15</v>
      </c>
      <c r="G313">
        <v>125.327924017998</v>
      </c>
      <c r="H313">
        <v>3.93122715562561</v>
      </c>
      <c r="I313">
        <v>47.769693626521203</v>
      </c>
      <c r="J313">
        <v>-2.6595779627195801</v>
      </c>
      <c r="K313">
        <v>6180.8892093484601</v>
      </c>
      <c r="L313">
        <v>4812.88585886482</v>
      </c>
      <c r="M313">
        <v>51.230562159090397</v>
      </c>
      <c r="N313">
        <v>0.66134817984417205</v>
      </c>
      <c r="O313">
        <v>7.3012636656193104</v>
      </c>
      <c r="P313">
        <v>212.95952380952301</v>
      </c>
    </row>
    <row r="314" spans="1:17" x14ac:dyDescent="0.3">
      <c r="A314" t="s">
        <v>732</v>
      </c>
      <c r="B314" t="s">
        <v>733</v>
      </c>
      <c r="C314" t="s">
        <v>3178</v>
      </c>
      <c r="D314" t="s">
        <v>288</v>
      </c>
      <c r="E314">
        <v>23654.400184149999</v>
      </c>
      <c r="F314">
        <v>375.35</v>
      </c>
      <c r="G314">
        <v>37.957474391187901</v>
      </c>
      <c r="H314">
        <v>-4.4388434895903703</v>
      </c>
      <c r="I314">
        <v>-22.314092195308199</v>
      </c>
      <c r="J314">
        <v>-1.6033476469211501</v>
      </c>
      <c r="K314">
        <v>394.29619598566399</v>
      </c>
      <c r="L314">
        <v>378.48525552173999</v>
      </c>
      <c r="M314">
        <v>45.651743101282797</v>
      </c>
      <c r="N314">
        <v>1.0015017885145401</v>
      </c>
      <c r="O314">
        <v>33.795124550419601</v>
      </c>
      <c r="P314">
        <v>82.607638044271397</v>
      </c>
      <c r="Q314">
        <v>0.12804824477521601</v>
      </c>
    </row>
    <row r="315" spans="1:17" x14ac:dyDescent="0.3">
      <c r="A315" t="s">
        <v>734</v>
      </c>
      <c r="B315" t="s">
        <v>735</v>
      </c>
      <c r="C315" t="s">
        <v>3183</v>
      </c>
      <c r="D315" t="s">
        <v>161</v>
      </c>
      <c r="E315">
        <v>23607.128943945001</v>
      </c>
      <c r="F315">
        <v>741</v>
      </c>
      <c r="G315">
        <v>44.107201364971402</v>
      </c>
      <c r="H315">
        <v>-12.297372395521901</v>
      </c>
      <c r="I315">
        <v>35.242444948263902</v>
      </c>
      <c r="J315">
        <v>-2.8940923987046498</v>
      </c>
      <c r="K315">
        <v>704.74510142745498</v>
      </c>
      <c r="L315">
        <v>575.32181576787502</v>
      </c>
      <c r="M315">
        <v>46.093756265589903</v>
      </c>
      <c r="N315">
        <v>0.46339993250407902</v>
      </c>
      <c r="O315">
        <v>13.8933873144399</v>
      </c>
      <c r="P315">
        <v>137.5</v>
      </c>
      <c r="Q315">
        <v>0.17330267970214999</v>
      </c>
    </row>
    <row r="316" spans="1:17" x14ac:dyDescent="0.3">
      <c r="A316" t="s">
        <v>736</v>
      </c>
      <c r="B316" t="s">
        <v>737</v>
      </c>
      <c r="C316" t="s">
        <v>3171</v>
      </c>
      <c r="D316" t="s">
        <v>544</v>
      </c>
      <c r="E316">
        <v>23581.09593906</v>
      </c>
      <c r="F316">
        <v>2524.4</v>
      </c>
      <c r="G316">
        <v>11.170859748881201</v>
      </c>
      <c r="H316">
        <v>16.098157911336301</v>
      </c>
      <c r="I316">
        <v>-14.464052055561099</v>
      </c>
      <c r="J316">
        <v>8.4500647839225405</v>
      </c>
      <c r="K316">
        <v>2444.5262783069902</v>
      </c>
      <c r="L316">
        <v>2501.4816807226498</v>
      </c>
      <c r="M316">
        <v>66.561688764787306</v>
      </c>
      <c r="N316">
        <v>0.77911621984458401</v>
      </c>
      <c r="O316">
        <v>54.333703058152402</v>
      </c>
      <c r="P316">
        <v>39.859829912185901</v>
      </c>
      <c r="Q316">
        <v>7.5277555605032007E-2</v>
      </c>
    </row>
    <row r="317" spans="1:17" x14ac:dyDescent="0.3">
      <c r="A317" t="s">
        <v>738</v>
      </c>
      <c r="B317" t="s">
        <v>739</v>
      </c>
      <c r="C317" t="s">
        <v>3181</v>
      </c>
      <c r="D317" t="s">
        <v>740</v>
      </c>
      <c r="E317">
        <v>23504.932497000002</v>
      </c>
      <c r="F317">
        <v>1491</v>
      </c>
      <c r="G317">
        <v>-17.146717130326302</v>
      </c>
      <c r="H317">
        <v>3.44057815242342</v>
      </c>
      <c r="I317">
        <v>8.8379889975152608</v>
      </c>
      <c r="J317">
        <v>2.6117988214819601</v>
      </c>
      <c r="K317">
        <v>1408.5723512802099</v>
      </c>
      <c r="L317">
        <v>1337.1670236888001</v>
      </c>
      <c r="M317">
        <v>71.394138915183305</v>
      </c>
      <c r="N317">
        <v>0.856739579349036</v>
      </c>
      <c r="O317">
        <v>3.6217303822937601</v>
      </c>
      <c r="P317">
        <v>34.281983158463497</v>
      </c>
      <c r="Q317">
        <v>-6.9945311457609996E-3</v>
      </c>
    </row>
    <row r="318" spans="1:17" x14ac:dyDescent="0.3">
      <c r="A318" t="s">
        <v>741</v>
      </c>
      <c r="B318" t="s">
        <v>742</v>
      </c>
      <c r="C318" t="s">
        <v>3175</v>
      </c>
      <c r="D318" t="s">
        <v>54</v>
      </c>
      <c r="E318">
        <v>23377.252337319998</v>
      </c>
      <c r="F318">
        <v>1145.55</v>
      </c>
      <c r="G318">
        <v>21.318244198034101</v>
      </c>
      <c r="H318">
        <v>5.7439423645586301</v>
      </c>
      <c r="I318">
        <v>6.1569022312223698</v>
      </c>
      <c r="J318">
        <v>-4.14048743853738</v>
      </c>
      <c r="K318">
        <v>1113.97855800913</v>
      </c>
      <c r="L318">
        <v>981.36515150381604</v>
      </c>
      <c r="M318">
        <v>55.548535708004898</v>
      </c>
      <c r="N318">
        <v>1.3122172759405</v>
      </c>
      <c r="O318">
        <v>12.168827200907799</v>
      </c>
      <c r="P318">
        <v>61.995333380470797</v>
      </c>
      <c r="Q318">
        <v>2.8763081176103E-2</v>
      </c>
    </row>
    <row r="319" spans="1:17" hidden="1" x14ac:dyDescent="0.3">
      <c r="A319" t="s">
        <v>743</v>
      </c>
      <c r="B319" t="s">
        <v>744</v>
      </c>
      <c r="C319" t="s">
        <v>3186</v>
      </c>
      <c r="D319" t="s">
        <v>127</v>
      </c>
      <c r="E319">
        <v>23355.874619279999</v>
      </c>
      <c r="F319">
        <v>379.95</v>
      </c>
      <c r="G319">
        <v>-2.1317957459782302</v>
      </c>
      <c r="H319">
        <v>-10.0185168577447</v>
      </c>
      <c r="I319">
        <v>-18.6685828754139</v>
      </c>
      <c r="J319">
        <v>-3.3536859525606202</v>
      </c>
      <c r="K319">
        <v>417.05286145612502</v>
      </c>
      <c r="L319">
        <v>403.93199832233802</v>
      </c>
      <c r="M319">
        <v>30.687701345609</v>
      </c>
      <c r="N319">
        <v>0.25150409838330501</v>
      </c>
      <c r="O319">
        <v>51.954204500592098</v>
      </c>
      <c r="P319">
        <v>27.757229320780102</v>
      </c>
      <c r="Q319">
        <v>4.2730729045821002E-2</v>
      </c>
    </row>
    <row r="320" spans="1:17" x14ac:dyDescent="0.3">
      <c r="A320" t="s">
        <v>745</v>
      </c>
      <c r="B320" t="s">
        <v>746</v>
      </c>
      <c r="C320" t="s">
        <v>3177</v>
      </c>
      <c r="D320" t="s">
        <v>197</v>
      </c>
      <c r="E320">
        <v>23289.363883059999</v>
      </c>
      <c r="F320">
        <v>1952.65</v>
      </c>
      <c r="G320">
        <v>6.87188671376573</v>
      </c>
      <c r="H320">
        <v>-1.7009266407458401</v>
      </c>
      <c r="I320">
        <v>-13.54855797359</v>
      </c>
      <c r="J320">
        <v>-6.0235205760126802E-2</v>
      </c>
      <c r="K320">
        <v>1960.5903175324499</v>
      </c>
      <c r="L320">
        <v>1827.18005304953</v>
      </c>
      <c r="M320">
        <v>52.599147578954799</v>
      </c>
      <c r="N320">
        <v>1.19485437153247</v>
      </c>
      <c r="O320">
        <v>24.361764781194701</v>
      </c>
      <c r="P320">
        <v>75.385099025463703</v>
      </c>
      <c r="Q320">
        <v>0.216056833535723</v>
      </c>
    </row>
    <row r="321" spans="1:17" x14ac:dyDescent="0.3">
      <c r="A321" t="s">
        <v>747</v>
      </c>
      <c r="B321" t="s">
        <v>748</v>
      </c>
      <c r="C321" t="s">
        <v>3183</v>
      </c>
      <c r="D321" t="s">
        <v>262</v>
      </c>
      <c r="E321">
        <v>23130.28074948</v>
      </c>
      <c r="F321">
        <v>736.4</v>
      </c>
      <c r="G321">
        <v>19.0805780214877</v>
      </c>
      <c r="H321">
        <v>17.3463588261748</v>
      </c>
      <c r="I321">
        <v>0.50732706055236998</v>
      </c>
      <c r="J321">
        <v>0.499150297393405</v>
      </c>
      <c r="K321">
        <v>692.88278668627595</v>
      </c>
      <c r="L321">
        <v>637.59885250986099</v>
      </c>
      <c r="M321">
        <v>65.847905967740303</v>
      </c>
      <c r="N321">
        <v>0.81384968471255204</v>
      </c>
      <c r="O321">
        <v>8.4940249864204205</v>
      </c>
      <c r="P321">
        <v>57.754927163667503</v>
      </c>
      <c r="Q321">
        <v>0.118274900593046</v>
      </c>
    </row>
    <row r="322" spans="1:17" hidden="1" x14ac:dyDescent="0.3">
      <c r="A322" t="s">
        <v>749</v>
      </c>
      <c r="B322" t="s">
        <v>750</v>
      </c>
      <c r="C322" t="s">
        <v>3186</v>
      </c>
      <c r="D322" t="s">
        <v>751</v>
      </c>
      <c r="E322">
        <v>23025.673136879999</v>
      </c>
      <c r="F322">
        <v>96.98</v>
      </c>
      <c r="G322">
        <v>56.3301448631019</v>
      </c>
      <c r="H322">
        <v>-8.1020637193628797</v>
      </c>
      <c r="I322">
        <v>11.838357716288201</v>
      </c>
      <c r="J322">
        <v>0.89199057324345499</v>
      </c>
      <c r="K322">
        <v>99.209676102256793</v>
      </c>
      <c r="L322">
        <v>85.982616412212906</v>
      </c>
      <c r="M322">
        <v>50.681017208567297</v>
      </c>
      <c r="N322">
        <v>0.94669393219838704</v>
      </c>
      <c r="O322">
        <v>9.9195710455763901</v>
      </c>
      <c r="P322">
        <v>91.660079051383406</v>
      </c>
      <c r="Q322">
        <v>2.0612820630179999E-2</v>
      </c>
    </row>
    <row r="323" spans="1:17" x14ac:dyDescent="0.3">
      <c r="A323" t="s">
        <v>752</v>
      </c>
      <c r="B323" t="s">
        <v>753</v>
      </c>
      <c r="C323" t="s">
        <v>3173</v>
      </c>
      <c r="D323" t="s">
        <v>116</v>
      </c>
      <c r="E323">
        <v>23013.878074699998</v>
      </c>
      <c r="F323">
        <v>932.65</v>
      </c>
      <c r="G323">
        <v>65.271614025171104</v>
      </c>
      <c r="H323">
        <v>4.0779572116050602</v>
      </c>
      <c r="I323">
        <v>75.805978369768397</v>
      </c>
      <c r="J323">
        <v>7.04606497354205</v>
      </c>
      <c r="K323">
        <v>809.11349736002796</v>
      </c>
      <c r="L323">
        <v>654.35106211814298</v>
      </c>
      <c r="M323">
        <v>69.044171212498</v>
      </c>
      <c r="N323">
        <v>1.2244678669187199</v>
      </c>
      <c r="O323">
        <v>1.0990189245697799</v>
      </c>
      <c r="P323">
        <v>107.16348289649</v>
      </c>
    </row>
    <row r="324" spans="1:17" x14ac:dyDescent="0.3">
      <c r="A324" t="s">
        <v>754</v>
      </c>
      <c r="B324" t="s">
        <v>755</v>
      </c>
      <c r="C324" t="s">
        <v>3175</v>
      </c>
      <c r="D324" t="s">
        <v>54</v>
      </c>
      <c r="E324">
        <v>22822.547983619999</v>
      </c>
      <c r="F324">
        <v>2250.5500000000002</v>
      </c>
      <c r="G324">
        <v>101.205526886394</v>
      </c>
      <c r="H324">
        <v>30.078538068295099</v>
      </c>
      <c r="I324">
        <v>37.538218660412397</v>
      </c>
      <c r="J324">
        <v>11.906268354824601</v>
      </c>
      <c r="K324">
        <v>1765.94794591649</v>
      </c>
      <c r="L324">
        <v>1524.81955818391</v>
      </c>
      <c r="M324">
        <v>90.627487374682801</v>
      </c>
      <c r="N324">
        <v>1.8826004676852599</v>
      </c>
      <c r="O324">
        <v>3.6280020439448002</v>
      </c>
      <c r="P324">
        <v>134.75018253885401</v>
      </c>
    </row>
    <row r="325" spans="1:17" x14ac:dyDescent="0.3">
      <c r="A325" t="s">
        <v>756</v>
      </c>
      <c r="B325" t="s">
        <v>757</v>
      </c>
      <c r="C325" t="s">
        <v>3183</v>
      </c>
      <c r="D325" t="s">
        <v>451</v>
      </c>
      <c r="E325">
        <v>22763.0436628799</v>
      </c>
      <c r="F325">
        <v>697.8</v>
      </c>
      <c r="G325">
        <v>70.658536306981205</v>
      </c>
      <c r="H325">
        <v>9.02157633530976</v>
      </c>
      <c r="I325">
        <v>53.805972079787701</v>
      </c>
      <c r="J325">
        <v>3.0975113898753901</v>
      </c>
      <c r="K325">
        <v>653.15676297331004</v>
      </c>
      <c r="L325">
        <v>539.669664528618</v>
      </c>
      <c r="M325">
        <v>59.5449441967748</v>
      </c>
      <c r="N325">
        <v>0.68682487099480305</v>
      </c>
      <c r="O325">
        <v>4.9154485525938698</v>
      </c>
      <c r="P325">
        <v>112.387764419418</v>
      </c>
      <c r="Q325">
        <v>0.18337657669253701</v>
      </c>
    </row>
    <row r="326" spans="1:17" x14ac:dyDescent="0.3">
      <c r="A326" t="s">
        <v>758</v>
      </c>
      <c r="B326" t="s">
        <v>759</v>
      </c>
      <c r="C326" t="s">
        <v>3184</v>
      </c>
      <c r="D326" t="s">
        <v>132</v>
      </c>
      <c r="E326">
        <v>22694.70818414</v>
      </c>
      <c r="F326">
        <v>679.1</v>
      </c>
      <c r="G326">
        <v>183.64145203566599</v>
      </c>
      <c r="H326">
        <v>8.8868510535678897</v>
      </c>
      <c r="I326">
        <v>118.44906084577801</v>
      </c>
      <c r="J326">
        <v>6.1190441857720703</v>
      </c>
      <c r="K326">
        <v>569.62920114714302</v>
      </c>
      <c r="L326">
        <v>425.00767369562402</v>
      </c>
      <c r="M326">
        <v>83.501333201890603</v>
      </c>
      <c r="N326">
        <v>0.830787538611649</v>
      </c>
      <c r="O326">
        <v>0.86879693712265105</v>
      </c>
      <c r="P326">
        <v>223.30397524398899</v>
      </c>
      <c r="Q326">
        <v>0.24049201252121</v>
      </c>
    </row>
    <row r="327" spans="1:17" x14ac:dyDescent="0.3">
      <c r="A327" t="s">
        <v>760</v>
      </c>
      <c r="B327" t="s">
        <v>761</v>
      </c>
      <c r="C327" t="s">
        <v>3183</v>
      </c>
      <c r="D327" t="s">
        <v>762</v>
      </c>
      <c r="E327">
        <v>22680.930758070001</v>
      </c>
      <c r="F327">
        <v>517.54999999999995</v>
      </c>
      <c r="G327">
        <v>35.902098089541397</v>
      </c>
      <c r="H327">
        <v>-6.6553074668453203</v>
      </c>
      <c r="I327">
        <v>36.176625816777502</v>
      </c>
      <c r="J327">
        <v>1.1735477599123201</v>
      </c>
      <c r="K327">
        <v>564.03771446619896</v>
      </c>
      <c r="L327">
        <v>484.60341706832003</v>
      </c>
      <c r="M327">
        <v>46.029759954640298</v>
      </c>
      <c r="N327">
        <v>0.77469519746458104</v>
      </c>
      <c r="O327">
        <v>44.546420635687298</v>
      </c>
      <c r="P327">
        <v>93.984257871064401</v>
      </c>
      <c r="Q327">
        <v>0.24487788555364501</v>
      </c>
    </row>
    <row r="328" spans="1:17" x14ac:dyDescent="0.3">
      <c r="A328" t="s">
        <v>763</v>
      </c>
      <c r="B328" t="s">
        <v>764</v>
      </c>
      <c r="C328" t="s">
        <v>3172</v>
      </c>
      <c r="D328" t="s">
        <v>685</v>
      </c>
      <c r="E328">
        <v>22663.426463127998</v>
      </c>
      <c r="F328">
        <v>154.68</v>
      </c>
      <c r="G328">
        <v>83.072251992566905</v>
      </c>
      <c r="H328">
        <v>15.310247884053</v>
      </c>
      <c r="I328">
        <v>60.587719085811898</v>
      </c>
      <c r="J328">
        <v>5.9100999838088102</v>
      </c>
      <c r="K328">
        <v>139.59544956313201</v>
      </c>
      <c r="L328">
        <v>111.979692816021</v>
      </c>
      <c r="M328">
        <v>66.108322062807005</v>
      </c>
      <c r="N328">
        <v>0.82222770214057295</v>
      </c>
      <c r="O328">
        <v>5.30773209206101</v>
      </c>
      <c r="P328">
        <v>151.51219512195101</v>
      </c>
      <c r="Q328">
        <v>8.2499385621862001E-2</v>
      </c>
    </row>
    <row r="329" spans="1:17" x14ac:dyDescent="0.3">
      <c r="A329" t="s">
        <v>765</v>
      </c>
      <c r="B329" t="s">
        <v>766</v>
      </c>
      <c r="C329" t="s">
        <v>3170</v>
      </c>
      <c r="D329" t="s">
        <v>282</v>
      </c>
      <c r="E329">
        <v>22654.271296800001</v>
      </c>
      <c r="F329">
        <v>2048.4499999999998</v>
      </c>
      <c r="G329">
        <v>0.65245337736458697</v>
      </c>
      <c r="H329">
        <v>11.495493739765701</v>
      </c>
      <c r="I329">
        <v>-12.776629091298</v>
      </c>
      <c r="J329">
        <v>-2.0488089564449701</v>
      </c>
      <c r="K329">
        <v>1939.45795024323</v>
      </c>
      <c r="L329">
        <v>1862.02579162506</v>
      </c>
      <c r="M329">
        <v>51.900440652419498</v>
      </c>
      <c r="N329">
        <v>0.71072034819233998</v>
      </c>
      <c r="O329">
        <v>20.039542092801799</v>
      </c>
      <c r="P329">
        <v>32.835095000324202</v>
      </c>
      <c r="Q329">
        <v>6.9974099733497996E-2</v>
      </c>
    </row>
    <row r="330" spans="1:17" x14ac:dyDescent="0.3">
      <c r="A330" t="s">
        <v>767</v>
      </c>
      <c r="B330" t="s">
        <v>768</v>
      </c>
      <c r="C330" t="s">
        <v>3169</v>
      </c>
      <c r="D330" t="s">
        <v>192</v>
      </c>
      <c r="E330">
        <v>22633.339348239999</v>
      </c>
      <c r="F330">
        <v>402.45</v>
      </c>
      <c r="G330">
        <v>13.6476709633317</v>
      </c>
      <c r="H330">
        <v>20.418699836040801</v>
      </c>
      <c r="I330">
        <v>2.2413358944467201</v>
      </c>
      <c r="J330">
        <v>-7.23640672735098</v>
      </c>
      <c r="K330">
        <v>376.60764715327701</v>
      </c>
      <c r="L330">
        <v>334.79803244882902</v>
      </c>
      <c r="M330">
        <v>35.345256718633998</v>
      </c>
      <c r="N330">
        <v>0.72526510182356196</v>
      </c>
      <c r="O330">
        <v>16.7101503292334</v>
      </c>
      <c r="P330">
        <v>58.1335952848723</v>
      </c>
      <c r="Q330">
        <v>7.8464409472289998E-3</v>
      </c>
    </row>
    <row r="331" spans="1:17" x14ac:dyDescent="0.3">
      <c r="A331" t="s">
        <v>769</v>
      </c>
      <c r="B331" t="s">
        <v>770</v>
      </c>
      <c r="C331" t="s">
        <v>3185</v>
      </c>
      <c r="D331" t="s">
        <v>166</v>
      </c>
      <c r="E331">
        <v>22622.161289349999</v>
      </c>
      <c r="F331">
        <v>7680.3</v>
      </c>
      <c r="G331">
        <v>-18.805066194937801</v>
      </c>
      <c r="H331">
        <v>-6.3277898894624496</v>
      </c>
      <c r="I331">
        <v>13.262628864932701</v>
      </c>
      <c r="J331">
        <v>-3.45624520796899</v>
      </c>
      <c r="K331">
        <v>7596.0084168438298</v>
      </c>
      <c r="L331">
        <v>6925.0018038947701</v>
      </c>
      <c r="M331">
        <v>32.583958168505099</v>
      </c>
      <c r="N331">
        <v>0.94086442889173705</v>
      </c>
      <c r="O331">
        <v>5.9255497832115802</v>
      </c>
      <c r="P331">
        <v>48.415896112930803</v>
      </c>
      <c r="Q331">
        <v>-9.0905923019085996E-2</v>
      </c>
    </row>
    <row r="332" spans="1:17" x14ac:dyDescent="0.3">
      <c r="A332" t="s">
        <v>771</v>
      </c>
      <c r="B332" t="s">
        <v>772</v>
      </c>
      <c r="C332" t="s">
        <v>3171</v>
      </c>
      <c r="D332" t="s">
        <v>51</v>
      </c>
      <c r="E332">
        <v>22482.658946250001</v>
      </c>
      <c r="F332">
        <v>770.75</v>
      </c>
      <c r="G332">
        <v>-16.0675290228363</v>
      </c>
      <c r="H332">
        <v>3.8242226360961098</v>
      </c>
      <c r="I332">
        <v>1.6477205177138901</v>
      </c>
      <c r="J332">
        <v>2.9438504519795701</v>
      </c>
      <c r="K332">
        <v>750.81653797675301</v>
      </c>
      <c r="L332">
        <v>735.67347992638395</v>
      </c>
      <c r="M332">
        <v>69.334955629369603</v>
      </c>
      <c r="N332">
        <v>1.5148752508463199</v>
      </c>
      <c r="O332">
        <v>11.9364255595199</v>
      </c>
      <c r="P332">
        <v>28.447629364219601</v>
      </c>
    </row>
    <row r="333" spans="1:17" x14ac:dyDescent="0.3">
      <c r="A333" t="s">
        <v>773</v>
      </c>
      <c r="B333" t="s">
        <v>774</v>
      </c>
      <c r="C333" t="s">
        <v>3171</v>
      </c>
      <c r="D333" t="s">
        <v>544</v>
      </c>
      <c r="E333">
        <v>22436.049646045001</v>
      </c>
      <c r="F333">
        <v>495.95</v>
      </c>
      <c r="G333">
        <v>-39.930518582181399</v>
      </c>
      <c r="H333">
        <v>26.1094687430787</v>
      </c>
      <c r="I333">
        <v>25.547907453176801</v>
      </c>
      <c r="J333">
        <v>11.8199741123381</v>
      </c>
      <c r="K333">
        <v>467.17878435552097</v>
      </c>
      <c r="L333">
        <v>475.64043867570399</v>
      </c>
      <c r="M333">
        <v>77.5106549965315</v>
      </c>
      <c r="N333">
        <v>1.92635838945339</v>
      </c>
      <c r="O333">
        <v>38.123312994328103</v>
      </c>
      <c r="P333">
        <v>62.991323780728202</v>
      </c>
      <c r="Q333">
        <v>6.9631839028408998E-2</v>
      </c>
    </row>
    <row r="334" spans="1:17" x14ac:dyDescent="0.3">
      <c r="A334" t="s">
        <v>775</v>
      </c>
      <c r="B334" t="s">
        <v>776</v>
      </c>
      <c r="C334" t="s">
        <v>3174</v>
      </c>
      <c r="D334" t="s">
        <v>230</v>
      </c>
      <c r="E334">
        <v>22389.95313016</v>
      </c>
      <c r="F334">
        <v>1374.3</v>
      </c>
      <c r="G334">
        <v>87.844467399763005</v>
      </c>
      <c r="H334">
        <v>8.7168340229527193</v>
      </c>
      <c r="I334">
        <v>20.002018484672099</v>
      </c>
      <c r="J334">
        <v>1.46742966693835</v>
      </c>
      <c r="K334">
        <v>1317.66230688164</v>
      </c>
      <c r="L334">
        <v>1109.6379173202999</v>
      </c>
      <c r="M334">
        <v>53.821124062987202</v>
      </c>
      <c r="N334">
        <v>0.40939558719399599</v>
      </c>
      <c r="O334">
        <v>5.4354944335297901</v>
      </c>
      <c r="P334">
        <v>128.57380457380401</v>
      </c>
      <c r="Q334">
        <v>0.17199682236652</v>
      </c>
    </row>
    <row r="335" spans="1:17" x14ac:dyDescent="0.3">
      <c r="A335" t="s">
        <v>777</v>
      </c>
      <c r="B335" t="s">
        <v>778</v>
      </c>
      <c r="C335" t="s">
        <v>3171</v>
      </c>
      <c r="D335" t="s">
        <v>398</v>
      </c>
      <c r="E335">
        <v>22305.95735733</v>
      </c>
      <c r="F335">
        <v>4424.6499999999996</v>
      </c>
      <c r="G335">
        <v>47.629202864958202</v>
      </c>
      <c r="H335">
        <v>1.1906385914139901</v>
      </c>
      <c r="I335">
        <v>40.109614238496803</v>
      </c>
      <c r="J335">
        <v>2.6210423647392198</v>
      </c>
      <c r="K335">
        <v>4231.5828151320702</v>
      </c>
      <c r="L335">
        <v>3538.0218480646699</v>
      </c>
      <c r="M335">
        <v>66.212262722896895</v>
      </c>
      <c r="N335">
        <v>0.52986464743949602</v>
      </c>
      <c r="O335">
        <v>10.9692292045698</v>
      </c>
      <c r="P335">
        <v>98.414798206277993</v>
      </c>
      <c r="Q335">
        <v>1.2554999520016E-2</v>
      </c>
    </row>
    <row r="336" spans="1:17" x14ac:dyDescent="0.3">
      <c r="A336" t="s">
        <v>779</v>
      </c>
      <c r="B336" t="s">
        <v>780</v>
      </c>
      <c r="C336" t="s">
        <v>3177</v>
      </c>
      <c r="D336" t="s">
        <v>197</v>
      </c>
      <c r="E336">
        <v>21860.756974625001</v>
      </c>
      <c r="F336">
        <v>577.35</v>
      </c>
      <c r="G336">
        <v>-8.7228694534764504</v>
      </c>
      <c r="H336">
        <v>4.3293819577572004</v>
      </c>
      <c r="I336">
        <v>15.759901291647701</v>
      </c>
      <c r="J336">
        <v>3.9948520884987202</v>
      </c>
      <c r="K336">
        <v>566.63440120930795</v>
      </c>
      <c r="L336">
        <v>525.97274756693605</v>
      </c>
      <c r="M336">
        <v>64.367125693495197</v>
      </c>
      <c r="N336">
        <v>0.71147081315612903</v>
      </c>
      <c r="O336">
        <v>7.8028925261972804</v>
      </c>
      <c r="P336">
        <v>41.924778761061901</v>
      </c>
      <c r="Q336">
        <v>0.10316300683251001</v>
      </c>
    </row>
    <row r="337" spans="1:17" hidden="1" x14ac:dyDescent="0.3">
      <c r="A337" t="s">
        <v>781</v>
      </c>
      <c r="B337" t="s">
        <v>782</v>
      </c>
      <c r="C337" t="s">
        <v>3186</v>
      </c>
      <c r="D337" t="s">
        <v>220</v>
      </c>
      <c r="E337">
        <v>21818.28956384</v>
      </c>
      <c r="F337">
        <v>734.5</v>
      </c>
      <c r="G337">
        <v>49.459060777927299</v>
      </c>
      <c r="H337">
        <v>3.4614015138621399</v>
      </c>
      <c r="I337">
        <v>42.7309416626588</v>
      </c>
      <c r="J337">
        <v>1.94367062438412</v>
      </c>
      <c r="K337">
        <v>709.01860837381196</v>
      </c>
      <c r="L337">
        <v>593.27999066052496</v>
      </c>
      <c r="M337">
        <v>62.735274451817801</v>
      </c>
      <c r="N337">
        <v>0.75764433575988299</v>
      </c>
      <c r="O337">
        <v>5.5139550714772003</v>
      </c>
      <c r="P337">
        <v>78.146980354110994</v>
      </c>
      <c r="Q337">
        <v>-2.4605779483051999E-2</v>
      </c>
    </row>
    <row r="338" spans="1:17" x14ac:dyDescent="0.3">
      <c r="A338" t="s">
        <v>783</v>
      </c>
      <c r="B338" t="s">
        <v>784</v>
      </c>
      <c r="C338" t="s">
        <v>3170</v>
      </c>
      <c r="D338" t="s">
        <v>785</v>
      </c>
      <c r="E338">
        <v>21808.70942295</v>
      </c>
      <c r="F338">
        <v>1529</v>
      </c>
      <c r="G338">
        <v>13.511939631977199</v>
      </c>
      <c r="H338">
        <v>-4.5316227631773902</v>
      </c>
      <c r="I338">
        <v>34.3554702289373</v>
      </c>
      <c r="J338">
        <v>-1.1748580934122099</v>
      </c>
      <c r="K338">
        <v>1518.72530700683</v>
      </c>
      <c r="L338">
        <v>1306.0064054229299</v>
      </c>
      <c r="M338">
        <v>36.936122287150297</v>
      </c>
      <c r="N338">
        <v>0.319023673507004</v>
      </c>
      <c r="O338">
        <v>12.1648136036625</v>
      </c>
      <c r="P338">
        <v>54.7335930779739</v>
      </c>
      <c r="Q338">
        <v>3.0638272412019999E-2</v>
      </c>
    </row>
    <row r="339" spans="1:17" x14ac:dyDescent="0.3">
      <c r="A339" t="s">
        <v>786</v>
      </c>
      <c r="B339" t="s">
        <v>787</v>
      </c>
      <c r="C339" t="s">
        <v>3175</v>
      </c>
      <c r="D339" t="s">
        <v>271</v>
      </c>
      <c r="E339">
        <v>21807.5719575</v>
      </c>
      <c r="F339">
        <v>550.75</v>
      </c>
      <c r="G339">
        <v>14.4141091006737</v>
      </c>
      <c r="H339">
        <v>13.1039098304246</v>
      </c>
      <c r="I339">
        <v>22.186064542605202</v>
      </c>
      <c r="J339">
        <v>1.4594600388162</v>
      </c>
      <c r="K339">
        <v>486.78644481565698</v>
      </c>
      <c r="L339">
        <v>427.58177613470798</v>
      </c>
      <c r="M339">
        <v>57.538829308750699</v>
      </c>
      <c r="N339">
        <v>1.2843291552201399</v>
      </c>
      <c r="O339">
        <v>5.3109396277803</v>
      </c>
      <c r="P339">
        <v>57.357142857142797</v>
      </c>
      <c r="Q339">
        <v>9.6235059216516997E-2</v>
      </c>
    </row>
    <row r="340" spans="1:17" x14ac:dyDescent="0.3">
      <c r="A340" t="s">
        <v>788</v>
      </c>
      <c r="B340" t="s">
        <v>789</v>
      </c>
      <c r="C340" t="s">
        <v>3183</v>
      </c>
      <c r="D340" t="s">
        <v>527</v>
      </c>
      <c r="E340">
        <v>21471.154644549999</v>
      </c>
      <c r="F340">
        <v>1398.55</v>
      </c>
      <c r="G340">
        <v>1.9697350108312699</v>
      </c>
      <c r="H340">
        <v>-7.4380914602070902</v>
      </c>
      <c r="I340">
        <v>41.714022872264103</v>
      </c>
      <c r="J340">
        <v>0.74893324388345095</v>
      </c>
      <c r="K340">
        <v>1448.11496051837</v>
      </c>
      <c r="L340">
        <v>1267.99359064481</v>
      </c>
      <c r="M340">
        <v>41.707275306691599</v>
      </c>
      <c r="N340">
        <v>0.61002200609550605</v>
      </c>
      <c r="O340">
        <v>21.5544671266669</v>
      </c>
      <c r="P340">
        <v>68.246616541353305</v>
      </c>
      <c r="Q340">
        <v>0.120460671760905</v>
      </c>
    </row>
    <row r="341" spans="1:17" x14ac:dyDescent="0.3">
      <c r="A341" t="s">
        <v>790</v>
      </c>
      <c r="B341" t="s">
        <v>791</v>
      </c>
      <c r="C341" t="s">
        <v>3174</v>
      </c>
      <c r="D341" t="s">
        <v>46</v>
      </c>
      <c r="E341">
        <v>21349.706617</v>
      </c>
      <c r="F341">
        <v>223.65</v>
      </c>
      <c r="G341">
        <v>34.027511722153903</v>
      </c>
      <c r="H341">
        <v>-19.821677426113499</v>
      </c>
      <c r="I341">
        <v>-12.372878970552801</v>
      </c>
      <c r="J341">
        <v>-5.7192574268934298</v>
      </c>
      <c r="K341">
        <v>259.97175844928103</v>
      </c>
      <c r="L341">
        <v>234.36115626217901</v>
      </c>
      <c r="M341">
        <v>20.972849283140999</v>
      </c>
      <c r="N341">
        <v>0.30309480198768002</v>
      </c>
      <c r="O341">
        <v>57.209926224010701</v>
      </c>
      <c r="P341">
        <v>75.756385068762199</v>
      </c>
      <c r="Q341">
        <v>0.15802727323851501</v>
      </c>
    </row>
    <row r="342" spans="1:17" hidden="1" x14ac:dyDescent="0.3">
      <c r="A342" t="s">
        <v>792</v>
      </c>
      <c r="B342" t="s">
        <v>793</v>
      </c>
      <c r="C342" t="s">
        <v>3186</v>
      </c>
      <c r="D342" t="s">
        <v>127</v>
      </c>
      <c r="E342">
        <v>21331.921789619999</v>
      </c>
      <c r="F342">
        <v>13874.1</v>
      </c>
      <c r="G342">
        <v>115.282088288295</v>
      </c>
      <c r="H342">
        <v>-1.4366225004704201</v>
      </c>
      <c r="I342">
        <v>63.3106704024148</v>
      </c>
      <c r="J342">
        <v>0.94794515840873605</v>
      </c>
      <c r="K342">
        <v>13762.313492732101</v>
      </c>
      <c r="L342">
        <v>10462.7055826461</v>
      </c>
      <c r="M342">
        <v>48.874907268204403</v>
      </c>
      <c r="N342">
        <v>0.89780451001219497</v>
      </c>
      <c r="O342">
        <v>13.175629410195899</v>
      </c>
      <c r="P342">
        <v>210.427690827525</v>
      </c>
    </row>
    <row r="343" spans="1:17" x14ac:dyDescent="0.3">
      <c r="A343" t="s">
        <v>794</v>
      </c>
      <c r="B343" t="s">
        <v>795</v>
      </c>
      <c r="C343" t="s">
        <v>3184</v>
      </c>
      <c r="D343" t="s">
        <v>132</v>
      </c>
      <c r="E343">
        <v>21186.3638769549</v>
      </c>
      <c r="F343">
        <v>1871.1</v>
      </c>
      <c r="G343">
        <v>160.98185336886499</v>
      </c>
      <c r="H343">
        <v>4.1751903353531796</v>
      </c>
      <c r="I343">
        <v>36.500242635967403</v>
      </c>
      <c r="J343">
        <v>6.0378093601117699</v>
      </c>
      <c r="K343">
        <v>1776.8317539653201</v>
      </c>
      <c r="L343">
        <v>1556.27383944506</v>
      </c>
      <c r="M343">
        <v>75.373586454397895</v>
      </c>
      <c r="N343">
        <v>1.07617565868585</v>
      </c>
      <c r="O343">
        <v>15.483053469723499</v>
      </c>
      <c r="P343">
        <v>199.38638481491</v>
      </c>
      <c r="Q343">
        <v>9.0808819146288994E-2</v>
      </c>
    </row>
    <row r="344" spans="1:17" x14ac:dyDescent="0.3">
      <c r="A344" t="s">
        <v>796</v>
      </c>
      <c r="B344" t="s">
        <v>797</v>
      </c>
      <c r="C344" t="s">
        <v>3172</v>
      </c>
      <c r="D344" t="s">
        <v>685</v>
      </c>
      <c r="E344">
        <v>21094.957415684999</v>
      </c>
      <c r="F344">
        <v>1238.75</v>
      </c>
      <c r="G344">
        <v>19.898885668700999</v>
      </c>
      <c r="H344">
        <v>-2.35250077707743</v>
      </c>
      <c r="I344">
        <v>62.336228295726798</v>
      </c>
      <c r="J344">
        <v>-2.6488609332587698</v>
      </c>
      <c r="K344">
        <v>1276.37532397214</v>
      </c>
      <c r="L344">
        <v>1096.3779595462399</v>
      </c>
      <c r="M344">
        <v>31.344905524981399</v>
      </c>
      <c r="N344">
        <v>0.42260420883292299</v>
      </c>
      <c r="O344">
        <v>20.686175580221899</v>
      </c>
      <c r="P344">
        <v>90.211132437619895</v>
      </c>
      <c r="Q344">
        <v>0.101083755775758</v>
      </c>
    </row>
    <row r="345" spans="1:17" x14ac:dyDescent="0.3">
      <c r="A345" t="s">
        <v>798</v>
      </c>
      <c r="B345" t="s">
        <v>799</v>
      </c>
      <c r="C345" t="s">
        <v>3175</v>
      </c>
      <c r="D345" t="s">
        <v>271</v>
      </c>
      <c r="E345">
        <v>20960.7292397399</v>
      </c>
      <c r="F345">
        <v>417.25</v>
      </c>
      <c r="G345">
        <v>1.5963198571959101</v>
      </c>
      <c r="H345">
        <v>3.8308177481083998</v>
      </c>
      <c r="I345">
        <v>-19.084329560806601</v>
      </c>
      <c r="J345">
        <v>1.79431446576341</v>
      </c>
      <c r="K345">
        <v>391.835483194765</v>
      </c>
      <c r="L345">
        <v>377.88205162740502</v>
      </c>
      <c r="M345">
        <v>69.258729362709204</v>
      </c>
      <c r="N345">
        <v>0.54912127564468405</v>
      </c>
      <c r="O345">
        <v>33.732774116237202</v>
      </c>
      <c r="P345">
        <v>34.120861459337803</v>
      </c>
      <c r="Q345">
        <v>0.10329822642222999</v>
      </c>
    </row>
    <row r="346" spans="1:17" x14ac:dyDescent="0.3">
      <c r="A346" t="s">
        <v>800</v>
      </c>
      <c r="B346" t="s">
        <v>801</v>
      </c>
      <c r="C346" t="s">
        <v>3185</v>
      </c>
      <c r="D346" t="s">
        <v>379</v>
      </c>
      <c r="E346">
        <v>20884.000981124998</v>
      </c>
      <c r="F346">
        <v>478.85</v>
      </c>
      <c r="G346">
        <v>43.416935337666203</v>
      </c>
      <c r="H346">
        <v>2.1490580769525698</v>
      </c>
      <c r="I346">
        <v>23.973421735268499</v>
      </c>
      <c r="J346">
        <v>3.0097751893795399</v>
      </c>
      <c r="K346">
        <v>501.63455424840998</v>
      </c>
      <c r="L346">
        <v>430.18127656371797</v>
      </c>
      <c r="M346">
        <v>60.010650004836997</v>
      </c>
      <c r="N346">
        <v>0.48671239500878699</v>
      </c>
      <c r="O346">
        <v>19.9436149107236</v>
      </c>
      <c r="P346">
        <v>81.761245018029996</v>
      </c>
      <c r="Q346">
        <v>3.7368976596207998E-2</v>
      </c>
    </row>
    <row r="347" spans="1:17" x14ac:dyDescent="0.3">
      <c r="A347" t="s">
        <v>802</v>
      </c>
      <c r="B347" t="s">
        <v>803</v>
      </c>
      <c r="C347" t="s">
        <v>3182</v>
      </c>
      <c r="D347" t="s">
        <v>804</v>
      </c>
      <c r="E347">
        <v>20838.552528420001</v>
      </c>
      <c r="F347">
        <v>308.45</v>
      </c>
      <c r="G347">
        <v>62.128785992504902</v>
      </c>
      <c r="H347">
        <v>-6.0280280469178802</v>
      </c>
      <c r="I347">
        <v>49.832164325912998</v>
      </c>
      <c r="J347">
        <v>-8.4531972226028405</v>
      </c>
      <c r="K347">
        <v>289.49055109023601</v>
      </c>
      <c r="L347">
        <v>229.734710272314</v>
      </c>
      <c r="M347">
        <v>38.220107388499002</v>
      </c>
      <c r="N347">
        <v>0.65006576888302203</v>
      </c>
      <c r="O347">
        <v>11.4929486140379</v>
      </c>
      <c r="P347">
        <v>107.990559676331</v>
      </c>
      <c r="Q347">
        <v>3.7328017254215001E-2</v>
      </c>
    </row>
    <row r="348" spans="1:17" x14ac:dyDescent="0.3">
      <c r="A348" t="s">
        <v>805</v>
      </c>
      <c r="B348" t="s">
        <v>806</v>
      </c>
      <c r="C348" t="s">
        <v>3184</v>
      </c>
      <c r="D348" t="s">
        <v>132</v>
      </c>
      <c r="E348">
        <v>20838.438028754899</v>
      </c>
      <c r="F348">
        <v>1478.8</v>
      </c>
      <c r="G348">
        <v>196.25719440901199</v>
      </c>
      <c r="H348">
        <v>-7.21989441907062</v>
      </c>
      <c r="I348">
        <v>3.4518547838554401</v>
      </c>
      <c r="J348">
        <v>1.4032884328187401</v>
      </c>
      <c r="K348">
        <v>1458.2532534724301</v>
      </c>
      <c r="L348">
        <v>1225.01308893807</v>
      </c>
      <c r="M348">
        <v>55.319146083269899</v>
      </c>
      <c r="N348">
        <v>0.86220522023950597</v>
      </c>
      <c r="O348">
        <v>6.5052745469299502</v>
      </c>
      <c r="P348">
        <v>233.063063063063</v>
      </c>
    </row>
    <row r="349" spans="1:17" x14ac:dyDescent="0.3">
      <c r="A349" t="s">
        <v>807</v>
      </c>
      <c r="B349" t="s">
        <v>808</v>
      </c>
      <c r="C349" t="s">
        <v>3179</v>
      </c>
      <c r="D349" t="s">
        <v>127</v>
      </c>
      <c r="E349">
        <v>20669.79290094</v>
      </c>
      <c r="F349">
        <v>1084.2</v>
      </c>
      <c r="G349">
        <v>149.991673141821</v>
      </c>
      <c r="H349">
        <v>20.247785447940501</v>
      </c>
      <c r="I349">
        <v>-2.8749660757263</v>
      </c>
      <c r="J349">
        <v>4.8991459711929704</v>
      </c>
      <c r="K349">
        <v>982.75837145520302</v>
      </c>
      <c r="L349">
        <v>864.96079965193496</v>
      </c>
      <c r="M349">
        <v>71.539089930705998</v>
      </c>
      <c r="N349">
        <v>1.69268463682404</v>
      </c>
      <c r="O349">
        <v>21.195351411178699</v>
      </c>
      <c r="P349">
        <v>201.166666666666</v>
      </c>
      <c r="Q349">
        <v>0.24602700977981901</v>
      </c>
    </row>
    <row r="350" spans="1:17" hidden="1" x14ac:dyDescent="0.3">
      <c r="A350" t="s">
        <v>809</v>
      </c>
      <c r="B350" t="s">
        <v>810</v>
      </c>
      <c r="C350" t="s">
        <v>3186</v>
      </c>
      <c r="D350" t="s">
        <v>468</v>
      </c>
      <c r="E350">
        <v>20440.270989600001</v>
      </c>
      <c r="F350">
        <v>1951.25</v>
      </c>
      <c r="G350">
        <v>-21.2232461615848</v>
      </c>
      <c r="H350">
        <v>-8.1108603410057594</v>
      </c>
      <c r="I350">
        <v>3.1128692951516399</v>
      </c>
      <c r="J350">
        <v>1.1574331336427399</v>
      </c>
      <c r="K350">
        <v>1966.8040205043999</v>
      </c>
      <c r="L350">
        <v>1848.0801988674</v>
      </c>
      <c r="M350">
        <v>58.888748909873897</v>
      </c>
      <c r="N350">
        <v>1.0066160807862901</v>
      </c>
      <c r="O350">
        <v>19.410634208840399</v>
      </c>
      <c r="P350">
        <v>33.446176993571299</v>
      </c>
      <c r="Q350">
        <v>-2.8338582904907001E-2</v>
      </c>
    </row>
    <row r="351" spans="1:17" x14ac:dyDescent="0.3">
      <c r="A351" t="s">
        <v>811</v>
      </c>
      <c r="B351" t="s">
        <v>812</v>
      </c>
      <c r="C351" t="s">
        <v>3185</v>
      </c>
      <c r="D351" t="s">
        <v>468</v>
      </c>
      <c r="E351">
        <v>20346.278579624999</v>
      </c>
      <c r="F351">
        <v>566.25</v>
      </c>
      <c r="G351">
        <v>-14.6942400299619</v>
      </c>
      <c r="H351">
        <v>-11.120398590211501</v>
      </c>
      <c r="I351">
        <v>-27.424960816435</v>
      </c>
      <c r="J351">
        <v>-2.24195878830447</v>
      </c>
      <c r="K351">
        <v>634.64897167919196</v>
      </c>
      <c r="L351">
        <v>641.59653655121599</v>
      </c>
      <c r="M351">
        <v>20.6351860824774</v>
      </c>
      <c r="N351">
        <v>0.992435950641117</v>
      </c>
      <c r="O351">
        <v>35.849889624724</v>
      </c>
      <c r="P351">
        <v>29.280821917808201</v>
      </c>
      <c r="Q351">
        <v>-8.3588760015629995E-2</v>
      </c>
    </row>
    <row r="352" spans="1:17" x14ac:dyDescent="0.3">
      <c r="A352" t="s">
        <v>813</v>
      </c>
      <c r="B352" t="s">
        <v>814</v>
      </c>
      <c r="C352" t="s">
        <v>3182</v>
      </c>
      <c r="D352" t="s">
        <v>423</v>
      </c>
      <c r="E352">
        <v>20344.686530610001</v>
      </c>
      <c r="F352">
        <v>8249.35</v>
      </c>
      <c r="G352">
        <v>-4.9548681075147201</v>
      </c>
      <c r="H352">
        <v>3.2847414419488401</v>
      </c>
      <c r="I352">
        <v>33.469288540279798</v>
      </c>
      <c r="J352">
        <v>4.6158514120413301</v>
      </c>
      <c r="K352">
        <v>8104.6350710365696</v>
      </c>
      <c r="L352">
        <v>7405.8510695723999</v>
      </c>
      <c r="M352">
        <v>56.925981327609897</v>
      </c>
      <c r="N352">
        <v>3.5781723146334601</v>
      </c>
      <c r="O352">
        <v>15.023607920624</v>
      </c>
      <c r="P352">
        <v>50.354500054678603</v>
      </c>
      <c r="Q352">
        <v>8.2972181133840004E-3</v>
      </c>
    </row>
    <row r="353" spans="1:17" hidden="1" x14ac:dyDescent="0.3">
      <c r="A353" t="s">
        <v>815</v>
      </c>
      <c r="B353" t="s">
        <v>816</v>
      </c>
      <c r="C353" t="s">
        <v>3186</v>
      </c>
      <c r="D353" t="s">
        <v>596</v>
      </c>
      <c r="E353">
        <v>20332.059011550002</v>
      </c>
      <c r="F353">
        <v>827.9</v>
      </c>
      <c r="G353">
        <v>-34.269174766003303</v>
      </c>
      <c r="H353">
        <v>0.61333213389165697</v>
      </c>
      <c r="I353">
        <v>-18.6844964026741</v>
      </c>
      <c r="J353">
        <v>-2.5369636401318401</v>
      </c>
      <c r="K353">
        <v>822.85005437346399</v>
      </c>
      <c r="L353">
        <v>842.06719724890695</v>
      </c>
      <c r="M353">
        <v>41.201959055906201</v>
      </c>
      <c r="N353">
        <v>0.683151133068852</v>
      </c>
      <c r="O353">
        <v>15.8352458026331</v>
      </c>
      <c r="P353">
        <v>9.1856247939333802</v>
      </c>
      <c r="Q353">
        <v>-0.14023708991662201</v>
      </c>
    </row>
    <row r="354" spans="1:17" x14ac:dyDescent="0.3">
      <c r="A354" t="s">
        <v>817</v>
      </c>
      <c r="B354" t="s">
        <v>818</v>
      </c>
      <c r="C354" t="s">
        <v>3171</v>
      </c>
      <c r="D354" t="s">
        <v>819</v>
      </c>
      <c r="E354">
        <v>20280.609881975</v>
      </c>
      <c r="F354">
        <v>225.41</v>
      </c>
      <c r="G354">
        <v>43.243576786283299</v>
      </c>
      <c r="H354">
        <v>12.966623047722599</v>
      </c>
      <c r="I354">
        <v>51.098087364518001</v>
      </c>
      <c r="J354">
        <v>5.6386698481332402</v>
      </c>
      <c r="K354">
        <v>198.497137048442</v>
      </c>
      <c r="L354">
        <v>170.24939434203401</v>
      </c>
      <c r="M354">
        <v>85.667392015341804</v>
      </c>
      <c r="N354">
        <v>1.0049985540152599</v>
      </c>
      <c r="O354">
        <v>2.1649438800407999</v>
      </c>
      <c r="P354">
        <v>85.751957148743301</v>
      </c>
      <c r="Q354">
        <v>1.8015506212319999E-3</v>
      </c>
    </row>
    <row r="355" spans="1:17" hidden="1" x14ac:dyDescent="0.3">
      <c r="A355" t="s">
        <v>820</v>
      </c>
      <c r="B355" t="s">
        <v>821</v>
      </c>
      <c r="C355" t="s">
        <v>3186</v>
      </c>
      <c r="D355" t="s">
        <v>132</v>
      </c>
      <c r="E355">
        <v>20173.740000000002</v>
      </c>
      <c r="F355">
        <v>139.78</v>
      </c>
      <c r="G355">
        <v>-10.0254546216345</v>
      </c>
      <c r="H355">
        <v>-2.5097275754717199</v>
      </c>
      <c r="I355">
        <v>-5.9862312747737203</v>
      </c>
      <c r="J355">
        <v>-0.94771456381771002</v>
      </c>
      <c r="K355">
        <v>140.448555095877</v>
      </c>
      <c r="L355">
        <v>134.05734091213699</v>
      </c>
      <c r="M355">
        <v>53.328059728626101</v>
      </c>
      <c r="N355">
        <v>7.8201556647864795E-2</v>
      </c>
      <c r="O355">
        <v>10.7812276434396</v>
      </c>
      <c r="P355">
        <v>16.765516665274401</v>
      </c>
    </row>
    <row r="356" spans="1:17" hidden="1" x14ac:dyDescent="0.3">
      <c r="A356" t="s">
        <v>822</v>
      </c>
      <c r="B356" t="s">
        <v>823</v>
      </c>
      <c r="C356" t="s">
        <v>3186</v>
      </c>
      <c r="D356" t="s">
        <v>132</v>
      </c>
      <c r="E356">
        <v>20155.501969815999</v>
      </c>
      <c r="F356">
        <v>356.4</v>
      </c>
      <c r="G356">
        <v>-12.0690642197619</v>
      </c>
      <c r="H356">
        <v>0.21686503961513001</v>
      </c>
      <c r="I356">
        <v>-13.908222986087599</v>
      </c>
      <c r="J356">
        <v>2.7358478961364199</v>
      </c>
      <c r="K356">
        <v>343.029803380168</v>
      </c>
      <c r="L356">
        <v>337.58982739179203</v>
      </c>
      <c r="M356">
        <v>42.778347382377802</v>
      </c>
      <c r="N356">
        <v>1.4092948122078599</v>
      </c>
      <c r="O356">
        <v>2.41301907968576</v>
      </c>
      <c r="P356">
        <v>17.044334975369399</v>
      </c>
      <c r="Q356">
        <v>-0.10379904096142301</v>
      </c>
    </row>
    <row r="357" spans="1:17" x14ac:dyDescent="0.3">
      <c r="A357" t="s">
        <v>824</v>
      </c>
      <c r="B357" t="s">
        <v>825</v>
      </c>
      <c r="C357" t="s">
        <v>3181</v>
      </c>
      <c r="D357" t="s">
        <v>215</v>
      </c>
      <c r="E357">
        <v>20151.305846160001</v>
      </c>
      <c r="F357">
        <v>462.45</v>
      </c>
      <c r="G357">
        <v>24.103726184486199</v>
      </c>
      <c r="H357">
        <v>-14.165499372737299</v>
      </c>
      <c r="I357">
        <v>27.393132508555599</v>
      </c>
      <c r="J357">
        <v>-1.54227482667431</v>
      </c>
      <c r="K357">
        <v>458.84080135403599</v>
      </c>
      <c r="L357">
        <v>390.34089074456199</v>
      </c>
      <c r="M357">
        <v>46.838381132902903</v>
      </c>
      <c r="N357">
        <v>0.44329680662587601</v>
      </c>
      <c r="O357">
        <v>24.867553248999801</v>
      </c>
      <c r="P357">
        <v>64.572953736654796</v>
      </c>
      <c r="Q357">
        <v>6.4773361502982005E-2</v>
      </c>
    </row>
    <row r="358" spans="1:17" x14ac:dyDescent="0.3">
      <c r="A358" t="s">
        <v>826</v>
      </c>
      <c r="B358" t="s">
        <v>827</v>
      </c>
      <c r="C358" t="s">
        <v>3185</v>
      </c>
      <c r="D358" t="s">
        <v>285</v>
      </c>
      <c r="E358">
        <v>20094.2217239399</v>
      </c>
      <c r="F358">
        <v>513.20000000000005</v>
      </c>
      <c r="G358">
        <v>186.30804978363599</v>
      </c>
      <c r="H358">
        <v>27.1106784663951</v>
      </c>
      <c r="I358">
        <v>91.364441456372205</v>
      </c>
      <c r="J358">
        <v>8.8705067329833192</v>
      </c>
      <c r="K358">
        <v>421.04546100773501</v>
      </c>
      <c r="L358">
        <v>311.61365978182101</v>
      </c>
      <c r="M358">
        <v>76.562266006787198</v>
      </c>
      <c r="N358">
        <v>0.61738005153631204</v>
      </c>
      <c r="O358">
        <v>5.6021044427123803</v>
      </c>
      <c r="P358">
        <v>219.65119900342501</v>
      </c>
      <c r="Q358">
        <v>0.15059592998485699</v>
      </c>
    </row>
    <row r="359" spans="1:17" x14ac:dyDescent="0.3">
      <c r="A359" t="s">
        <v>828</v>
      </c>
      <c r="B359" t="s">
        <v>829</v>
      </c>
      <c r="C359" t="s">
        <v>3180</v>
      </c>
      <c r="D359" t="s">
        <v>80</v>
      </c>
      <c r="E359">
        <v>19866.281848499999</v>
      </c>
      <c r="F359">
        <v>828.95</v>
      </c>
      <c r="G359">
        <v>-31.446316901624201</v>
      </c>
      <c r="H359">
        <v>0.44840266111744098</v>
      </c>
      <c r="I359">
        <v>-12.529862841356699</v>
      </c>
      <c r="J359">
        <v>-0.14162151217885999</v>
      </c>
      <c r="K359">
        <v>825.02701836036999</v>
      </c>
      <c r="L359">
        <v>841.37843019004299</v>
      </c>
      <c r="M359">
        <v>51.991092981127103</v>
      </c>
      <c r="N359">
        <v>0.55563063259757395</v>
      </c>
      <c r="O359">
        <v>27.6554677604198</v>
      </c>
      <c r="P359">
        <v>18.4214285714285</v>
      </c>
      <c r="Q359">
        <v>-7.1572775224207005E-2</v>
      </c>
    </row>
    <row r="360" spans="1:17" x14ac:dyDescent="0.3">
      <c r="A360" t="s">
        <v>830</v>
      </c>
      <c r="B360" t="s">
        <v>831</v>
      </c>
      <c r="C360" t="s">
        <v>3173</v>
      </c>
      <c r="D360" t="s">
        <v>37</v>
      </c>
      <c r="E360">
        <v>19856.807424300001</v>
      </c>
      <c r="F360">
        <v>543.70000000000005</v>
      </c>
      <c r="G360">
        <v>27.4367660908052</v>
      </c>
      <c r="H360">
        <v>-7.3406274650976098</v>
      </c>
      <c r="I360">
        <v>17.803662378991699</v>
      </c>
      <c r="J360">
        <v>-7.2892679824858604</v>
      </c>
      <c r="K360">
        <v>532.18620278162405</v>
      </c>
      <c r="L360">
        <v>465.28853877494799</v>
      </c>
      <c r="M360">
        <v>38.570120136334303</v>
      </c>
      <c r="N360">
        <v>0.75627042907521502</v>
      </c>
      <c r="O360">
        <v>9.5916865918705003</v>
      </c>
      <c r="P360">
        <v>63.273273273273198</v>
      </c>
      <c r="Q360">
        <v>0.14119445996893801</v>
      </c>
    </row>
    <row r="361" spans="1:17" x14ac:dyDescent="0.3">
      <c r="A361" t="s">
        <v>832</v>
      </c>
      <c r="B361" t="s">
        <v>833</v>
      </c>
      <c r="C361" t="s">
        <v>3171</v>
      </c>
      <c r="D361" t="s">
        <v>51</v>
      </c>
      <c r="E361">
        <v>19778.552104639999</v>
      </c>
      <c r="F361">
        <v>1269.75</v>
      </c>
      <c r="G361">
        <v>-32.077448245707103</v>
      </c>
      <c r="H361">
        <v>-1.4498347955712301</v>
      </c>
      <c r="I361">
        <v>-26.5673533086287</v>
      </c>
      <c r="J361">
        <v>1.11400820110066</v>
      </c>
      <c r="K361">
        <v>1260.3742648405901</v>
      </c>
      <c r="L361">
        <v>1358.02740948112</v>
      </c>
      <c r="M361">
        <v>55.099758382878299</v>
      </c>
      <c r="N361">
        <v>0.96734088752646996</v>
      </c>
      <c r="O361">
        <v>41.445166371332903</v>
      </c>
      <c r="P361">
        <v>10.1257588898525</v>
      </c>
      <c r="Q361">
        <v>6.2133109723856002E-2</v>
      </c>
    </row>
    <row r="362" spans="1:17" x14ac:dyDescent="0.3">
      <c r="A362" t="s">
        <v>834</v>
      </c>
      <c r="B362" t="s">
        <v>835</v>
      </c>
      <c r="C362" t="s">
        <v>3183</v>
      </c>
      <c r="D362" t="s">
        <v>324</v>
      </c>
      <c r="E362">
        <v>19669.72392</v>
      </c>
      <c r="F362">
        <v>1700.95</v>
      </c>
      <c r="G362">
        <v>75.3922931718418</v>
      </c>
      <c r="H362">
        <v>-15.734624639886301</v>
      </c>
      <c r="I362">
        <v>106.860695857908</v>
      </c>
      <c r="J362">
        <v>-3.39244256241206</v>
      </c>
      <c r="K362">
        <v>1886.36582847063</v>
      </c>
      <c r="L362">
        <v>1458.44144752324</v>
      </c>
      <c r="M362">
        <v>30.936914890436402</v>
      </c>
      <c r="N362">
        <v>0.26924210948886401</v>
      </c>
      <c r="O362">
        <v>66.601017078691299</v>
      </c>
      <c r="P362">
        <v>162.370815980256</v>
      </c>
      <c r="Q362">
        <v>0.19184348865758599</v>
      </c>
    </row>
    <row r="363" spans="1:17" hidden="1" x14ac:dyDescent="0.3">
      <c r="A363" t="s">
        <v>836</v>
      </c>
      <c r="B363" t="s">
        <v>837</v>
      </c>
      <c r="C363" t="s">
        <v>3186</v>
      </c>
      <c r="D363" t="s">
        <v>51</v>
      </c>
      <c r="E363">
        <v>19662.690420834999</v>
      </c>
      <c r="F363">
        <v>459.7</v>
      </c>
      <c r="G363">
        <v>13.297963397826599</v>
      </c>
      <c r="H363">
        <v>11.5310577044194</v>
      </c>
      <c r="I363">
        <v>23.0425989166656</v>
      </c>
      <c r="J363">
        <v>3.1901312657665102</v>
      </c>
      <c r="K363">
        <v>419.71031849289602</v>
      </c>
      <c r="M363">
        <v>66.461985545755397</v>
      </c>
      <c r="N363">
        <v>1.03989703029012</v>
      </c>
      <c r="O363">
        <v>5.9277789862954098</v>
      </c>
      <c r="P363">
        <v>57.431506849314999</v>
      </c>
    </row>
    <row r="364" spans="1:17" x14ac:dyDescent="0.3">
      <c r="A364" t="s">
        <v>838</v>
      </c>
      <c r="B364" t="s">
        <v>839</v>
      </c>
      <c r="C364" t="s">
        <v>3181</v>
      </c>
      <c r="D364" t="s">
        <v>840</v>
      </c>
      <c r="E364">
        <v>19614.54242215</v>
      </c>
      <c r="F364">
        <v>871.65</v>
      </c>
      <c r="G364">
        <v>5.2627132220774904</v>
      </c>
      <c r="H364">
        <v>18.838672052038699</v>
      </c>
      <c r="I364">
        <v>19.7555438814253</v>
      </c>
      <c r="J364">
        <v>10.2227160194539</v>
      </c>
      <c r="K364">
        <v>766.69202538105606</v>
      </c>
      <c r="L364">
        <v>708.69075471482597</v>
      </c>
      <c r="M364">
        <v>82.664663271729097</v>
      </c>
      <c r="N364">
        <v>2.2290739842404399</v>
      </c>
      <c r="O364">
        <v>4.1702518212585398</v>
      </c>
      <c r="P364">
        <v>46.7424242424242</v>
      </c>
      <c r="Q364">
        <v>8.2557334804197996E-2</v>
      </c>
    </row>
    <row r="365" spans="1:17" x14ac:dyDescent="0.3">
      <c r="A365" t="s">
        <v>841</v>
      </c>
      <c r="B365" t="s">
        <v>842</v>
      </c>
      <c r="C365" t="s">
        <v>3174</v>
      </c>
      <c r="D365" t="s">
        <v>46</v>
      </c>
      <c r="E365">
        <v>19607.648943239899</v>
      </c>
      <c r="F365">
        <v>305.60000000000002</v>
      </c>
      <c r="G365">
        <v>73.958901784005207</v>
      </c>
      <c r="H365">
        <v>-4.3827286392876603</v>
      </c>
      <c r="I365">
        <v>26.3775095313576</v>
      </c>
      <c r="J365">
        <v>-0.647353087473165</v>
      </c>
      <c r="K365">
        <v>317.659194573653</v>
      </c>
      <c r="L365">
        <v>268.56593884316402</v>
      </c>
      <c r="M365">
        <v>42.758632533137103</v>
      </c>
      <c r="N365">
        <v>0.446710832360318</v>
      </c>
      <c r="O365">
        <v>19.273560209424001</v>
      </c>
      <c r="P365">
        <v>123.80080556572599</v>
      </c>
      <c r="Q365">
        <v>0.15939195667528</v>
      </c>
    </row>
    <row r="366" spans="1:17" x14ac:dyDescent="0.3">
      <c r="A366" t="s">
        <v>843</v>
      </c>
      <c r="B366" t="s">
        <v>844</v>
      </c>
      <c r="C366" t="s">
        <v>3181</v>
      </c>
      <c r="D366" t="s">
        <v>37</v>
      </c>
      <c r="E366">
        <v>19426.838740300002</v>
      </c>
      <c r="F366">
        <v>888.45</v>
      </c>
      <c r="G366">
        <v>-14.017088138628401</v>
      </c>
      <c r="H366">
        <v>-3.7373069025646801</v>
      </c>
      <c r="I366">
        <v>-3.8955634164196402</v>
      </c>
      <c r="J366">
        <v>-3.9594637020819401</v>
      </c>
      <c r="K366">
        <v>907.70109533769698</v>
      </c>
      <c r="L366">
        <v>865.11305305276198</v>
      </c>
      <c r="M366">
        <v>34.6527594291369</v>
      </c>
      <c r="N366">
        <v>0.38994480676711701</v>
      </c>
      <c r="O366">
        <v>15.369463672688299</v>
      </c>
      <c r="P366">
        <v>24.922665916760401</v>
      </c>
    </row>
    <row r="367" spans="1:17" hidden="1" x14ac:dyDescent="0.3">
      <c r="A367" t="s">
        <v>845</v>
      </c>
      <c r="B367" t="s">
        <v>846</v>
      </c>
      <c r="C367" t="s">
        <v>3186</v>
      </c>
      <c r="D367" t="s">
        <v>847</v>
      </c>
      <c r="E367">
        <v>19300.9362003149</v>
      </c>
      <c r="F367">
        <v>1731.6</v>
      </c>
      <c r="G367">
        <v>0.15432428719090599</v>
      </c>
      <c r="H367">
        <v>8.2877907726518796</v>
      </c>
      <c r="I367">
        <v>6.6386312843773299</v>
      </c>
      <c r="J367">
        <v>0.61369686186196304</v>
      </c>
      <c r="K367">
        <v>1722.4583338843599</v>
      </c>
      <c r="M367">
        <v>50.468680944902196</v>
      </c>
      <c r="N367">
        <v>0.47111862214044298</v>
      </c>
      <c r="O367">
        <v>15.557865557865499</v>
      </c>
      <c r="P367">
        <v>40.591888929484803</v>
      </c>
    </row>
    <row r="368" spans="1:17" x14ac:dyDescent="0.3">
      <c r="A368" t="s">
        <v>848</v>
      </c>
      <c r="B368" t="s">
        <v>849</v>
      </c>
      <c r="C368" t="s">
        <v>3176</v>
      </c>
      <c r="D368" t="s">
        <v>127</v>
      </c>
      <c r="E368">
        <v>19098.14597356</v>
      </c>
      <c r="F368">
        <v>1216.5</v>
      </c>
      <c r="G368">
        <v>168.59998890237</v>
      </c>
      <c r="H368">
        <v>36.567682486576203</v>
      </c>
      <c r="I368">
        <v>141.89698380907299</v>
      </c>
      <c r="J368">
        <v>31.146541205957401</v>
      </c>
      <c r="K368">
        <v>941.82906500005799</v>
      </c>
      <c r="L368">
        <v>677.222391011274</v>
      </c>
      <c r="M368">
        <v>96.538202927551595</v>
      </c>
      <c r="N368">
        <v>1.88763278286046</v>
      </c>
      <c r="O368">
        <v>10.7932593505959</v>
      </c>
      <c r="P368">
        <v>225.180433039294</v>
      </c>
      <c r="Q368">
        <v>0.22014043590180801</v>
      </c>
    </row>
    <row r="369" spans="1:17" x14ac:dyDescent="0.3">
      <c r="A369" t="s">
        <v>850</v>
      </c>
      <c r="B369" t="s">
        <v>851</v>
      </c>
      <c r="C369" t="s">
        <v>3175</v>
      </c>
      <c r="D369" t="s">
        <v>54</v>
      </c>
      <c r="E369">
        <v>19011.260648709998</v>
      </c>
      <c r="F369">
        <v>1409</v>
      </c>
      <c r="G369">
        <v>44.747144120370002</v>
      </c>
      <c r="H369">
        <v>10.926377219360001</v>
      </c>
      <c r="I369">
        <v>49.809753469925703</v>
      </c>
      <c r="J369">
        <v>-4.6105486897626697</v>
      </c>
      <c r="K369">
        <v>1260.5819585376</v>
      </c>
      <c r="L369">
        <v>1029.6203418100399</v>
      </c>
      <c r="M369">
        <v>50.228761710608403</v>
      </c>
      <c r="N369">
        <v>0.98660833456057095</v>
      </c>
      <c r="O369">
        <v>8.0234208658623096</v>
      </c>
      <c r="P369">
        <v>75.248756218905399</v>
      </c>
      <c r="Q369">
        <v>7.3693918989981996E-2</v>
      </c>
    </row>
    <row r="370" spans="1:17" x14ac:dyDescent="0.3">
      <c r="A370" t="s">
        <v>852</v>
      </c>
      <c r="B370" t="s">
        <v>853</v>
      </c>
      <c r="C370" t="s">
        <v>3175</v>
      </c>
      <c r="D370" t="s">
        <v>54</v>
      </c>
      <c r="E370">
        <v>18981.502844189999</v>
      </c>
      <c r="F370">
        <v>1173.7</v>
      </c>
      <c r="G370">
        <v>141.914075857814</v>
      </c>
      <c r="H370">
        <v>35.2349500913352</v>
      </c>
      <c r="I370">
        <v>90.326392557515405</v>
      </c>
      <c r="J370">
        <v>15.844909087940501</v>
      </c>
      <c r="K370">
        <v>925.89621992981301</v>
      </c>
      <c r="L370">
        <v>716.31155022633402</v>
      </c>
      <c r="M370">
        <v>83.256249297059696</v>
      </c>
      <c r="N370">
        <v>2.49452447611122</v>
      </c>
      <c r="O370">
        <v>6.25798756070545</v>
      </c>
      <c r="P370">
        <v>268.219607843137</v>
      </c>
      <c r="Q370">
        <v>6.7067279888305006E-2</v>
      </c>
    </row>
    <row r="371" spans="1:17" x14ac:dyDescent="0.3">
      <c r="A371" t="s">
        <v>854</v>
      </c>
      <c r="B371" t="s">
        <v>855</v>
      </c>
      <c r="C371" t="s">
        <v>3183</v>
      </c>
      <c r="D371" t="s">
        <v>527</v>
      </c>
      <c r="E371">
        <v>18847.100002884999</v>
      </c>
      <c r="F371">
        <v>1676.3</v>
      </c>
      <c r="G371">
        <v>13.681408877466501</v>
      </c>
      <c r="H371">
        <v>-3.6377788458867002</v>
      </c>
      <c r="I371">
        <v>1.37783867565787</v>
      </c>
      <c r="J371">
        <v>-2.6261985755677699</v>
      </c>
      <c r="K371">
        <v>1660.3078523914201</v>
      </c>
      <c r="L371">
        <v>1603.82522127376</v>
      </c>
      <c r="M371">
        <v>59.357285936534602</v>
      </c>
      <c r="N371">
        <v>1.8994751787041499</v>
      </c>
      <c r="O371">
        <v>13.4611942969635</v>
      </c>
      <c r="P371">
        <v>47.457776213933798</v>
      </c>
    </row>
    <row r="372" spans="1:17" x14ac:dyDescent="0.3">
      <c r="A372" t="s">
        <v>856</v>
      </c>
      <c r="B372" t="s">
        <v>857</v>
      </c>
      <c r="C372" t="s">
        <v>3173</v>
      </c>
      <c r="D372" t="s">
        <v>227</v>
      </c>
      <c r="E372">
        <v>18799.6895955</v>
      </c>
      <c r="F372">
        <v>2580.5500000000002</v>
      </c>
      <c r="G372">
        <v>93.421039083497206</v>
      </c>
      <c r="H372">
        <v>11.7161820440664</v>
      </c>
      <c r="I372">
        <v>50.825300161897097</v>
      </c>
      <c r="J372">
        <v>0.88732017426802501</v>
      </c>
      <c r="K372">
        <v>2411.4710288340998</v>
      </c>
      <c r="L372">
        <v>1892.9376839279601</v>
      </c>
      <c r="M372">
        <v>57.493967440247197</v>
      </c>
      <c r="N372">
        <v>0.35694859315238098</v>
      </c>
      <c r="O372">
        <v>10.7496463932107</v>
      </c>
      <c r="P372">
        <v>121.19315990228399</v>
      </c>
      <c r="Q372">
        <v>8.9182563682082994E-2</v>
      </c>
    </row>
    <row r="373" spans="1:17" x14ac:dyDescent="0.3">
      <c r="A373" t="s">
        <v>858</v>
      </c>
      <c r="B373" t="s">
        <v>859</v>
      </c>
      <c r="C373" t="s">
        <v>3178</v>
      </c>
      <c r="D373" t="s">
        <v>288</v>
      </c>
      <c r="E373">
        <v>18737.504577715001</v>
      </c>
      <c r="F373">
        <v>881.35</v>
      </c>
      <c r="G373">
        <v>34.022397417277098</v>
      </c>
      <c r="H373">
        <v>5.8546422769767297</v>
      </c>
      <c r="I373">
        <v>2.0476952424589401</v>
      </c>
      <c r="J373">
        <v>-4.0444133520493599</v>
      </c>
      <c r="K373">
        <v>839.29585988910799</v>
      </c>
      <c r="L373">
        <v>770.80491282628202</v>
      </c>
      <c r="M373">
        <v>43.5646650823752</v>
      </c>
      <c r="N373">
        <v>1.2361682365375699</v>
      </c>
      <c r="O373">
        <v>8.6968854598059799</v>
      </c>
      <c r="P373">
        <v>64.707531302560199</v>
      </c>
      <c r="Q373">
        <v>0.17685245508723901</v>
      </c>
    </row>
    <row r="374" spans="1:17" x14ac:dyDescent="0.3">
      <c r="A374" t="s">
        <v>860</v>
      </c>
      <c r="B374" t="s">
        <v>861</v>
      </c>
      <c r="C374" t="s">
        <v>3171</v>
      </c>
      <c r="D374" t="s">
        <v>138</v>
      </c>
      <c r="E374">
        <v>18697.630378853999</v>
      </c>
      <c r="F374">
        <v>69.55</v>
      </c>
      <c r="G374">
        <v>203.38322685933301</v>
      </c>
      <c r="H374">
        <v>-4.8505731313080096</v>
      </c>
      <c r="I374">
        <v>68.480413552922599</v>
      </c>
      <c r="J374">
        <v>0.23065407701527901</v>
      </c>
      <c r="K374">
        <v>70.914394370228607</v>
      </c>
      <c r="L374">
        <v>55.166839207413197</v>
      </c>
      <c r="M374">
        <v>48.658061072464101</v>
      </c>
      <c r="N374">
        <v>0.45257240780035501</v>
      </c>
      <c r="O374">
        <v>31.416247304097698</v>
      </c>
      <c r="P374">
        <v>277.989130434782</v>
      </c>
      <c r="Q374">
        <v>0.15433479954602</v>
      </c>
    </row>
    <row r="375" spans="1:17" x14ac:dyDescent="0.3">
      <c r="A375" t="s">
        <v>862</v>
      </c>
      <c r="B375" t="s">
        <v>863</v>
      </c>
      <c r="C375" t="s">
        <v>3183</v>
      </c>
      <c r="D375" t="s">
        <v>451</v>
      </c>
      <c r="E375">
        <v>18648.3473748</v>
      </c>
      <c r="F375">
        <v>307.89999999999998</v>
      </c>
      <c r="G375">
        <v>9.4609193935727998</v>
      </c>
      <c r="H375">
        <v>1.1457225682671399</v>
      </c>
      <c r="I375">
        <v>23.525199384006399</v>
      </c>
      <c r="J375">
        <v>-3.36176576707618</v>
      </c>
      <c r="K375">
        <v>305.089894046886</v>
      </c>
      <c r="L375">
        <v>275.417300114809</v>
      </c>
      <c r="M375">
        <v>38.550938079567999</v>
      </c>
      <c r="N375">
        <v>0.54114222312864702</v>
      </c>
      <c r="O375">
        <v>15.589477102955501</v>
      </c>
      <c r="P375">
        <v>65.715823466092502</v>
      </c>
      <c r="Q375">
        <v>4.4925585854858001E-2</v>
      </c>
    </row>
    <row r="376" spans="1:17" x14ac:dyDescent="0.3">
      <c r="A376" t="s">
        <v>864</v>
      </c>
      <c r="B376" t="s">
        <v>865</v>
      </c>
      <c r="C376" t="s">
        <v>3169</v>
      </c>
      <c r="D376" t="s">
        <v>192</v>
      </c>
      <c r="E376">
        <v>18602.818930739999</v>
      </c>
      <c r="F376">
        <v>1915.25</v>
      </c>
      <c r="G376">
        <v>58.089403276863699</v>
      </c>
      <c r="H376">
        <v>-0.19430716294877001</v>
      </c>
      <c r="I376">
        <v>35.306169161279499</v>
      </c>
      <c r="J376">
        <v>2.8741444243824299</v>
      </c>
      <c r="K376">
        <v>1774.82493803948</v>
      </c>
      <c r="L376">
        <v>1509.9545503777899</v>
      </c>
      <c r="M376">
        <v>59.952103513463598</v>
      </c>
      <c r="N376">
        <v>1.18939231762644</v>
      </c>
      <c r="O376">
        <v>1.4488970108340999</v>
      </c>
      <c r="P376">
        <v>95.683269476372899</v>
      </c>
      <c r="Q376">
        <v>5.6553725334011998E-2</v>
      </c>
    </row>
    <row r="377" spans="1:17" x14ac:dyDescent="0.3">
      <c r="A377" t="s">
        <v>866</v>
      </c>
      <c r="B377" t="s">
        <v>867</v>
      </c>
      <c r="C377" t="s">
        <v>3183</v>
      </c>
      <c r="D377" t="s">
        <v>262</v>
      </c>
      <c r="E377">
        <v>18534.52247466</v>
      </c>
      <c r="F377">
        <v>1247.4000000000001</v>
      </c>
      <c r="G377">
        <v>128.880484014985</v>
      </c>
      <c r="H377">
        <v>-3.2508616965067398</v>
      </c>
      <c r="I377">
        <v>33.003653592905501</v>
      </c>
      <c r="J377">
        <v>-0.87891743798090805</v>
      </c>
      <c r="K377">
        <v>1278.8335247124801</v>
      </c>
      <c r="L377">
        <v>1052.8495912752801</v>
      </c>
      <c r="M377">
        <v>41.087660016099697</v>
      </c>
      <c r="N377">
        <v>1.30593690177504</v>
      </c>
      <c r="O377">
        <v>16.241782908449501</v>
      </c>
      <c r="P377">
        <v>162.887249736564</v>
      </c>
      <c r="Q377">
        <v>0.18853216361408801</v>
      </c>
    </row>
    <row r="378" spans="1:17" x14ac:dyDescent="0.3">
      <c r="A378" t="s">
        <v>868</v>
      </c>
      <c r="B378" t="s">
        <v>869</v>
      </c>
      <c r="C378" t="s">
        <v>3187</v>
      </c>
      <c r="D378" t="s">
        <v>631</v>
      </c>
      <c r="E378">
        <v>18468.879723120001</v>
      </c>
      <c r="F378">
        <v>573.6</v>
      </c>
      <c r="G378">
        <v>70.8419133767717</v>
      </c>
      <c r="H378">
        <v>-17.8290455139825</v>
      </c>
      <c r="I378">
        <v>-17.630529482127599</v>
      </c>
      <c r="J378">
        <v>-4.3010737648073203</v>
      </c>
      <c r="K378">
        <v>651.48073251520304</v>
      </c>
      <c r="L378">
        <v>594.77364432539196</v>
      </c>
      <c r="M378">
        <v>20.8528006501814</v>
      </c>
      <c r="N378">
        <v>0.66360347882795601</v>
      </c>
      <c r="O378">
        <v>36.3755230125522</v>
      </c>
      <c r="P378">
        <v>103.22409211691701</v>
      </c>
      <c r="Q378">
        <v>0.139021249109194</v>
      </c>
    </row>
    <row r="379" spans="1:17" x14ac:dyDescent="0.3">
      <c r="A379" t="s">
        <v>870</v>
      </c>
      <c r="B379" t="s">
        <v>871</v>
      </c>
      <c r="C379" t="s">
        <v>3177</v>
      </c>
      <c r="D379" t="s">
        <v>762</v>
      </c>
      <c r="E379">
        <v>18454.3054470799</v>
      </c>
      <c r="F379">
        <v>1002.75</v>
      </c>
      <c r="G379">
        <v>27.146695002473901</v>
      </c>
      <c r="H379">
        <v>5.4223579088295297</v>
      </c>
      <c r="I379">
        <v>40.690174122433</v>
      </c>
      <c r="J379">
        <v>4.0216470449527399</v>
      </c>
      <c r="K379">
        <v>933.52622744443102</v>
      </c>
      <c r="L379">
        <v>796.20939557948304</v>
      </c>
      <c r="M379">
        <v>70.671861868049405</v>
      </c>
      <c r="N379">
        <v>0.50281753852755096</v>
      </c>
      <c r="O379">
        <v>3.5851408626277701</v>
      </c>
      <c r="P379">
        <v>71.850899742930594</v>
      </c>
      <c r="Q379">
        <v>0.18606139116213399</v>
      </c>
    </row>
    <row r="380" spans="1:17" x14ac:dyDescent="0.3">
      <c r="A380" t="s">
        <v>872</v>
      </c>
      <c r="B380" t="s">
        <v>873</v>
      </c>
      <c r="C380" t="s">
        <v>3181</v>
      </c>
      <c r="D380" t="s">
        <v>596</v>
      </c>
      <c r="E380">
        <v>18403.858452600001</v>
      </c>
      <c r="F380">
        <v>1426.35</v>
      </c>
      <c r="G380">
        <v>-40.725036293177901</v>
      </c>
      <c r="H380">
        <v>-3.0315904120569002</v>
      </c>
      <c r="I380">
        <v>-12.4899282502472</v>
      </c>
      <c r="J380">
        <v>0.73207635542627103</v>
      </c>
      <c r="K380">
        <v>1456.6905663858699</v>
      </c>
      <c r="L380">
        <v>1477.0056758932101</v>
      </c>
      <c r="M380">
        <v>45.549322020583801</v>
      </c>
      <c r="N380">
        <v>0.56984847553776097</v>
      </c>
      <c r="O380">
        <v>20.885476916605299</v>
      </c>
      <c r="P380">
        <v>12.399527186761199</v>
      </c>
      <c r="Q380">
        <v>-0.1030920900407</v>
      </c>
    </row>
    <row r="381" spans="1:17" x14ac:dyDescent="0.3">
      <c r="A381" t="s">
        <v>874</v>
      </c>
      <c r="B381" t="s">
        <v>875</v>
      </c>
      <c r="C381" t="s">
        <v>3174</v>
      </c>
      <c r="D381" t="s">
        <v>46</v>
      </c>
      <c r="E381">
        <v>18331.720351749998</v>
      </c>
      <c r="F381">
        <v>1525.25</v>
      </c>
      <c r="G381">
        <v>178.61683659667301</v>
      </c>
      <c r="H381">
        <v>-9.8852597880875894</v>
      </c>
      <c r="I381">
        <v>127.332442916019</v>
      </c>
      <c r="J381">
        <v>-2.9265436754867</v>
      </c>
      <c r="K381">
        <v>1576.50401878191</v>
      </c>
      <c r="L381">
        <v>1193.81159066748</v>
      </c>
      <c r="M381">
        <v>38.012950889026101</v>
      </c>
      <c r="N381">
        <v>0.93835948042212802</v>
      </c>
      <c r="O381">
        <v>17.797082445500699</v>
      </c>
      <c r="P381">
        <v>217.760416666666</v>
      </c>
      <c r="Q381">
        <v>0.193934415281177</v>
      </c>
    </row>
    <row r="382" spans="1:17" x14ac:dyDescent="0.3">
      <c r="A382" t="s">
        <v>876</v>
      </c>
      <c r="B382" t="s">
        <v>877</v>
      </c>
      <c r="C382" t="s">
        <v>3183</v>
      </c>
      <c r="D382" t="s">
        <v>161</v>
      </c>
      <c r="E382">
        <v>18328.519802924999</v>
      </c>
      <c r="F382">
        <v>750.45</v>
      </c>
      <c r="G382">
        <v>93.577839508114295</v>
      </c>
      <c r="H382">
        <v>-11.2756876114844</v>
      </c>
      <c r="I382">
        <v>12.096796823306001</v>
      </c>
      <c r="J382">
        <v>-6.1717566049608896</v>
      </c>
      <c r="K382">
        <v>804.97785565962295</v>
      </c>
      <c r="L382">
        <v>690.34782911104799</v>
      </c>
      <c r="M382">
        <v>30.8263352194855</v>
      </c>
      <c r="N382">
        <v>0.90295368485609195</v>
      </c>
      <c r="O382">
        <v>30.5883136784595</v>
      </c>
      <c r="P382">
        <v>150.15</v>
      </c>
      <c r="Q382">
        <v>0.18309330714028399</v>
      </c>
    </row>
    <row r="383" spans="1:17" x14ac:dyDescent="0.3">
      <c r="A383" t="s">
        <v>878</v>
      </c>
      <c r="B383" t="s">
        <v>879</v>
      </c>
      <c r="C383" t="s">
        <v>631</v>
      </c>
      <c r="D383" t="s">
        <v>631</v>
      </c>
      <c r="E383">
        <v>18196.322489279999</v>
      </c>
      <c r="F383">
        <v>35.799999999999997</v>
      </c>
      <c r="G383">
        <v>-32.397521371956302</v>
      </c>
      <c r="H383">
        <v>-6.35742835001379</v>
      </c>
      <c r="I383">
        <v>-19.078024716001899</v>
      </c>
      <c r="J383">
        <v>-2.0848078721402801</v>
      </c>
      <c r="K383">
        <v>37.3081397404016</v>
      </c>
      <c r="L383">
        <v>38.103564584879898</v>
      </c>
      <c r="M383">
        <v>32.394678205597302</v>
      </c>
      <c r="N383">
        <v>0.46253312789326501</v>
      </c>
      <c r="O383">
        <v>47.7653631284916</v>
      </c>
      <c r="P383">
        <v>10.493827160493799</v>
      </c>
      <c r="Q383">
        <v>3.7752888205619999E-2</v>
      </c>
    </row>
    <row r="384" spans="1:17" x14ac:dyDescent="0.3">
      <c r="A384" t="s">
        <v>880</v>
      </c>
      <c r="B384" t="s">
        <v>881</v>
      </c>
      <c r="C384" t="s">
        <v>3170</v>
      </c>
      <c r="D384" t="s">
        <v>21</v>
      </c>
      <c r="E384">
        <v>18123.930495659999</v>
      </c>
      <c r="F384">
        <v>644.75</v>
      </c>
      <c r="G384">
        <v>-6.7841755496282401</v>
      </c>
      <c r="H384">
        <v>0.74970840626508295</v>
      </c>
      <c r="I384">
        <v>-30.5377847298594</v>
      </c>
      <c r="J384">
        <v>-4.7993824705221204</v>
      </c>
      <c r="K384">
        <v>650.70173392223603</v>
      </c>
      <c r="L384">
        <v>639.50875413473102</v>
      </c>
      <c r="M384">
        <v>40.546522446530503</v>
      </c>
      <c r="N384">
        <v>0.55371269242094701</v>
      </c>
      <c r="O384">
        <v>34.9360217138425</v>
      </c>
      <c r="P384">
        <v>37.2977001703577</v>
      </c>
      <c r="Q384">
        <v>6.5818047918102002E-2</v>
      </c>
    </row>
    <row r="385" spans="1:17" x14ac:dyDescent="0.3">
      <c r="A385" t="s">
        <v>882</v>
      </c>
      <c r="B385" t="s">
        <v>883</v>
      </c>
      <c r="C385" t="s">
        <v>3171</v>
      </c>
      <c r="D385" t="s">
        <v>513</v>
      </c>
      <c r="E385">
        <v>17941.255554849999</v>
      </c>
      <c r="F385">
        <v>1010.1</v>
      </c>
      <c r="G385">
        <v>97.433764389924804</v>
      </c>
      <c r="H385">
        <v>-1.0749769663925399</v>
      </c>
      <c r="I385">
        <v>56.262268404837997</v>
      </c>
      <c r="J385">
        <v>5.3061208843933603</v>
      </c>
      <c r="K385">
        <v>940.04030116527304</v>
      </c>
      <c r="L385">
        <v>737.52902960986796</v>
      </c>
      <c r="M385">
        <v>65.881596022725205</v>
      </c>
      <c r="N385">
        <v>0.51537282346386903</v>
      </c>
      <c r="O385">
        <v>17.711117711117701</v>
      </c>
      <c r="P385">
        <v>137.36341205498701</v>
      </c>
    </row>
    <row r="386" spans="1:17" x14ac:dyDescent="0.3">
      <c r="A386" t="s">
        <v>884</v>
      </c>
      <c r="B386" t="s">
        <v>885</v>
      </c>
      <c r="C386" t="s">
        <v>3178</v>
      </c>
      <c r="D386" t="s">
        <v>119</v>
      </c>
      <c r="E386">
        <v>17910.63031086</v>
      </c>
      <c r="F386">
        <v>2985.8</v>
      </c>
      <c r="G386">
        <v>-27.366802684032201</v>
      </c>
      <c r="H386">
        <v>4.6718202876793402</v>
      </c>
      <c r="I386">
        <v>-1.52187017871529</v>
      </c>
      <c r="J386">
        <v>-4.24161570069493</v>
      </c>
      <c r="K386">
        <v>2920.8896484081702</v>
      </c>
      <c r="L386">
        <v>2764.2405503175401</v>
      </c>
      <c r="M386">
        <v>39.923775556235498</v>
      </c>
      <c r="N386">
        <v>0.67143497574997202</v>
      </c>
      <c r="O386">
        <v>7.1203697501507097</v>
      </c>
      <c r="P386">
        <v>33.892376681614302</v>
      </c>
      <c r="Q386">
        <v>-8.4154717718584002E-2</v>
      </c>
    </row>
    <row r="387" spans="1:17" x14ac:dyDescent="0.3">
      <c r="A387" t="s">
        <v>886</v>
      </c>
      <c r="B387" t="s">
        <v>887</v>
      </c>
      <c r="C387" t="s">
        <v>3183</v>
      </c>
      <c r="D387" t="s">
        <v>127</v>
      </c>
      <c r="E387">
        <v>17877.135445870001</v>
      </c>
      <c r="F387">
        <v>663.5</v>
      </c>
      <c r="G387">
        <v>40.449975838807198</v>
      </c>
      <c r="H387">
        <v>-8.4012803415891995</v>
      </c>
      <c r="I387">
        <v>15.981802149754801</v>
      </c>
      <c r="J387">
        <v>-1.1727152388418101</v>
      </c>
      <c r="K387">
        <v>667.82612505107295</v>
      </c>
      <c r="L387">
        <v>575.99719514779895</v>
      </c>
      <c r="M387">
        <v>41.109296706101098</v>
      </c>
      <c r="N387">
        <v>0.34575508847644998</v>
      </c>
      <c r="O387">
        <v>13.036925395629201</v>
      </c>
      <c r="P387">
        <v>76.392396650272502</v>
      </c>
      <c r="Q387">
        <v>0.16569113196209601</v>
      </c>
    </row>
    <row r="388" spans="1:17" x14ac:dyDescent="0.3">
      <c r="A388" t="s">
        <v>888</v>
      </c>
      <c r="B388" t="s">
        <v>889</v>
      </c>
      <c r="C388" t="s">
        <v>3171</v>
      </c>
      <c r="D388" t="s">
        <v>51</v>
      </c>
      <c r="E388">
        <v>17791.211568850998</v>
      </c>
      <c r="F388">
        <v>206.83</v>
      </c>
      <c r="G388">
        <v>21.815344430160401</v>
      </c>
      <c r="H388">
        <v>0.30480379148294001</v>
      </c>
      <c r="I388">
        <v>7.8412443441920496</v>
      </c>
      <c r="J388">
        <v>3.6915790506097101</v>
      </c>
      <c r="K388">
        <v>207.149413174106</v>
      </c>
      <c r="L388">
        <v>187.35849527720501</v>
      </c>
      <c r="M388">
        <v>52.150490743263603</v>
      </c>
      <c r="N388">
        <v>0.567558512604591</v>
      </c>
      <c r="O388">
        <v>11.3958323260648</v>
      </c>
      <c r="P388">
        <v>65.001994415636204</v>
      </c>
      <c r="Q388">
        <v>7.3342469866529997E-3</v>
      </c>
    </row>
    <row r="389" spans="1:17" x14ac:dyDescent="0.3">
      <c r="A389" t="s">
        <v>890</v>
      </c>
      <c r="B389" t="s">
        <v>891</v>
      </c>
      <c r="C389" t="s">
        <v>3182</v>
      </c>
      <c r="D389" t="s">
        <v>458</v>
      </c>
      <c r="E389">
        <v>17635.313562525</v>
      </c>
      <c r="F389">
        <v>1206.8499999999999</v>
      </c>
      <c r="G389">
        <v>21.470592370037998</v>
      </c>
      <c r="H389">
        <v>-15.050758021079499</v>
      </c>
      <c r="I389">
        <v>4.2765479746774799</v>
      </c>
      <c r="J389">
        <v>-4.0597656694310498</v>
      </c>
      <c r="K389">
        <v>1287.0694841480699</v>
      </c>
      <c r="L389">
        <v>1117.6204719760999</v>
      </c>
      <c r="M389">
        <v>24.536998408226399</v>
      </c>
      <c r="N389">
        <v>0.33098490682619403</v>
      </c>
      <c r="O389">
        <v>27.911505158056102</v>
      </c>
      <c r="P389">
        <v>65.890034364261098</v>
      </c>
      <c r="Q389">
        <v>0.15019671491359601</v>
      </c>
    </row>
    <row r="390" spans="1:17" x14ac:dyDescent="0.3">
      <c r="A390" t="s">
        <v>892</v>
      </c>
      <c r="B390" t="s">
        <v>893</v>
      </c>
      <c r="C390" t="s">
        <v>3171</v>
      </c>
      <c r="D390" t="s">
        <v>398</v>
      </c>
      <c r="E390">
        <v>17619.028609231998</v>
      </c>
      <c r="F390">
        <v>110.33</v>
      </c>
      <c r="G390">
        <v>-39.602369055942901</v>
      </c>
      <c r="H390">
        <v>-1.8351656533510301</v>
      </c>
      <c r="I390">
        <v>-14.7594729522812</v>
      </c>
      <c r="J390">
        <v>1.38713574401587</v>
      </c>
      <c r="K390">
        <v>111.93855018549699</v>
      </c>
      <c r="L390">
        <v>113.919441122271</v>
      </c>
      <c r="M390">
        <v>44.682413431190099</v>
      </c>
      <c r="N390">
        <v>1.3563815846901499</v>
      </c>
      <c r="O390">
        <v>24.172935738239801</v>
      </c>
      <c r="P390">
        <v>5.5789473684210602</v>
      </c>
      <c r="Q390">
        <v>0.10151390006951</v>
      </c>
    </row>
    <row r="391" spans="1:17" hidden="1" x14ac:dyDescent="0.3">
      <c r="A391" t="s">
        <v>894</v>
      </c>
      <c r="B391" t="s">
        <v>895</v>
      </c>
      <c r="C391" t="s">
        <v>3186</v>
      </c>
      <c r="D391" t="s">
        <v>46</v>
      </c>
      <c r="E391">
        <v>17557.592209300001</v>
      </c>
      <c r="F391">
        <v>1719.05</v>
      </c>
      <c r="G391">
        <v>573.55883215450206</v>
      </c>
      <c r="H391">
        <v>5.9993395760552604</v>
      </c>
      <c r="I391">
        <v>-5.7044752511026902</v>
      </c>
      <c r="J391">
        <v>16.127971154585602</v>
      </c>
      <c r="K391">
        <v>1615.82527646431</v>
      </c>
      <c r="L391">
        <v>1457.99504190725</v>
      </c>
      <c r="M391">
        <v>81.330728293461803</v>
      </c>
      <c r="N391">
        <v>1.1723491663100301</v>
      </c>
      <c r="O391">
        <v>76.7109740845234</v>
      </c>
      <c r="P391">
        <v>628.44188313064103</v>
      </c>
      <c r="Q391">
        <v>0.29907532003727599</v>
      </c>
    </row>
    <row r="392" spans="1:17" x14ac:dyDescent="0.3">
      <c r="A392" t="s">
        <v>896</v>
      </c>
      <c r="B392" t="s">
        <v>897</v>
      </c>
      <c r="C392" t="s">
        <v>3170</v>
      </c>
      <c r="D392" t="s">
        <v>21</v>
      </c>
      <c r="E392">
        <v>17426.53403952</v>
      </c>
      <c r="F392">
        <v>625.29999999999995</v>
      </c>
      <c r="G392">
        <v>2.69020883031091</v>
      </c>
      <c r="H392">
        <v>-0.97876075608186397</v>
      </c>
      <c r="I392">
        <v>-29.760207569030701</v>
      </c>
      <c r="J392">
        <v>-0.77519045621438398</v>
      </c>
      <c r="K392">
        <v>647.23965788954399</v>
      </c>
      <c r="L392">
        <v>646.56417974196597</v>
      </c>
      <c r="M392">
        <v>44.282059155682397</v>
      </c>
      <c r="N392">
        <v>0.81621891776190303</v>
      </c>
      <c r="O392">
        <v>37.829841675995503</v>
      </c>
      <c r="P392">
        <v>32.366638441998298</v>
      </c>
      <c r="Q392">
        <v>2.9211919279015001E-2</v>
      </c>
    </row>
    <row r="393" spans="1:17" x14ac:dyDescent="0.3">
      <c r="A393" t="s">
        <v>898</v>
      </c>
      <c r="B393" t="s">
        <v>899</v>
      </c>
      <c r="C393" t="s">
        <v>3171</v>
      </c>
      <c r="D393" t="s">
        <v>51</v>
      </c>
      <c r="E393">
        <v>17389.734609759998</v>
      </c>
      <c r="F393">
        <v>209.67</v>
      </c>
      <c r="G393">
        <v>-17.4523612883604</v>
      </c>
      <c r="H393">
        <v>-0.14348865174275099</v>
      </c>
      <c r="I393">
        <v>-14.6620047869035</v>
      </c>
      <c r="J393">
        <v>-1.18525730396791</v>
      </c>
      <c r="K393">
        <v>212.34110105338399</v>
      </c>
      <c r="L393">
        <v>212.04648397282401</v>
      </c>
      <c r="M393">
        <v>42.940544778653397</v>
      </c>
      <c r="N393">
        <v>0.32544796431198197</v>
      </c>
      <c r="O393">
        <v>37.954881480421598</v>
      </c>
      <c r="P393">
        <v>14.558120475344801</v>
      </c>
      <c r="Q393">
        <v>4.821056930361E-2</v>
      </c>
    </row>
    <row r="394" spans="1:17" x14ac:dyDescent="0.3">
      <c r="A394" t="s">
        <v>900</v>
      </c>
      <c r="B394" t="s">
        <v>901</v>
      </c>
      <c r="C394" t="s">
        <v>3179</v>
      </c>
      <c r="D394" t="s">
        <v>902</v>
      </c>
      <c r="E394">
        <v>17388.789870550001</v>
      </c>
      <c r="F394">
        <v>2512.35</v>
      </c>
      <c r="G394">
        <v>180.239958408224</v>
      </c>
      <c r="H394">
        <v>11.178939200286401</v>
      </c>
      <c r="I394">
        <v>199.06940331883001</v>
      </c>
      <c r="J394">
        <v>12.728201957852001</v>
      </c>
      <c r="K394">
        <v>2022.9371207730201</v>
      </c>
      <c r="L394">
        <v>1400.23245450939</v>
      </c>
      <c r="M394">
        <v>65.0708218703341</v>
      </c>
      <c r="N394">
        <v>0.63940806035437203</v>
      </c>
      <c r="O394">
        <v>7.4691026329929997</v>
      </c>
      <c r="P394">
        <v>244.15753424657501</v>
      </c>
      <c r="Q394">
        <v>0.26088382801833199</v>
      </c>
    </row>
    <row r="395" spans="1:17" x14ac:dyDescent="0.3">
      <c r="A395" t="s">
        <v>903</v>
      </c>
      <c r="B395" t="s">
        <v>904</v>
      </c>
      <c r="C395" t="s">
        <v>3172</v>
      </c>
      <c r="D395" t="s">
        <v>27</v>
      </c>
      <c r="E395">
        <v>17297.200528496</v>
      </c>
      <c r="F395">
        <v>87.11</v>
      </c>
      <c r="G395">
        <v>-41.044472187005603</v>
      </c>
      <c r="H395">
        <v>-4.5267155122114104</v>
      </c>
      <c r="I395">
        <v>-3.9477710641535801</v>
      </c>
      <c r="J395">
        <v>-2.9819122965735301</v>
      </c>
      <c r="K395">
        <v>90.713175445761493</v>
      </c>
      <c r="L395">
        <v>86.564701096294201</v>
      </c>
      <c r="M395">
        <v>32.249870074002303</v>
      </c>
      <c r="N395">
        <v>0.22988129573577601</v>
      </c>
      <c r="O395">
        <v>27.884284238319299</v>
      </c>
      <c r="P395">
        <v>33.912375096079899</v>
      </c>
      <c r="Q395">
        <v>8.6722627986370995E-2</v>
      </c>
    </row>
    <row r="396" spans="1:17" hidden="1" x14ac:dyDescent="0.3">
      <c r="A396" t="s">
        <v>905</v>
      </c>
      <c r="B396" t="s">
        <v>906</v>
      </c>
      <c r="C396" t="s">
        <v>3186</v>
      </c>
      <c r="D396" t="s">
        <v>262</v>
      </c>
      <c r="E396">
        <v>17201.446110000001</v>
      </c>
      <c r="F396">
        <v>15860.75</v>
      </c>
      <c r="G396">
        <v>-20.046920481450599</v>
      </c>
      <c r="H396">
        <v>2.8842784604989302</v>
      </c>
      <c r="I396">
        <v>-2.61994668098705</v>
      </c>
      <c r="J396">
        <v>-3.2807029358303201</v>
      </c>
      <c r="K396">
        <v>15735.8923847591</v>
      </c>
      <c r="L396">
        <v>15219.219809984001</v>
      </c>
      <c r="M396">
        <v>54.223437472423001</v>
      </c>
      <c r="N396">
        <v>1.0195035999857001</v>
      </c>
      <c r="O396">
        <v>12.1898396986271</v>
      </c>
      <c r="P396">
        <v>24.668888487144599</v>
      </c>
      <c r="Q396">
        <v>8.5781344366646001E-2</v>
      </c>
    </row>
    <row r="397" spans="1:17" x14ac:dyDescent="0.3">
      <c r="A397" t="s">
        <v>907</v>
      </c>
      <c r="B397" t="s">
        <v>908</v>
      </c>
      <c r="C397" t="s">
        <v>3177</v>
      </c>
      <c r="D397" t="s">
        <v>536</v>
      </c>
      <c r="E397">
        <v>17177.770803619998</v>
      </c>
      <c r="F397">
        <v>610.95000000000005</v>
      </c>
      <c r="G397">
        <v>112.88174755567201</v>
      </c>
      <c r="H397">
        <v>-7.0548930446603002</v>
      </c>
      <c r="I397">
        <v>19.742933034920899</v>
      </c>
      <c r="J397">
        <v>1.97789630435964</v>
      </c>
      <c r="K397">
        <v>608.91629536084997</v>
      </c>
      <c r="L397">
        <v>506.88819229692399</v>
      </c>
      <c r="M397">
        <v>46.577059372703097</v>
      </c>
      <c r="N397">
        <v>0.507712777123003</v>
      </c>
      <c r="O397">
        <v>18.503969228251002</v>
      </c>
      <c r="P397">
        <v>150.59474979491301</v>
      </c>
      <c r="Q397">
        <v>0.241411706581837</v>
      </c>
    </row>
    <row r="398" spans="1:17" x14ac:dyDescent="0.3">
      <c r="A398" t="s">
        <v>909</v>
      </c>
      <c r="B398" t="s">
        <v>910</v>
      </c>
      <c r="C398" t="s">
        <v>3183</v>
      </c>
      <c r="D398" t="s">
        <v>762</v>
      </c>
      <c r="E398">
        <v>17151.377723639998</v>
      </c>
      <c r="F398">
        <v>1252.7</v>
      </c>
      <c r="G398">
        <v>36.821273876389</v>
      </c>
      <c r="H398">
        <v>-16.709657721130199</v>
      </c>
      <c r="I398">
        <v>31.667860864723501</v>
      </c>
      <c r="J398">
        <v>-7.4133501905302097</v>
      </c>
      <c r="K398">
        <v>1424.5919075654999</v>
      </c>
      <c r="L398">
        <v>1221.63876629744</v>
      </c>
      <c r="M398">
        <v>21.186795945749701</v>
      </c>
      <c r="N398">
        <v>0.33116622027012499</v>
      </c>
      <c r="O398">
        <v>51.428913546738997</v>
      </c>
      <c r="P398">
        <v>78.371066495799496</v>
      </c>
      <c r="Q398">
        <v>0.234163903730426</v>
      </c>
    </row>
    <row r="399" spans="1:17" hidden="1" x14ac:dyDescent="0.3">
      <c r="A399" t="s">
        <v>911</v>
      </c>
      <c r="B399" t="s">
        <v>912</v>
      </c>
      <c r="C399" t="s">
        <v>3186</v>
      </c>
      <c r="D399" t="s">
        <v>468</v>
      </c>
      <c r="E399">
        <v>17036.40376583</v>
      </c>
      <c r="F399">
        <v>3727.3</v>
      </c>
      <c r="G399">
        <v>21.606568773012999</v>
      </c>
      <c r="H399">
        <v>13.6637129677147</v>
      </c>
      <c r="I399">
        <v>36.774002183824102</v>
      </c>
      <c r="J399">
        <v>-1.73497177204058</v>
      </c>
      <c r="K399">
        <v>3342.4104610946802</v>
      </c>
      <c r="L399">
        <v>2874.39609215053</v>
      </c>
      <c r="M399">
        <v>62.997278442640798</v>
      </c>
      <c r="N399">
        <v>1.26755481678848</v>
      </c>
      <c r="O399">
        <v>6.5449521101065002</v>
      </c>
      <c r="P399">
        <v>64.415527128363493</v>
      </c>
      <c r="Q399">
        <v>4.9042448644479E-2</v>
      </c>
    </row>
    <row r="400" spans="1:17" x14ac:dyDescent="0.3">
      <c r="A400" t="s">
        <v>913</v>
      </c>
      <c r="B400" t="s">
        <v>914</v>
      </c>
      <c r="C400" t="s">
        <v>3171</v>
      </c>
      <c r="D400" t="s">
        <v>24</v>
      </c>
      <c r="E400">
        <v>17012.268732339999</v>
      </c>
      <c r="F400">
        <v>210.87</v>
      </c>
      <c r="G400">
        <v>31.363270639751001</v>
      </c>
      <c r="H400">
        <v>-6.4587767891493</v>
      </c>
      <c r="I400">
        <v>4.2110734075062304</v>
      </c>
      <c r="J400">
        <v>-4.7948607405490398</v>
      </c>
      <c r="K400">
        <v>215.59155686265299</v>
      </c>
      <c r="L400">
        <v>191.96523644594899</v>
      </c>
      <c r="M400">
        <v>28.178345915421701</v>
      </c>
      <c r="N400">
        <v>0.53118126193374504</v>
      </c>
      <c r="O400">
        <v>10.3760610802864</v>
      </c>
      <c r="P400">
        <v>65.388235294117607</v>
      </c>
      <c r="Q400">
        <v>0.18366498000856199</v>
      </c>
    </row>
    <row r="401" spans="1:17" hidden="1" x14ac:dyDescent="0.3">
      <c r="A401" t="s">
        <v>915</v>
      </c>
      <c r="B401" t="s">
        <v>916</v>
      </c>
      <c r="C401" t="s">
        <v>3173</v>
      </c>
      <c r="D401" t="s">
        <v>917</v>
      </c>
      <c r="E401">
        <v>16974.523345379999</v>
      </c>
      <c r="F401">
        <v>2741.5</v>
      </c>
      <c r="G401">
        <v>80.504201010015194</v>
      </c>
      <c r="H401">
        <v>18.179615711847902</v>
      </c>
      <c r="I401">
        <v>76.543201383225195</v>
      </c>
      <c r="J401">
        <v>1.1080883528677601</v>
      </c>
      <c r="K401">
        <v>2484.5114501748699</v>
      </c>
      <c r="M401">
        <v>67.273406502436799</v>
      </c>
      <c r="N401">
        <v>1.28674393796646</v>
      </c>
      <c r="O401">
        <v>8.5172350902790406</v>
      </c>
      <c r="P401">
        <v>123.686357702349</v>
      </c>
    </row>
    <row r="402" spans="1:17" x14ac:dyDescent="0.3">
      <c r="A402" t="s">
        <v>918</v>
      </c>
      <c r="B402" t="s">
        <v>919</v>
      </c>
      <c r="C402" t="s">
        <v>631</v>
      </c>
      <c r="D402" t="s">
        <v>631</v>
      </c>
      <c r="E402">
        <v>16961.693614968</v>
      </c>
      <c r="F402">
        <v>177.29</v>
      </c>
      <c r="G402">
        <v>17.375172482693198</v>
      </c>
      <c r="H402">
        <v>-2.3105837152667101</v>
      </c>
      <c r="I402">
        <v>6.5823303666767501</v>
      </c>
      <c r="J402">
        <v>-1.0704750951842701</v>
      </c>
      <c r="K402">
        <v>179.17356892631301</v>
      </c>
      <c r="L402">
        <v>157.01922090996899</v>
      </c>
      <c r="M402">
        <v>37.5868339284998</v>
      </c>
      <c r="N402">
        <v>0.63547668022017301</v>
      </c>
      <c r="O402">
        <v>20.113937616334798</v>
      </c>
      <c r="P402">
        <v>53.2987462170341</v>
      </c>
      <c r="Q402">
        <v>1.298286175567E-3</v>
      </c>
    </row>
    <row r="403" spans="1:17" x14ac:dyDescent="0.3">
      <c r="A403" t="s">
        <v>920</v>
      </c>
      <c r="B403" t="s">
        <v>921</v>
      </c>
      <c r="C403" t="s">
        <v>3170</v>
      </c>
      <c r="D403" t="s">
        <v>282</v>
      </c>
      <c r="E403">
        <v>16922.442835415</v>
      </c>
      <c r="F403">
        <v>1277.3499999999999</v>
      </c>
      <c r="G403">
        <v>172.01699989516101</v>
      </c>
      <c r="H403">
        <v>7.1937175725894296</v>
      </c>
      <c r="I403">
        <v>63.111902435961198</v>
      </c>
      <c r="J403">
        <v>12.964141644355999</v>
      </c>
      <c r="K403">
        <v>1069.6157516318899</v>
      </c>
      <c r="L403">
        <v>884.89521033425297</v>
      </c>
      <c r="M403">
        <v>69.879770716844504</v>
      </c>
      <c r="N403">
        <v>1.45053687439218</v>
      </c>
      <c r="O403">
        <v>0.86115786589422405</v>
      </c>
      <c r="P403">
        <v>203.42656927370899</v>
      </c>
      <c r="Q403">
        <v>0.15273541140206301</v>
      </c>
    </row>
    <row r="404" spans="1:17" x14ac:dyDescent="0.3">
      <c r="A404" t="s">
        <v>922</v>
      </c>
      <c r="B404" t="s">
        <v>923</v>
      </c>
      <c r="C404" t="s">
        <v>3171</v>
      </c>
      <c r="D404" t="s">
        <v>565</v>
      </c>
      <c r="E404">
        <v>16917.15982425</v>
      </c>
      <c r="F404">
        <v>347.25</v>
      </c>
      <c r="G404">
        <v>5.8063904241898001E-2</v>
      </c>
      <c r="H404">
        <v>7.7090250637756998</v>
      </c>
      <c r="I404">
        <v>-4.8370421493417997</v>
      </c>
      <c r="J404">
        <v>5.0803835901388803</v>
      </c>
      <c r="K404">
        <v>322.61564522560599</v>
      </c>
      <c r="L404">
        <v>319.05147239084999</v>
      </c>
      <c r="M404">
        <v>70.1055890190338</v>
      </c>
      <c r="N404">
        <v>1.5165780122563399</v>
      </c>
      <c r="O404">
        <v>12.886969042476499</v>
      </c>
      <c r="P404">
        <v>27.524788835842799</v>
      </c>
      <c r="Q404">
        <v>-2.7237529219674001E-2</v>
      </c>
    </row>
    <row r="405" spans="1:17" x14ac:dyDescent="0.3">
      <c r="A405" t="s">
        <v>924</v>
      </c>
      <c r="B405" t="s">
        <v>925</v>
      </c>
      <c r="C405" t="s">
        <v>3170</v>
      </c>
      <c r="D405" t="s">
        <v>21</v>
      </c>
      <c r="E405">
        <v>16888.305064560001</v>
      </c>
      <c r="F405">
        <v>724.6</v>
      </c>
      <c r="G405">
        <v>15.7261488025967</v>
      </c>
      <c r="H405">
        <v>-10.4956572482771</v>
      </c>
      <c r="I405">
        <v>8.8052973833721708</v>
      </c>
      <c r="J405">
        <v>-4.2203037548665403</v>
      </c>
      <c r="K405">
        <v>758.94449519245404</v>
      </c>
      <c r="L405">
        <v>654.00083929472305</v>
      </c>
      <c r="M405">
        <v>35.133899878653899</v>
      </c>
      <c r="N405">
        <v>0.54686531685166795</v>
      </c>
      <c r="O405">
        <v>15.857024565277399</v>
      </c>
      <c r="P405">
        <v>58.799035722112599</v>
      </c>
      <c r="Q405">
        <v>3.0443955184594002E-2</v>
      </c>
    </row>
    <row r="406" spans="1:17" x14ac:dyDescent="0.3">
      <c r="A406" t="s">
        <v>926</v>
      </c>
      <c r="B406" t="s">
        <v>927</v>
      </c>
      <c r="C406" t="s">
        <v>3187</v>
      </c>
      <c r="D406" t="s">
        <v>166</v>
      </c>
      <c r="E406">
        <v>16846.665783414999</v>
      </c>
      <c r="F406">
        <v>1088.75</v>
      </c>
      <c r="G406">
        <v>-22.502692201893801</v>
      </c>
      <c r="H406">
        <v>-3.0813620436001399</v>
      </c>
      <c r="I406">
        <v>6.0105254720057797</v>
      </c>
      <c r="J406">
        <v>-0.97009880953997196</v>
      </c>
      <c r="K406">
        <v>1088.14939840635</v>
      </c>
      <c r="L406">
        <v>1016.22060170433</v>
      </c>
      <c r="M406">
        <v>36.740138250708902</v>
      </c>
      <c r="N406">
        <v>0.53801357654540205</v>
      </c>
      <c r="O406">
        <v>11.136624569460301</v>
      </c>
      <c r="P406">
        <v>30.796492071119602</v>
      </c>
      <c r="Q406">
        <v>-1.5084907275925E-2</v>
      </c>
    </row>
    <row r="407" spans="1:17" x14ac:dyDescent="0.3">
      <c r="A407" t="s">
        <v>928</v>
      </c>
      <c r="B407" t="s">
        <v>929</v>
      </c>
      <c r="C407" t="s">
        <v>3175</v>
      </c>
      <c r="D407" t="s">
        <v>54</v>
      </c>
      <c r="E407">
        <v>16788.75</v>
      </c>
      <c r="F407">
        <v>6716.25</v>
      </c>
      <c r="G407">
        <v>22.8467245001851</v>
      </c>
      <c r="H407">
        <v>-2.6090629431884</v>
      </c>
      <c r="I407">
        <v>15.935631428686399</v>
      </c>
      <c r="J407">
        <v>-3.3560956570860898</v>
      </c>
      <c r="K407">
        <v>6692.2171035456604</v>
      </c>
      <c r="L407">
        <v>5945.6967638523502</v>
      </c>
      <c r="M407">
        <v>42.669079812180001</v>
      </c>
      <c r="N407">
        <v>0.55101985504034301</v>
      </c>
      <c r="O407">
        <v>12.7444630560208</v>
      </c>
      <c r="P407">
        <v>55.793319415448799</v>
      </c>
      <c r="Q407">
        <v>9.0543274632491996E-2</v>
      </c>
    </row>
    <row r="408" spans="1:17" x14ac:dyDescent="0.3">
      <c r="A408" t="s">
        <v>930</v>
      </c>
      <c r="B408" t="s">
        <v>931</v>
      </c>
      <c r="C408" t="s">
        <v>3181</v>
      </c>
      <c r="D408" t="s">
        <v>141</v>
      </c>
      <c r="E408">
        <v>16728.649694200001</v>
      </c>
      <c r="F408">
        <v>616.54999999999995</v>
      </c>
      <c r="G408">
        <v>214.11567215027901</v>
      </c>
      <c r="H408">
        <v>20.555560185800498</v>
      </c>
      <c r="I408">
        <v>238.969678654766</v>
      </c>
      <c r="J408">
        <v>3.4322232329671198</v>
      </c>
      <c r="K408">
        <v>501.04573693319003</v>
      </c>
      <c r="L408">
        <v>332.64820468985499</v>
      </c>
      <c r="M408">
        <v>82.240212652601599</v>
      </c>
      <c r="N408">
        <v>0.93866379020266599</v>
      </c>
      <c r="O408">
        <v>5.1009650474414103</v>
      </c>
      <c r="P408">
        <v>320.26515797007499</v>
      </c>
      <c r="Q408">
        <v>0.27808920345502403</v>
      </c>
    </row>
    <row r="409" spans="1:17" x14ac:dyDescent="0.3">
      <c r="A409" t="s">
        <v>932</v>
      </c>
      <c r="B409" t="s">
        <v>933</v>
      </c>
      <c r="C409" t="s">
        <v>3178</v>
      </c>
      <c r="D409" t="s">
        <v>804</v>
      </c>
      <c r="E409">
        <v>16677.426115900002</v>
      </c>
      <c r="F409">
        <v>391.8</v>
      </c>
      <c r="G409">
        <v>18.900362295156398</v>
      </c>
      <c r="H409">
        <v>0.82543338942886701</v>
      </c>
      <c r="I409">
        <v>3.8756728920735801</v>
      </c>
      <c r="J409">
        <v>-9.2203015893725606</v>
      </c>
      <c r="K409">
        <v>399.92073207376501</v>
      </c>
      <c r="L409">
        <v>348.47190512052401</v>
      </c>
      <c r="M409">
        <v>33.718913308771903</v>
      </c>
      <c r="N409">
        <v>1.2441233561379701</v>
      </c>
      <c r="O409">
        <v>21.0821847881572</v>
      </c>
      <c r="P409">
        <v>70.496083550913795</v>
      </c>
      <c r="Q409">
        <v>0.19826729729315201</v>
      </c>
    </row>
    <row r="410" spans="1:17" x14ac:dyDescent="0.3">
      <c r="A410" t="s">
        <v>934</v>
      </c>
      <c r="B410" t="s">
        <v>935</v>
      </c>
      <c r="C410" t="s">
        <v>3185</v>
      </c>
      <c r="D410" t="s">
        <v>468</v>
      </c>
      <c r="E410">
        <v>16641.658767000001</v>
      </c>
      <c r="F410">
        <v>885.75</v>
      </c>
      <c r="G410">
        <v>58.543848692710498</v>
      </c>
      <c r="H410">
        <v>-1.99858909692249</v>
      </c>
      <c r="I410">
        <v>31.329105425774401</v>
      </c>
      <c r="J410">
        <v>2.7651396661285599</v>
      </c>
      <c r="K410">
        <v>848.22382569455397</v>
      </c>
      <c r="L410">
        <v>723.52082985055404</v>
      </c>
      <c r="M410">
        <v>65.546943658859902</v>
      </c>
      <c r="N410">
        <v>0.66529146832286301</v>
      </c>
      <c r="O410">
        <v>4.6119108100479904</v>
      </c>
      <c r="P410">
        <v>94.371296905859097</v>
      </c>
      <c r="Q410">
        <v>0.12934149744974199</v>
      </c>
    </row>
    <row r="411" spans="1:17" x14ac:dyDescent="0.3">
      <c r="A411" t="s">
        <v>936</v>
      </c>
      <c r="B411" t="s">
        <v>937</v>
      </c>
      <c r="C411" t="s">
        <v>3174</v>
      </c>
      <c r="D411" t="s">
        <v>249</v>
      </c>
      <c r="E411">
        <v>16596.757276060001</v>
      </c>
      <c r="F411">
        <v>688.25</v>
      </c>
      <c r="G411">
        <v>62.6085803914686</v>
      </c>
      <c r="H411">
        <v>2.1123454045154801</v>
      </c>
      <c r="I411">
        <v>28.234167325150501</v>
      </c>
      <c r="J411">
        <v>-1.23220320402163</v>
      </c>
      <c r="K411">
        <v>692.33721206753</v>
      </c>
      <c r="L411">
        <v>609.12605947544603</v>
      </c>
      <c r="M411">
        <v>50.286924727690597</v>
      </c>
      <c r="N411">
        <v>1.30103612324319</v>
      </c>
      <c r="O411">
        <v>20.305121685433999</v>
      </c>
      <c r="P411">
        <v>172.035573122529</v>
      </c>
      <c r="Q411">
        <v>6.7423472333184006E-2</v>
      </c>
    </row>
    <row r="412" spans="1:17" x14ac:dyDescent="0.3">
      <c r="A412" t="s">
        <v>938</v>
      </c>
      <c r="B412" t="s">
        <v>939</v>
      </c>
      <c r="C412" t="s">
        <v>3185</v>
      </c>
      <c r="D412" t="s">
        <v>468</v>
      </c>
      <c r="E412">
        <v>16588.594124499999</v>
      </c>
      <c r="F412">
        <v>1549.95</v>
      </c>
      <c r="G412">
        <v>-18.512438564855099</v>
      </c>
      <c r="H412">
        <v>-4.6179627141289803</v>
      </c>
      <c r="I412">
        <v>2.33631124876695</v>
      </c>
      <c r="J412">
        <v>-0.40927237552906998</v>
      </c>
      <c r="K412">
        <v>1525.1159179680001</v>
      </c>
      <c r="L412">
        <v>1452.62277224134</v>
      </c>
      <c r="M412">
        <v>53.709162983902203</v>
      </c>
      <c r="N412">
        <v>0.62823391715273502</v>
      </c>
      <c r="O412">
        <v>9.0357753475918496</v>
      </c>
      <c r="P412">
        <v>24.694288012872001</v>
      </c>
      <c r="Q412">
        <v>-7.8474779391211003E-2</v>
      </c>
    </row>
    <row r="413" spans="1:17" x14ac:dyDescent="0.3">
      <c r="A413" t="s">
        <v>940</v>
      </c>
      <c r="B413" t="s">
        <v>941</v>
      </c>
      <c r="C413" t="s">
        <v>3185</v>
      </c>
      <c r="D413" t="s">
        <v>468</v>
      </c>
      <c r="E413">
        <v>16579.382022000002</v>
      </c>
      <c r="F413">
        <v>5348.35</v>
      </c>
      <c r="G413">
        <v>-21.468678739404201</v>
      </c>
      <c r="H413">
        <v>-0.92037717921474504</v>
      </c>
      <c r="I413">
        <v>14.5699266534817</v>
      </c>
      <c r="J413">
        <v>1.4805446499058501</v>
      </c>
      <c r="K413">
        <v>5264.6356698191503</v>
      </c>
      <c r="L413">
        <v>4875.59350561259</v>
      </c>
      <c r="M413">
        <v>57.546322451755501</v>
      </c>
      <c r="N413">
        <v>0.82347113206350897</v>
      </c>
      <c r="O413">
        <v>11.414735385679601</v>
      </c>
      <c r="P413">
        <v>33.010445162894797</v>
      </c>
      <c r="Q413">
        <v>4.9405945190633002E-2</v>
      </c>
    </row>
    <row r="414" spans="1:17" x14ac:dyDescent="0.3">
      <c r="A414" t="s">
        <v>942</v>
      </c>
      <c r="B414" t="s">
        <v>943</v>
      </c>
      <c r="C414" t="s">
        <v>3171</v>
      </c>
      <c r="D414" t="s">
        <v>220</v>
      </c>
      <c r="E414">
        <v>16562.867745489999</v>
      </c>
      <c r="F414">
        <v>1276.3499999999999</v>
      </c>
      <c r="G414">
        <v>37.199245006128699</v>
      </c>
      <c r="H414">
        <v>20.103749235837299</v>
      </c>
      <c r="I414">
        <v>41.275859730236398</v>
      </c>
      <c r="J414">
        <v>0.86126384831398595</v>
      </c>
      <c r="K414">
        <v>1140.28700699346</v>
      </c>
      <c r="L414">
        <v>981.03042754618605</v>
      </c>
      <c r="M414">
        <v>69.191368709500694</v>
      </c>
      <c r="N414">
        <v>1.32044602568659</v>
      </c>
      <c r="O414">
        <v>5.0652250558232499</v>
      </c>
      <c r="P414">
        <v>72.246963562752995</v>
      </c>
      <c r="Q414">
        <v>2.667923514814E-3</v>
      </c>
    </row>
    <row r="415" spans="1:17" x14ac:dyDescent="0.3">
      <c r="A415" t="s">
        <v>944</v>
      </c>
      <c r="B415" t="s">
        <v>945</v>
      </c>
      <c r="C415" t="s">
        <v>3175</v>
      </c>
      <c r="D415" t="s">
        <v>54</v>
      </c>
      <c r="E415">
        <v>16459.755237179899</v>
      </c>
      <c r="F415">
        <v>7177.55</v>
      </c>
      <c r="G415">
        <v>34.761646929900401</v>
      </c>
      <c r="H415">
        <v>2.4487461466305001</v>
      </c>
      <c r="I415">
        <v>32.992552644657799</v>
      </c>
      <c r="J415">
        <v>-1.1944502669927499</v>
      </c>
      <c r="K415">
        <v>6821.1349532413597</v>
      </c>
      <c r="L415">
        <v>5922.1934153819202</v>
      </c>
      <c r="M415">
        <v>50.342427539679797</v>
      </c>
      <c r="N415">
        <v>1.0189040061945001</v>
      </c>
      <c r="O415">
        <v>5.8857130915145097</v>
      </c>
      <c r="P415">
        <v>62.8221650349981</v>
      </c>
      <c r="Q415">
        <v>3.4526458977926E-2</v>
      </c>
    </row>
    <row r="416" spans="1:17" x14ac:dyDescent="0.3">
      <c r="A416" t="s">
        <v>946</v>
      </c>
      <c r="B416" t="s">
        <v>947</v>
      </c>
      <c r="C416" t="s">
        <v>3188</v>
      </c>
      <c r="D416" t="s">
        <v>948</v>
      </c>
      <c r="E416">
        <v>16453.430791359999</v>
      </c>
      <c r="F416">
        <v>1673.35</v>
      </c>
      <c r="G416">
        <v>-28.5037828079831</v>
      </c>
      <c r="H416">
        <v>6.8278543933752101</v>
      </c>
      <c r="I416">
        <v>14.539466914767999</v>
      </c>
      <c r="J416">
        <v>4.6324520595966199</v>
      </c>
      <c r="K416">
        <v>1527.1703684935901</v>
      </c>
      <c r="L416">
        <v>1485.2389278579201</v>
      </c>
      <c r="M416">
        <v>76.052979287289205</v>
      </c>
      <c r="N416">
        <v>1.1229551353120699</v>
      </c>
      <c r="O416">
        <v>9.3853646876027099</v>
      </c>
      <c r="P416">
        <v>38.959475170237397</v>
      </c>
      <c r="Q416">
        <v>-1.6504054696939999E-2</v>
      </c>
    </row>
    <row r="417" spans="1:17" x14ac:dyDescent="0.3">
      <c r="A417" t="s">
        <v>949</v>
      </c>
      <c r="B417" t="s">
        <v>950</v>
      </c>
      <c r="C417" t="s">
        <v>3177</v>
      </c>
      <c r="D417" t="s">
        <v>197</v>
      </c>
      <c r="E417">
        <v>16374.53775216</v>
      </c>
      <c r="F417">
        <v>708.45</v>
      </c>
      <c r="G417">
        <v>-12.9218872577037</v>
      </c>
      <c r="H417">
        <v>1.32768860386224</v>
      </c>
      <c r="I417">
        <v>20.7370335106786</v>
      </c>
      <c r="J417">
        <v>-2.90537461301061</v>
      </c>
      <c r="K417">
        <v>660.63931350068299</v>
      </c>
      <c r="L417">
        <v>613.053210674566</v>
      </c>
      <c r="M417">
        <v>49.2446033748895</v>
      </c>
      <c r="N417">
        <v>1.0337666239276699</v>
      </c>
      <c r="O417">
        <v>1.9126261556919799</v>
      </c>
      <c r="P417">
        <v>41.252118432858097</v>
      </c>
      <c r="Q417">
        <v>6.4595310015716001E-2</v>
      </c>
    </row>
    <row r="418" spans="1:17" x14ac:dyDescent="0.3">
      <c r="A418" t="s">
        <v>951</v>
      </c>
      <c r="B418" t="s">
        <v>952</v>
      </c>
      <c r="C418" t="s">
        <v>3174</v>
      </c>
      <c r="D418" t="s">
        <v>513</v>
      </c>
      <c r="E418">
        <v>16346.535863175</v>
      </c>
      <c r="F418">
        <v>341.72500000000002</v>
      </c>
      <c r="G418">
        <v>9.0320422597145598</v>
      </c>
      <c r="H418">
        <v>-1.60616446123599</v>
      </c>
      <c r="I418">
        <v>-7.7845447027145802</v>
      </c>
      <c r="J418">
        <v>-0.31037614008266801</v>
      </c>
      <c r="K418">
        <v>341.45925861629001</v>
      </c>
      <c r="L418">
        <v>322.89896785904301</v>
      </c>
      <c r="M418">
        <v>49.129247430666197</v>
      </c>
      <c r="N418">
        <v>0.77702536311238701</v>
      </c>
      <c r="O418">
        <v>20.850098763625699</v>
      </c>
      <c r="P418">
        <v>58.096229470275198</v>
      </c>
      <c r="Q418">
        <v>9.6536169466493002E-2</v>
      </c>
    </row>
    <row r="419" spans="1:17" x14ac:dyDescent="0.3">
      <c r="A419" t="s">
        <v>953</v>
      </c>
      <c r="B419" t="s">
        <v>954</v>
      </c>
      <c r="C419" t="s">
        <v>3175</v>
      </c>
      <c r="D419" t="s">
        <v>54</v>
      </c>
      <c r="E419">
        <v>16307.6870112299</v>
      </c>
      <c r="F419">
        <v>12564.45</v>
      </c>
      <c r="G419">
        <v>216.59437465191201</v>
      </c>
      <c r="H419">
        <v>2.0512960115688399</v>
      </c>
      <c r="I419">
        <v>89.127662271991895</v>
      </c>
      <c r="J419">
        <v>-2.1699845083876401E-2</v>
      </c>
      <c r="K419">
        <v>11104.8401408264</v>
      </c>
      <c r="L419">
        <v>7935.28246039033</v>
      </c>
      <c r="M419">
        <v>57.304488901398898</v>
      </c>
      <c r="N419">
        <v>0.51191128452323598</v>
      </c>
      <c r="O419">
        <v>5.2310288154276501</v>
      </c>
      <c r="P419">
        <v>256.74190800681401</v>
      </c>
      <c r="Q419">
        <v>0.185069038960638</v>
      </c>
    </row>
    <row r="420" spans="1:17" x14ac:dyDescent="0.3">
      <c r="A420" t="s">
        <v>955</v>
      </c>
      <c r="B420" t="s">
        <v>956</v>
      </c>
      <c r="C420" t="s">
        <v>3171</v>
      </c>
      <c r="D420" t="s">
        <v>220</v>
      </c>
      <c r="E420">
        <v>16208.741030575</v>
      </c>
      <c r="F420">
        <v>3833.35</v>
      </c>
      <c r="G420">
        <v>125.17080138984799</v>
      </c>
      <c r="H420">
        <v>4.7380606610840204</v>
      </c>
      <c r="I420">
        <v>-11.2765660324543</v>
      </c>
      <c r="J420">
        <v>-1.1224670169542299</v>
      </c>
      <c r="K420">
        <v>3820.37519254471</v>
      </c>
      <c r="L420">
        <v>3421.8909386145901</v>
      </c>
      <c r="M420">
        <v>55.262159601258901</v>
      </c>
      <c r="N420">
        <v>0.87417748638797199</v>
      </c>
      <c r="O420">
        <v>12.1721209907782</v>
      </c>
      <c r="P420">
        <v>161.79614136930101</v>
      </c>
      <c r="Q420">
        <v>0.26575579813933597</v>
      </c>
    </row>
    <row r="421" spans="1:17" hidden="1" x14ac:dyDescent="0.3">
      <c r="A421" t="s">
        <v>957</v>
      </c>
      <c r="B421" t="s">
        <v>958</v>
      </c>
      <c r="C421" t="s">
        <v>3186</v>
      </c>
      <c r="D421" t="s">
        <v>631</v>
      </c>
      <c r="E421">
        <v>16153.019861000001</v>
      </c>
      <c r="F421">
        <v>199.75</v>
      </c>
      <c r="G421">
        <v>719.44399951966204</v>
      </c>
      <c r="H421">
        <v>188.30567700666401</v>
      </c>
      <c r="I421">
        <v>729.18863503850105</v>
      </c>
      <c r="J421">
        <v>21.375056804350201</v>
      </c>
      <c r="M421">
        <v>100</v>
      </c>
      <c r="O421">
        <v>2.5031289111398999E-2</v>
      </c>
      <c r="P421">
        <v>787.77777777777703</v>
      </c>
    </row>
    <row r="422" spans="1:17" x14ac:dyDescent="0.3">
      <c r="A422" t="s">
        <v>959</v>
      </c>
      <c r="B422" t="s">
        <v>960</v>
      </c>
      <c r="C422" t="s">
        <v>3174</v>
      </c>
      <c r="D422" t="s">
        <v>46</v>
      </c>
      <c r="E422">
        <v>16151.030159354999</v>
      </c>
      <c r="F422">
        <v>1623.9</v>
      </c>
      <c r="G422">
        <v>4.1856329547343396</v>
      </c>
      <c r="H422">
        <v>-0.62380426125005495</v>
      </c>
      <c r="I422">
        <v>12.403306475839001</v>
      </c>
      <c r="J422">
        <v>2.5403476700610499</v>
      </c>
      <c r="K422">
        <v>1620.99021420432</v>
      </c>
      <c r="L422">
        <v>1479.76475747836</v>
      </c>
      <c r="M422">
        <v>72.356270005360798</v>
      </c>
      <c r="N422">
        <v>1.09015718951381</v>
      </c>
      <c r="O422">
        <v>14.5390726029927</v>
      </c>
      <c r="P422">
        <v>58.436996926679299</v>
      </c>
      <c r="Q422">
        <v>-5.1137560906642003E-2</v>
      </c>
    </row>
    <row r="423" spans="1:17" x14ac:dyDescent="0.3">
      <c r="A423" t="s">
        <v>961</v>
      </c>
      <c r="B423" t="s">
        <v>962</v>
      </c>
      <c r="C423" t="s">
        <v>3183</v>
      </c>
      <c r="D423" t="s">
        <v>963</v>
      </c>
      <c r="E423">
        <v>16043.915347845001</v>
      </c>
      <c r="F423">
        <v>1326.4</v>
      </c>
      <c r="G423">
        <v>65.424825913725897</v>
      </c>
      <c r="H423">
        <v>0.52879858744179398</v>
      </c>
      <c r="I423">
        <v>-12.956966972788999</v>
      </c>
      <c r="J423">
        <v>6.8821434245074098</v>
      </c>
      <c r="K423">
        <v>1325.7817152999201</v>
      </c>
      <c r="L423">
        <v>1229.8911395042901</v>
      </c>
      <c r="M423">
        <v>66.713464067627598</v>
      </c>
      <c r="N423">
        <v>0.95445309764923303</v>
      </c>
      <c r="O423">
        <v>27.7895054282267</v>
      </c>
      <c r="P423">
        <v>102.891013384321</v>
      </c>
      <c r="Q423">
        <v>0.180012602269192</v>
      </c>
    </row>
    <row r="424" spans="1:17" x14ac:dyDescent="0.3">
      <c r="A424" t="s">
        <v>964</v>
      </c>
      <c r="B424" t="s">
        <v>965</v>
      </c>
      <c r="C424" t="s">
        <v>3185</v>
      </c>
      <c r="D424" t="s">
        <v>468</v>
      </c>
      <c r="E424">
        <v>15934.600461599999</v>
      </c>
      <c r="F424">
        <v>3245.25</v>
      </c>
      <c r="G424">
        <v>-54.366121243769697</v>
      </c>
      <c r="H424">
        <v>-6.7906523496100801</v>
      </c>
      <c r="I424">
        <v>-8.2259637294694699</v>
      </c>
      <c r="J424">
        <v>-3.3518643124586598</v>
      </c>
      <c r="K424">
        <v>3377.5563959257602</v>
      </c>
      <c r="L424">
        <v>3497.0910127899101</v>
      </c>
      <c r="M424">
        <v>27.432473441390101</v>
      </c>
      <c r="N424">
        <v>0.709778259929989</v>
      </c>
      <c r="O424">
        <v>39.428395347045601</v>
      </c>
      <c r="P424">
        <v>12.840974286757399</v>
      </c>
      <c r="Q424">
        <v>-7.1765339722759003E-2</v>
      </c>
    </row>
    <row r="425" spans="1:17" hidden="1" x14ac:dyDescent="0.3">
      <c r="A425" t="s">
        <v>966</v>
      </c>
      <c r="B425" t="s">
        <v>967</v>
      </c>
      <c r="C425" t="s">
        <v>3186</v>
      </c>
      <c r="D425" t="s">
        <v>161</v>
      </c>
      <c r="E425">
        <v>15856.5336796799</v>
      </c>
      <c r="F425">
        <v>12620.45</v>
      </c>
      <c r="G425">
        <v>372.32835635723001</v>
      </c>
      <c r="H425">
        <v>11.5177197229343</v>
      </c>
      <c r="I425">
        <v>129.27056281061101</v>
      </c>
      <c r="J425">
        <v>8.2382544105076008</v>
      </c>
      <c r="K425">
        <v>10561.034379908901</v>
      </c>
      <c r="L425">
        <v>7457.71338254693</v>
      </c>
      <c r="M425">
        <v>75.877448830025799</v>
      </c>
      <c r="N425">
        <v>0.75251185492712602</v>
      </c>
      <c r="O425">
        <v>8.5539739074280199</v>
      </c>
      <c r="P425">
        <v>436.81199489578898</v>
      </c>
      <c r="Q425">
        <v>0.26182461961187797</v>
      </c>
    </row>
    <row r="426" spans="1:17" x14ac:dyDescent="0.3">
      <c r="A426" t="s">
        <v>968</v>
      </c>
      <c r="B426" t="s">
        <v>969</v>
      </c>
      <c r="C426" t="s">
        <v>3173</v>
      </c>
      <c r="D426" t="s">
        <v>970</v>
      </c>
      <c r="E426">
        <v>15779.795967599999</v>
      </c>
      <c r="F426">
        <v>805.95</v>
      </c>
      <c r="G426">
        <v>42.159782888668403</v>
      </c>
      <c r="H426">
        <v>-1.4937266845189601</v>
      </c>
      <c r="I426">
        <v>44.070810473019399</v>
      </c>
      <c r="J426">
        <v>5.2061672599991402</v>
      </c>
      <c r="K426">
        <v>782.45985975411099</v>
      </c>
      <c r="L426">
        <v>652.82380090314405</v>
      </c>
      <c r="M426">
        <v>60.358913973320703</v>
      </c>
      <c r="N426">
        <v>1.2175416941458601</v>
      </c>
      <c r="O426">
        <v>8.7784602022457907</v>
      </c>
      <c r="P426">
        <v>80.564579365968399</v>
      </c>
      <c r="Q426">
        <v>-4.0336155783820002E-3</v>
      </c>
    </row>
    <row r="427" spans="1:17" hidden="1" x14ac:dyDescent="0.3">
      <c r="A427" t="s">
        <v>971</v>
      </c>
      <c r="B427" t="s">
        <v>972</v>
      </c>
      <c r="C427" t="s">
        <v>3186</v>
      </c>
      <c r="D427" t="s">
        <v>513</v>
      </c>
      <c r="E427">
        <v>15727.731392834999</v>
      </c>
      <c r="F427">
        <v>642.29999999999995</v>
      </c>
      <c r="G427">
        <v>-13.7310576453027</v>
      </c>
      <c r="H427">
        <v>14.775048328154799</v>
      </c>
      <c r="I427">
        <v>-3.9864221264637298</v>
      </c>
      <c r="J427">
        <v>-5.1676000939252598</v>
      </c>
      <c r="K427">
        <v>605.19964973232698</v>
      </c>
      <c r="M427">
        <v>54.616850458373499</v>
      </c>
      <c r="N427">
        <v>1.8648360667795501</v>
      </c>
      <c r="O427">
        <v>13.1091390316051</v>
      </c>
      <c r="P427">
        <v>36.630504148053603</v>
      </c>
    </row>
    <row r="428" spans="1:17" x14ac:dyDescent="0.3">
      <c r="A428" t="s">
        <v>973</v>
      </c>
      <c r="B428" t="s">
        <v>974</v>
      </c>
      <c r="C428" t="s">
        <v>3183</v>
      </c>
      <c r="D428" t="s">
        <v>762</v>
      </c>
      <c r="E428">
        <v>15613.1477175</v>
      </c>
      <c r="F428">
        <v>3584.3</v>
      </c>
      <c r="G428">
        <v>26.9834228105261</v>
      </c>
      <c r="H428">
        <v>-5.9671937499041698</v>
      </c>
      <c r="I428">
        <v>12.424751987241301</v>
      </c>
      <c r="J428">
        <v>-4.4643701809347496</v>
      </c>
      <c r="K428">
        <v>4035.0907950565502</v>
      </c>
      <c r="L428">
        <v>3624.15377835957</v>
      </c>
      <c r="M428">
        <v>30.129932110720699</v>
      </c>
      <c r="N428">
        <v>0.36756359112505799</v>
      </c>
      <c r="O428">
        <v>53.112183689981201</v>
      </c>
      <c r="P428">
        <v>88.147292721975802</v>
      </c>
      <c r="Q428">
        <v>0.12385225192631601</v>
      </c>
    </row>
    <row r="429" spans="1:17" x14ac:dyDescent="0.3">
      <c r="A429" t="s">
        <v>975</v>
      </c>
      <c r="B429" t="s">
        <v>976</v>
      </c>
      <c r="C429" t="s">
        <v>3175</v>
      </c>
      <c r="D429" t="s">
        <v>54</v>
      </c>
      <c r="E429">
        <v>15581.35857488</v>
      </c>
      <c r="F429">
        <v>1188.8499999999999</v>
      </c>
      <c r="G429">
        <v>60.953367323088202</v>
      </c>
      <c r="H429">
        <v>25.748957442851498</v>
      </c>
      <c r="I429">
        <v>46.687298913964703</v>
      </c>
      <c r="J429">
        <v>-0.61449932366097104</v>
      </c>
      <c r="K429">
        <v>1054.9602623803301</v>
      </c>
      <c r="L429">
        <v>866.19049640811102</v>
      </c>
      <c r="M429">
        <v>68.188675339506602</v>
      </c>
      <c r="N429">
        <v>1.8539859811066199</v>
      </c>
      <c r="O429">
        <v>12.3018042646254</v>
      </c>
      <c r="P429">
        <v>94.510798429319294</v>
      </c>
      <c r="Q429">
        <v>6.4156300584449003E-2</v>
      </c>
    </row>
    <row r="430" spans="1:17" hidden="1" x14ac:dyDescent="0.3">
      <c r="A430" t="s">
        <v>977</v>
      </c>
      <c r="B430" t="s">
        <v>978</v>
      </c>
      <c r="C430" t="s">
        <v>3186</v>
      </c>
      <c r="D430" t="s">
        <v>751</v>
      </c>
      <c r="E430">
        <v>15502.9956089399</v>
      </c>
      <c r="F430">
        <v>903.65</v>
      </c>
      <c r="G430">
        <v>-0.42839014009605902</v>
      </c>
      <c r="H430">
        <v>-0.92642156229501804</v>
      </c>
      <c r="I430">
        <v>2.30828191014034</v>
      </c>
      <c r="J430">
        <v>0.62703364961205799</v>
      </c>
      <c r="K430">
        <v>878.299401635398</v>
      </c>
      <c r="L430">
        <v>817.52319186704005</v>
      </c>
      <c r="M430">
        <v>63.673105172010501</v>
      </c>
      <c r="N430">
        <v>0.235901896286524</v>
      </c>
      <c r="O430">
        <v>0.92071045205555002</v>
      </c>
      <c r="P430">
        <v>34.267926658940297</v>
      </c>
      <c r="Q430">
        <v>-2.790653939747E-3</v>
      </c>
    </row>
    <row r="431" spans="1:17" x14ac:dyDescent="0.3">
      <c r="A431" t="s">
        <v>979</v>
      </c>
      <c r="B431" t="s">
        <v>980</v>
      </c>
      <c r="C431" t="s">
        <v>3183</v>
      </c>
      <c r="D431" t="s">
        <v>262</v>
      </c>
      <c r="E431">
        <v>15435.5384218</v>
      </c>
      <c r="F431">
        <v>882.25</v>
      </c>
      <c r="G431">
        <v>34.165631842107601</v>
      </c>
      <c r="H431">
        <v>-7.3944373942465802</v>
      </c>
      <c r="I431">
        <v>3.16170936405952</v>
      </c>
      <c r="J431">
        <v>-1.4518917468469901</v>
      </c>
      <c r="K431">
        <v>916.36477593339305</v>
      </c>
      <c r="L431">
        <v>835.19011013060504</v>
      </c>
      <c r="M431">
        <v>42.874095314482901</v>
      </c>
      <c r="N431">
        <v>0.63682983310432995</v>
      </c>
      <c r="O431">
        <v>20.1473505242278</v>
      </c>
      <c r="P431">
        <v>63.379629629629598</v>
      </c>
      <c r="Q431">
        <v>0.15365478235632399</v>
      </c>
    </row>
    <row r="432" spans="1:17" x14ac:dyDescent="0.3">
      <c r="A432" t="s">
        <v>981</v>
      </c>
      <c r="B432" t="s">
        <v>982</v>
      </c>
      <c r="C432" t="s">
        <v>3173</v>
      </c>
      <c r="D432" t="s">
        <v>180</v>
      </c>
      <c r="E432">
        <v>15271.600642089999</v>
      </c>
      <c r="F432">
        <v>470.05</v>
      </c>
      <c r="G432">
        <v>13.2017092875156</v>
      </c>
      <c r="H432">
        <v>-2.7567356520846902</v>
      </c>
      <c r="I432">
        <v>11.2553446692572</v>
      </c>
      <c r="J432">
        <v>-6.8222216548576604</v>
      </c>
      <c r="K432">
        <v>481.64358626969897</v>
      </c>
      <c r="L432">
        <v>441.05129777040497</v>
      </c>
      <c r="M432">
        <v>32.2081220666905</v>
      </c>
      <c r="N432">
        <v>2.7171068616748499</v>
      </c>
      <c r="O432">
        <v>16.370598872460299</v>
      </c>
      <c r="P432">
        <v>83.398361295357006</v>
      </c>
    </row>
    <row r="433" spans="1:17" x14ac:dyDescent="0.3">
      <c r="A433" t="s">
        <v>983</v>
      </c>
      <c r="B433" t="s">
        <v>984</v>
      </c>
      <c r="C433" t="s">
        <v>3177</v>
      </c>
      <c r="D433" t="s">
        <v>262</v>
      </c>
      <c r="E433">
        <v>15266.380340850001</v>
      </c>
      <c r="F433">
        <v>6138</v>
      </c>
      <c r="G433">
        <v>1.0302001902597</v>
      </c>
      <c r="H433">
        <v>13.7982499889445</v>
      </c>
      <c r="I433">
        <v>43.471565863760198</v>
      </c>
      <c r="J433">
        <v>5.8293729283815701</v>
      </c>
      <c r="K433">
        <v>5729.4801776427503</v>
      </c>
      <c r="L433">
        <v>4991.86748413637</v>
      </c>
      <c r="M433">
        <v>68.165485217447198</v>
      </c>
      <c r="N433">
        <v>0.73886718788436501</v>
      </c>
      <c r="O433">
        <v>8.8245356793743692</v>
      </c>
      <c r="P433">
        <v>62.292936370486899</v>
      </c>
      <c r="Q433">
        <v>0.14369039659376101</v>
      </c>
    </row>
    <row r="434" spans="1:17" x14ac:dyDescent="0.3">
      <c r="A434" t="s">
        <v>985</v>
      </c>
      <c r="B434" t="s">
        <v>986</v>
      </c>
      <c r="C434" t="s">
        <v>3179</v>
      </c>
      <c r="D434" t="s">
        <v>127</v>
      </c>
      <c r="E434">
        <v>15206.913755650001</v>
      </c>
      <c r="F434">
        <v>50.44</v>
      </c>
      <c r="G434">
        <v>-30.797701907138901</v>
      </c>
      <c r="H434">
        <v>-10.2212664274668</v>
      </c>
      <c r="I434">
        <v>-23.5160321770508</v>
      </c>
      <c r="J434">
        <v>-1.9966683951722299</v>
      </c>
      <c r="K434">
        <v>54.9621487595589</v>
      </c>
      <c r="L434">
        <v>55.4537392477121</v>
      </c>
      <c r="M434">
        <v>34.621819961967802</v>
      </c>
      <c r="N434">
        <v>0.56131887490187704</v>
      </c>
      <c r="O434">
        <v>46.114195083267198</v>
      </c>
      <c r="P434">
        <v>28.8378033205619</v>
      </c>
    </row>
    <row r="435" spans="1:17" x14ac:dyDescent="0.3">
      <c r="A435" t="s">
        <v>987</v>
      </c>
      <c r="B435" t="s">
        <v>988</v>
      </c>
      <c r="C435" t="s">
        <v>3170</v>
      </c>
      <c r="D435" t="s">
        <v>21</v>
      </c>
      <c r="E435">
        <v>15100.10312356</v>
      </c>
      <c r="F435">
        <v>2661.8</v>
      </c>
      <c r="G435">
        <v>201.91376378061301</v>
      </c>
      <c r="H435">
        <v>11.100597365099899</v>
      </c>
      <c r="I435">
        <v>60.641500546688498</v>
      </c>
      <c r="J435">
        <v>-2.1213139203910298</v>
      </c>
      <c r="K435">
        <v>2539.7933184528101</v>
      </c>
      <c r="L435">
        <v>1954.9307399018601</v>
      </c>
      <c r="M435">
        <v>48.753190296228802</v>
      </c>
      <c r="N435">
        <v>0.841167298835647</v>
      </c>
      <c r="O435">
        <v>9.8880456833721304</v>
      </c>
      <c r="P435">
        <v>260.38451123747598</v>
      </c>
    </row>
    <row r="436" spans="1:17" x14ac:dyDescent="0.3">
      <c r="A436" t="s">
        <v>989</v>
      </c>
      <c r="B436" t="s">
        <v>990</v>
      </c>
      <c r="C436" t="s">
        <v>3181</v>
      </c>
      <c r="D436" t="s">
        <v>327</v>
      </c>
      <c r="E436">
        <v>15048.672681509999</v>
      </c>
      <c r="F436">
        <v>4390</v>
      </c>
      <c r="G436">
        <v>21.690869389769802</v>
      </c>
      <c r="H436">
        <v>4.6499582678426403</v>
      </c>
      <c r="I436">
        <v>22.655635244543198</v>
      </c>
      <c r="J436">
        <v>8.1688635850391197E-2</v>
      </c>
      <c r="K436">
        <v>4354.2759140518901</v>
      </c>
      <c r="L436">
        <v>3881.5511191575902</v>
      </c>
      <c r="M436">
        <v>47.215143717582798</v>
      </c>
      <c r="N436">
        <v>0.65288993808893303</v>
      </c>
      <c r="O436">
        <v>11.343963553530701</v>
      </c>
      <c r="P436">
        <v>61.334778853751203</v>
      </c>
      <c r="Q436">
        <v>2.6812462899834001E-2</v>
      </c>
    </row>
    <row r="437" spans="1:17" x14ac:dyDescent="0.3">
      <c r="A437" t="s">
        <v>991</v>
      </c>
      <c r="B437" t="s">
        <v>992</v>
      </c>
      <c r="C437" t="s">
        <v>3183</v>
      </c>
      <c r="D437" t="s">
        <v>141</v>
      </c>
      <c r="E437">
        <v>15048.03866016</v>
      </c>
      <c r="F437">
        <v>1680.55</v>
      </c>
      <c r="G437">
        <v>105.36461428771899</v>
      </c>
      <c r="H437">
        <v>-6.3529929838042696</v>
      </c>
      <c r="I437">
        <v>70.037893364421805</v>
      </c>
      <c r="J437">
        <v>2.9622125193864699</v>
      </c>
      <c r="K437">
        <v>1586.5079734236999</v>
      </c>
      <c r="L437">
        <v>1178.5385844771599</v>
      </c>
      <c r="M437">
        <v>50.350206965098202</v>
      </c>
      <c r="N437">
        <v>0.49150153983980099</v>
      </c>
      <c r="O437">
        <v>17.2235280116628</v>
      </c>
      <c r="P437">
        <v>158.546153846153</v>
      </c>
      <c r="Q437">
        <v>0.20166059659032501</v>
      </c>
    </row>
    <row r="438" spans="1:17" x14ac:dyDescent="0.3">
      <c r="A438" t="s">
        <v>993</v>
      </c>
      <c r="B438" t="s">
        <v>994</v>
      </c>
      <c r="C438" t="s">
        <v>3175</v>
      </c>
      <c r="D438" t="s">
        <v>54</v>
      </c>
      <c r="E438">
        <v>14940.0988488</v>
      </c>
      <c r="F438">
        <v>1918.35</v>
      </c>
      <c r="G438">
        <v>60.964130304746398</v>
      </c>
      <c r="H438">
        <v>18.877395804377802</v>
      </c>
      <c r="I438">
        <v>33.842027517892703</v>
      </c>
      <c r="J438">
        <v>-0.86333631245174203</v>
      </c>
      <c r="K438">
        <v>1760.3480550471099</v>
      </c>
      <c r="L438">
        <v>1460.67057750136</v>
      </c>
      <c r="M438">
        <v>53.339532837526399</v>
      </c>
      <c r="N438">
        <v>1.3549870044047601</v>
      </c>
      <c r="O438">
        <v>12.534209085933201</v>
      </c>
      <c r="P438">
        <v>101.084905660377</v>
      </c>
      <c r="Q438">
        <v>9.2057155252404002E-2</v>
      </c>
    </row>
    <row r="439" spans="1:17" x14ac:dyDescent="0.3">
      <c r="A439" t="s">
        <v>995</v>
      </c>
      <c r="B439" t="s">
        <v>996</v>
      </c>
      <c r="C439" t="s">
        <v>3179</v>
      </c>
      <c r="D439" t="s">
        <v>127</v>
      </c>
      <c r="E439">
        <v>14916.299159100001</v>
      </c>
      <c r="F439">
        <v>413.8</v>
      </c>
      <c r="G439">
        <v>67.081691695139199</v>
      </c>
      <c r="H439">
        <v>22.288971866856201</v>
      </c>
      <c r="I439">
        <v>92.549696844964004</v>
      </c>
      <c r="J439">
        <v>13.7455812687144</v>
      </c>
      <c r="K439">
        <v>329.02682162612399</v>
      </c>
      <c r="L439">
        <v>262.30574916420699</v>
      </c>
      <c r="M439">
        <v>93.611516201248804</v>
      </c>
      <c r="N439">
        <v>0.642445915094637</v>
      </c>
      <c r="O439">
        <v>3.35911068148864</v>
      </c>
      <c r="P439">
        <v>129.57004160887601</v>
      </c>
      <c r="Q439">
        <v>0.18978669301558301</v>
      </c>
    </row>
    <row r="440" spans="1:17" x14ac:dyDescent="0.3">
      <c r="A440" t="s">
        <v>997</v>
      </c>
      <c r="B440" t="s">
        <v>998</v>
      </c>
      <c r="C440" t="s">
        <v>3182</v>
      </c>
      <c r="D440" t="s">
        <v>999</v>
      </c>
      <c r="E440">
        <v>14913.910820187</v>
      </c>
      <c r="F440">
        <v>191.29</v>
      </c>
      <c r="G440">
        <v>-4.6678772539650399</v>
      </c>
      <c r="H440">
        <v>-9.7098094908050001</v>
      </c>
      <c r="I440">
        <v>-21.7949709004162</v>
      </c>
      <c r="J440">
        <v>-1.6846548007415101</v>
      </c>
      <c r="K440">
        <v>200.523088081895</v>
      </c>
      <c r="L440">
        <v>197.821414644887</v>
      </c>
      <c r="M440">
        <v>34.9626297507589</v>
      </c>
      <c r="N440">
        <v>0.80196433104758802</v>
      </c>
      <c r="O440">
        <v>24.183177374666698</v>
      </c>
      <c r="P440">
        <v>40.447870778267202</v>
      </c>
      <c r="Q440">
        <v>1.3988409936746E-2</v>
      </c>
    </row>
    <row r="441" spans="1:17" x14ac:dyDescent="0.3">
      <c r="A441" t="s">
        <v>1000</v>
      </c>
      <c r="B441" t="s">
        <v>1001</v>
      </c>
      <c r="C441" t="s">
        <v>3172</v>
      </c>
      <c r="D441" t="s">
        <v>1002</v>
      </c>
      <c r="E441">
        <v>14907.589005149999</v>
      </c>
      <c r="F441">
        <v>450.9</v>
      </c>
      <c r="G441">
        <v>79.464928523290098</v>
      </c>
      <c r="H441">
        <v>-6.5494100740389998</v>
      </c>
      <c r="I441">
        <v>13.524310335665801</v>
      </c>
      <c r="J441">
        <v>-1.1709145398923899</v>
      </c>
      <c r="K441">
        <v>477.00727996492299</v>
      </c>
      <c r="L441">
        <v>407.18248638481202</v>
      </c>
      <c r="M441">
        <v>35.5932612168452</v>
      </c>
      <c r="N441">
        <v>0.17369527807252499</v>
      </c>
      <c r="O441">
        <v>37.014859170547702</v>
      </c>
      <c r="P441">
        <v>122.666666666666</v>
      </c>
      <c r="Q441">
        <v>0.119544939168114</v>
      </c>
    </row>
    <row r="442" spans="1:17" x14ac:dyDescent="0.3">
      <c r="A442" t="s">
        <v>1003</v>
      </c>
      <c r="B442" t="s">
        <v>1004</v>
      </c>
      <c r="C442" t="s">
        <v>3183</v>
      </c>
      <c r="D442" t="s">
        <v>106</v>
      </c>
      <c r="E442">
        <v>14864.023689345</v>
      </c>
      <c r="F442">
        <v>2526.9</v>
      </c>
      <c r="G442">
        <v>-4.4182172639968798</v>
      </c>
      <c r="H442">
        <v>-11.8809624841063</v>
      </c>
      <c r="I442">
        <v>-3.9462242673349901</v>
      </c>
      <c r="J442">
        <v>-1.86173349721408</v>
      </c>
      <c r="K442">
        <v>2860.1092505299498</v>
      </c>
      <c r="L442">
        <v>2640.4733623267598</v>
      </c>
      <c r="M442">
        <v>31.355828834232099</v>
      </c>
      <c r="N442">
        <v>0.28709951740395701</v>
      </c>
      <c r="O442">
        <v>44.643634492856798</v>
      </c>
      <c r="P442">
        <v>45.642651296829897</v>
      </c>
      <c r="Q442">
        <v>0.132304110245411</v>
      </c>
    </row>
    <row r="443" spans="1:17" x14ac:dyDescent="0.3">
      <c r="A443" t="s">
        <v>1005</v>
      </c>
      <c r="B443" t="s">
        <v>1006</v>
      </c>
      <c r="C443" t="s">
        <v>3175</v>
      </c>
      <c r="D443" t="s">
        <v>54</v>
      </c>
      <c r="E443">
        <v>14694.33336361</v>
      </c>
      <c r="F443">
        <v>1005.65</v>
      </c>
      <c r="G443">
        <v>272.202473612375</v>
      </c>
      <c r="H443">
        <v>-3.1328245339977498</v>
      </c>
      <c r="I443">
        <v>65.888220759337301</v>
      </c>
      <c r="J443">
        <v>-5.1753274330129901</v>
      </c>
      <c r="K443">
        <v>936.17602994312097</v>
      </c>
      <c r="L443">
        <v>674.083554586378</v>
      </c>
      <c r="M443">
        <v>33.301576627936697</v>
      </c>
      <c r="N443">
        <v>0.37569853418040799</v>
      </c>
      <c r="O443">
        <v>9.1532839457067503</v>
      </c>
      <c r="P443">
        <v>371.58264947244999</v>
      </c>
      <c r="Q443">
        <v>8.7217735652985004E-2</v>
      </c>
    </row>
    <row r="444" spans="1:17" x14ac:dyDescent="0.3">
      <c r="A444" t="s">
        <v>1007</v>
      </c>
      <c r="B444" t="s">
        <v>1008</v>
      </c>
      <c r="C444" t="s">
        <v>3173</v>
      </c>
      <c r="D444" t="s">
        <v>382</v>
      </c>
      <c r="E444">
        <v>14586.35991272</v>
      </c>
      <c r="F444">
        <v>426.55</v>
      </c>
      <c r="G444">
        <v>132.277525293916</v>
      </c>
      <c r="H444">
        <v>23.472069409470301</v>
      </c>
      <c r="I444">
        <v>145.59610299959999</v>
      </c>
      <c r="J444">
        <v>1.37991433765645</v>
      </c>
      <c r="K444">
        <v>351.129622891564</v>
      </c>
      <c r="L444">
        <v>259.63431684435</v>
      </c>
      <c r="M444">
        <v>59.607266772462602</v>
      </c>
      <c r="N444">
        <v>1.31231983004626</v>
      </c>
      <c r="O444">
        <v>5.0169968350720797</v>
      </c>
      <c r="P444">
        <v>183.70468905886199</v>
      </c>
      <c r="Q444">
        <v>0.19704671941339399</v>
      </c>
    </row>
    <row r="445" spans="1:17" x14ac:dyDescent="0.3">
      <c r="A445" t="s">
        <v>1009</v>
      </c>
      <c r="B445" t="s">
        <v>1010</v>
      </c>
      <c r="C445" t="s">
        <v>3185</v>
      </c>
      <c r="D445" t="s">
        <v>1011</v>
      </c>
      <c r="E445">
        <v>14422.555214710001</v>
      </c>
      <c r="F445">
        <v>811.05</v>
      </c>
      <c r="G445">
        <v>23.8873159351735</v>
      </c>
      <c r="H445">
        <v>2.3025567551563699</v>
      </c>
      <c r="I445">
        <v>29.130494350121602</v>
      </c>
      <c r="J445">
        <v>-1.09930911750641</v>
      </c>
      <c r="K445">
        <v>795.10098419568101</v>
      </c>
      <c r="L445">
        <v>687.73093861402901</v>
      </c>
      <c r="M445">
        <v>43.611904606312997</v>
      </c>
      <c r="N445">
        <v>0.49651099301357199</v>
      </c>
      <c r="O445">
        <v>7.8848406386782699</v>
      </c>
      <c r="P445">
        <v>79.158383035122597</v>
      </c>
      <c r="Q445">
        <v>7.0678317399834004E-2</v>
      </c>
    </row>
    <row r="446" spans="1:17" x14ac:dyDescent="0.3">
      <c r="A446" t="s">
        <v>1012</v>
      </c>
      <c r="B446" t="s">
        <v>1013</v>
      </c>
      <c r="C446" t="s">
        <v>3171</v>
      </c>
      <c r="D446" t="s">
        <v>565</v>
      </c>
      <c r="E446">
        <v>14400.2061889</v>
      </c>
      <c r="F446">
        <v>1869.3</v>
      </c>
      <c r="G446">
        <v>-14.249847644671799</v>
      </c>
      <c r="H446">
        <v>4.6790221336778304</v>
      </c>
      <c r="I446">
        <v>19.852742339178999</v>
      </c>
      <c r="J446">
        <v>1.32106677667388</v>
      </c>
      <c r="K446">
        <v>1751.6483084344</v>
      </c>
      <c r="L446">
        <v>1660.86890484015</v>
      </c>
      <c r="M446">
        <v>56.830990663610301</v>
      </c>
      <c r="N446">
        <v>1.5397954492372501</v>
      </c>
      <c r="O446">
        <v>5.86583212967422</v>
      </c>
      <c r="P446">
        <v>43.0221882172915</v>
      </c>
      <c r="Q446">
        <v>-7.6558767182155998E-2</v>
      </c>
    </row>
    <row r="447" spans="1:17" hidden="1" x14ac:dyDescent="0.3">
      <c r="A447" t="s">
        <v>1014</v>
      </c>
      <c r="B447" t="s">
        <v>1015</v>
      </c>
      <c r="C447" t="s">
        <v>631</v>
      </c>
      <c r="D447" t="s">
        <v>463</v>
      </c>
      <c r="E447">
        <v>14214.09188199</v>
      </c>
      <c r="F447">
        <v>2416.6999999999998</v>
      </c>
      <c r="G447">
        <v>-42.002701160238601</v>
      </c>
      <c r="H447">
        <v>-25.661253853369399</v>
      </c>
      <c r="I447">
        <v>-32.258065641399597</v>
      </c>
      <c r="J447">
        <v>1.40821082836491</v>
      </c>
      <c r="O447">
        <v>28.2740927711341</v>
      </c>
      <c r="P447">
        <v>11.153527734339001</v>
      </c>
    </row>
    <row r="448" spans="1:17" x14ac:dyDescent="0.3">
      <c r="A448" t="s">
        <v>1016</v>
      </c>
      <c r="B448" t="s">
        <v>1017</v>
      </c>
      <c r="C448" t="s">
        <v>631</v>
      </c>
      <c r="D448" t="s">
        <v>631</v>
      </c>
      <c r="E448">
        <v>14172.456947999999</v>
      </c>
      <c r="F448">
        <v>490.8</v>
      </c>
      <c r="G448">
        <v>-2.5013347804186101</v>
      </c>
      <c r="H448">
        <v>-4.0598021096549601</v>
      </c>
      <c r="I448">
        <v>-1.7530725258914901</v>
      </c>
      <c r="J448">
        <v>-2.6124169021097901</v>
      </c>
      <c r="K448">
        <v>498.24729002596803</v>
      </c>
      <c r="L448">
        <v>459.61286720528102</v>
      </c>
      <c r="M448">
        <v>42.654504632694803</v>
      </c>
      <c r="N448">
        <v>0.40199462178759099</v>
      </c>
      <c r="O448">
        <v>20.619396903015399</v>
      </c>
      <c r="P448">
        <v>44.992614475627697</v>
      </c>
      <c r="Q448">
        <v>2.4216842749846E-2</v>
      </c>
    </row>
    <row r="449" spans="1:17" x14ac:dyDescent="0.3">
      <c r="A449" t="s">
        <v>1018</v>
      </c>
      <c r="B449" t="s">
        <v>1019</v>
      </c>
      <c r="C449" t="s">
        <v>3183</v>
      </c>
      <c r="D449" t="s">
        <v>161</v>
      </c>
      <c r="E449">
        <v>14152.903585100001</v>
      </c>
      <c r="F449">
        <v>621.65</v>
      </c>
      <c r="G449">
        <v>43.995823494654097</v>
      </c>
      <c r="H449">
        <v>0.14897278483055401</v>
      </c>
      <c r="I449">
        <v>31.677668337050498</v>
      </c>
      <c r="J449">
        <v>1.62805899373535</v>
      </c>
      <c r="K449">
        <v>616.77965651737998</v>
      </c>
      <c r="L449">
        <v>548.19624260115904</v>
      </c>
      <c r="M449">
        <v>56.363832654710599</v>
      </c>
      <c r="N449">
        <v>0.49350262165604802</v>
      </c>
      <c r="O449">
        <v>15.2979972653422</v>
      </c>
      <c r="P449">
        <v>79.6286932023405</v>
      </c>
      <c r="Q449">
        <v>0.20160814828448001</v>
      </c>
    </row>
    <row r="450" spans="1:17" x14ac:dyDescent="0.3">
      <c r="A450" t="s">
        <v>1020</v>
      </c>
      <c r="B450" t="s">
        <v>1021</v>
      </c>
      <c r="C450" t="s">
        <v>3177</v>
      </c>
      <c r="D450" t="s">
        <v>215</v>
      </c>
      <c r="E450">
        <v>13869.592534575</v>
      </c>
      <c r="F450">
        <v>1661.3</v>
      </c>
      <c r="G450">
        <v>9.5782665191176903</v>
      </c>
      <c r="H450">
        <v>0.620595033603628</v>
      </c>
      <c r="I450">
        <v>-19.321054926067902</v>
      </c>
      <c r="J450">
        <v>1.3988238216617701</v>
      </c>
      <c r="K450">
        <v>1640.96021750469</v>
      </c>
      <c r="L450">
        <v>1603.35626433791</v>
      </c>
      <c r="M450">
        <v>74.373720552478503</v>
      </c>
      <c r="N450">
        <v>1.1592719139441201</v>
      </c>
      <c r="O450">
        <v>33.747667489315504</v>
      </c>
      <c r="P450">
        <v>63.192534381139403</v>
      </c>
      <c r="Q450">
        <v>0.13345451900771299</v>
      </c>
    </row>
    <row r="451" spans="1:17" x14ac:dyDescent="0.3">
      <c r="A451" t="s">
        <v>1022</v>
      </c>
      <c r="B451" t="s">
        <v>1023</v>
      </c>
      <c r="C451" t="s">
        <v>3182</v>
      </c>
      <c r="D451" t="s">
        <v>75</v>
      </c>
      <c r="E451">
        <v>13827</v>
      </c>
      <c r="F451">
        <v>90.01</v>
      </c>
      <c r="G451">
        <v>26.192517724573101</v>
      </c>
      <c r="H451">
        <v>-11.7554706609279</v>
      </c>
      <c r="I451">
        <v>25.032166530307901</v>
      </c>
      <c r="J451">
        <v>-2.0108150678178802</v>
      </c>
      <c r="K451">
        <v>95.328528985662501</v>
      </c>
      <c r="L451">
        <v>79.967328828900406</v>
      </c>
      <c r="M451">
        <v>27.9066153457563</v>
      </c>
      <c r="N451">
        <v>0.15645561945754</v>
      </c>
      <c r="O451">
        <v>46.4281746472614</v>
      </c>
      <c r="P451">
        <v>81.106639839034202</v>
      </c>
      <c r="Q451">
        <v>7.3922027478379004E-2</v>
      </c>
    </row>
    <row r="452" spans="1:17" x14ac:dyDescent="0.3">
      <c r="A452" t="s">
        <v>1024</v>
      </c>
      <c r="B452" t="s">
        <v>1025</v>
      </c>
      <c r="C452" t="s">
        <v>3173</v>
      </c>
      <c r="D452" t="s">
        <v>116</v>
      </c>
      <c r="E452">
        <v>13628.414441200001</v>
      </c>
      <c r="F452">
        <v>2069.75</v>
      </c>
      <c r="G452">
        <v>6.81511652586026</v>
      </c>
      <c r="H452">
        <v>-8.5165629603936406</v>
      </c>
      <c r="I452">
        <v>22.879421000913101</v>
      </c>
      <c r="J452">
        <v>-5.08598730604567</v>
      </c>
      <c r="K452">
        <v>2185.45715692669</v>
      </c>
      <c r="L452">
        <v>1896.6205857161899</v>
      </c>
      <c r="M452">
        <v>24.267756100186599</v>
      </c>
      <c r="N452">
        <v>0.51669392000696801</v>
      </c>
      <c r="O452">
        <v>20.0144945041671</v>
      </c>
      <c r="P452">
        <v>43.717668298441097</v>
      </c>
      <c r="Q452">
        <v>-6.6793165194615006E-2</v>
      </c>
    </row>
    <row r="453" spans="1:17" x14ac:dyDescent="0.3">
      <c r="A453" t="s">
        <v>1026</v>
      </c>
      <c r="B453" t="s">
        <v>1027</v>
      </c>
      <c r="C453" t="s">
        <v>3170</v>
      </c>
      <c r="D453" t="s">
        <v>282</v>
      </c>
      <c r="E453">
        <v>13584.3239371</v>
      </c>
      <c r="F453">
        <v>982.9</v>
      </c>
      <c r="G453">
        <v>9.5314186023020593</v>
      </c>
      <c r="H453">
        <v>-0.80104552003615503</v>
      </c>
      <c r="I453">
        <v>-23.119124745050701</v>
      </c>
      <c r="J453">
        <v>-1.80703931234068</v>
      </c>
      <c r="K453">
        <v>989.66195100286802</v>
      </c>
      <c r="L453">
        <v>937.270536240718</v>
      </c>
      <c r="M453">
        <v>46.799986769697803</v>
      </c>
      <c r="N453">
        <v>0.67679303068636099</v>
      </c>
      <c r="O453">
        <v>21.985959914538601</v>
      </c>
      <c r="P453">
        <v>57.264000000000003</v>
      </c>
      <c r="Q453">
        <v>3.0739550047363E-2</v>
      </c>
    </row>
    <row r="454" spans="1:17" hidden="1" x14ac:dyDescent="0.3">
      <c r="A454" t="s">
        <v>1028</v>
      </c>
      <c r="B454" t="s">
        <v>1029</v>
      </c>
      <c r="C454" t="s">
        <v>3186</v>
      </c>
      <c r="D454" t="s">
        <v>86</v>
      </c>
      <c r="E454">
        <v>13561.31021732</v>
      </c>
      <c r="F454">
        <v>12053.9</v>
      </c>
      <c r="G454">
        <v>32.987508680056997</v>
      </c>
      <c r="H454">
        <v>26.3662204549092</v>
      </c>
      <c r="I454">
        <v>59.535456805525897</v>
      </c>
      <c r="J454">
        <v>14.4321755995395</v>
      </c>
      <c r="K454">
        <v>9718.0186870745401</v>
      </c>
      <c r="L454">
        <v>8364.1456939768395</v>
      </c>
      <c r="M454">
        <v>96.1113376209845</v>
      </c>
      <c r="N454">
        <v>1.8082330681911101</v>
      </c>
      <c r="O454">
        <v>2.8712698794580902</v>
      </c>
      <c r="P454">
        <v>79.051113322737294</v>
      </c>
      <c r="Q454">
        <v>0.13364111606152701</v>
      </c>
    </row>
    <row r="455" spans="1:17" x14ac:dyDescent="0.3">
      <c r="A455" t="s">
        <v>1030</v>
      </c>
      <c r="B455" t="s">
        <v>1031</v>
      </c>
      <c r="C455" t="s">
        <v>3183</v>
      </c>
      <c r="D455" t="s">
        <v>46</v>
      </c>
      <c r="E455">
        <v>13529.5623422399</v>
      </c>
      <c r="F455">
        <v>735.9</v>
      </c>
      <c r="G455">
        <v>1.73385451956968</v>
      </c>
      <c r="H455">
        <v>-0.64533009970380895</v>
      </c>
      <c r="I455">
        <v>38.858497581327399</v>
      </c>
      <c r="J455">
        <v>2.0310078755816701</v>
      </c>
      <c r="K455">
        <v>716.95094423554497</v>
      </c>
      <c r="L455">
        <v>616.26173468638899</v>
      </c>
      <c r="M455">
        <v>48.502003591906004</v>
      </c>
      <c r="N455">
        <v>0.44138336013159002</v>
      </c>
      <c r="O455">
        <v>10.4701725777959</v>
      </c>
      <c r="P455">
        <v>64.263392857142804</v>
      </c>
      <c r="Q455">
        <v>8.2979009621120994E-2</v>
      </c>
    </row>
    <row r="456" spans="1:17" x14ac:dyDescent="0.3">
      <c r="A456" t="s">
        <v>1032</v>
      </c>
      <c r="B456" t="s">
        <v>1033</v>
      </c>
      <c r="C456" t="s">
        <v>3183</v>
      </c>
      <c r="D456" t="s">
        <v>161</v>
      </c>
      <c r="E456">
        <v>13526.1341696</v>
      </c>
      <c r="F456">
        <v>13553.85</v>
      </c>
      <c r="G456">
        <v>137.67240052596799</v>
      </c>
      <c r="H456">
        <v>-7.9344681390837799</v>
      </c>
      <c r="I456">
        <v>48.7605801383284</v>
      </c>
      <c r="J456">
        <v>-2.87286090449691</v>
      </c>
      <c r="K456">
        <v>13276.969447433299</v>
      </c>
      <c r="L456">
        <v>10401.179866931099</v>
      </c>
      <c r="M456">
        <v>30.696154892739798</v>
      </c>
      <c r="N456">
        <v>0.51761187170491796</v>
      </c>
      <c r="O456">
        <v>9.1940666305145609</v>
      </c>
      <c r="P456">
        <v>221.78749065182001</v>
      </c>
      <c r="Q456">
        <v>0.231087093342113</v>
      </c>
    </row>
    <row r="457" spans="1:17" x14ac:dyDescent="0.3">
      <c r="A457" t="s">
        <v>1034</v>
      </c>
      <c r="B457" t="s">
        <v>1035</v>
      </c>
      <c r="C457" t="s">
        <v>3183</v>
      </c>
      <c r="D457" t="s">
        <v>451</v>
      </c>
      <c r="E457">
        <v>13516.606082214999</v>
      </c>
      <c r="F457">
        <v>212.06</v>
      </c>
      <c r="G457">
        <v>198.50969384001999</v>
      </c>
      <c r="H457">
        <v>4.7684690286574201</v>
      </c>
      <c r="I457">
        <v>26.260291020928999</v>
      </c>
      <c r="J457">
        <v>1.07873975011249</v>
      </c>
      <c r="K457">
        <v>208.658556455293</v>
      </c>
      <c r="L457">
        <v>171.10074976806399</v>
      </c>
      <c r="M457">
        <v>49.013853130176301</v>
      </c>
      <c r="N457">
        <v>1.3321529702246799</v>
      </c>
      <c r="O457">
        <v>11.5721965481467</v>
      </c>
      <c r="P457">
        <v>243.41700404858301</v>
      </c>
      <c r="Q457">
        <v>0.19871867372024099</v>
      </c>
    </row>
    <row r="458" spans="1:17" hidden="1" x14ac:dyDescent="0.3">
      <c r="A458" t="s">
        <v>1036</v>
      </c>
      <c r="B458" t="s">
        <v>1037</v>
      </c>
      <c r="C458" t="s">
        <v>3186</v>
      </c>
      <c r="D458" t="s">
        <v>54</v>
      </c>
      <c r="E458">
        <v>13304.513805639999</v>
      </c>
      <c r="F458">
        <v>841.15</v>
      </c>
      <c r="G458">
        <v>-20.5986937251601</v>
      </c>
      <c r="H458">
        <v>-27.954670077307998</v>
      </c>
      <c r="I458">
        <v>-10.854058206321101</v>
      </c>
      <c r="J458">
        <v>-9.0175897446223008</v>
      </c>
      <c r="M458">
        <v>34.379444552844397</v>
      </c>
      <c r="O458">
        <v>39.796706889377603</v>
      </c>
      <c r="P458">
        <v>16.020689655172401</v>
      </c>
    </row>
    <row r="459" spans="1:17" x14ac:dyDescent="0.3">
      <c r="A459" t="s">
        <v>1038</v>
      </c>
      <c r="B459" t="s">
        <v>1039</v>
      </c>
      <c r="C459" t="s">
        <v>3175</v>
      </c>
      <c r="D459" t="s">
        <v>54</v>
      </c>
      <c r="E459">
        <v>13268.47535742</v>
      </c>
      <c r="F459">
        <v>542.45000000000005</v>
      </c>
      <c r="G459">
        <v>37.348019134614901</v>
      </c>
      <c r="H459">
        <v>-20.703637684121201</v>
      </c>
      <c r="I459">
        <v>14.5177567918675</v>
      </c>
      <c r="J459">
        <v>-19.468155378177499</v>
      </c>
      <c r="K459">
        <v>608.62797203001799</v>
      </c>
      <c r="L459">
        <v>497.44210407413499</v>
      </c>
      <c r="M459">
        <v>21.244568507224699</v>
      </c>
      <c r="N459">
        <v>2.4338979710431001</v>
      </c>
      <c r="O459">
        <v>32.915476080744703</v>
      </c>
      <c r="P459">
        <v>70.073679260072097</v>
      </c>
      <c r="Q459">
        <v>5.2673534255074997E-2</v>
      </c>
    </row>
    <row r="460" spans="1:17" x14ac:dyDescent="0.3">
      <c r="A460" t="s">
        <v>1040</v>
      </c>
      <c r="B460" t="s">
        <v>1041</v>
      </c>
      <c r="C460" t="s">
        <v>3176</v>
      </c>
      <c r="D460" t="s">
        <v>57</v>
      </c>
      <c r="E460">
        <v>13243.953274902</v>
      </c>
      <c r="F460">
        <v>34.61</v>
      </c>
      <c r="G460">
        <v>55.442163805011198</v>
      </c>
      <c r="H460">
        <v>-0.52863213052304703</v>
      </c>
      <c r="I460">
        <v>35.305254911638599</v>
      </c>
      <c r="J460">
        <v>10.1616067148402</v>
      </c>
      <c r="K460">
        <v>30.7483865168061</v>
      </c>
      <c r="L460">
        <v>27.169626219006201</v>
      </c>
      <c r="M460">
        <v>71.343908876049298</v>
      </c>
      <c r="N460">
        <v>0.791308838166078</v>
      </c>
      <c r="O460">
        <v>10.112684195319201</v>
      </c>
      <c r="P460">
        <v>122.572347266881</v>
      </c>
      <c r="Q460">
        <v>8.7416538353553994E-2</v>
      </c>
    </row>
    <row r="461" spans="1:17" x14ac:dyDescent="0.3">
      <c r="A461" t="s">
        <v>1042</v>
      </c>
      <c r="B461" t="s">
        <v>1043</v>
      </c>
      <c r="C461" t="s">
        <v>3180</v>
      </c>
      <c r="D461" t="s">
        <v>80</v>
      </c>
      <c r="E461">
        <v>13211.20609947</v>
      </c>
      <c r="F461">
        <v>356.45</v>
      </c>
      <c r="G461">
        <v>-28.673646475785901</v>
      </c>
      <c r="H461">
        <v>8.3041335503459504</v>
      </c>
      <c r="I461">
        <v>4.6043424044491097</v>
      </c>
      <c r="J461">
        <v>4.6815835971770401</v>
      </c>
      <c r="K461">
        <v>346.10475772117002</v>
      </c>
      <c r="L461">
        <v>343.28379806574497</v>
      </c>
      <c r="M461">
        <v>76.862034899744998</v>
      </c>
      <c r="N461">
        <v>2.2703460068968901</v>
      </c>
      <c r="O461">
        <v>11.6566138308318</v>
      </c>
      <c r="P461">
        <v>22.3652591829728</v>
      </c>
      <c r="Q461">
        <v>-9.6717452271223997E-2</v>
      </c>
    </row>
    <row r="462" spans="1:17" x14ac:dyDescent="0.3">
      <c r="A462" t="s">
        <v>1044</v>
      </c>
      <c r="B462" t="s">
        <v>1045</v>
      </c>
      <c r="C462" t="s">
        <v>3178</v>
      </c>
      <c r="D462" t="s">
        <v>495</v>
      </c>
      <c r="E462">
        <v>13191.05572925</v>
      </c>
      <c r="F462">
        <v>860.15</v>
      </c>
      <c r="G462">
        <v>-37.3607921646121</v>
      </c>
      <c r="H462">
        <v>2.6691274204601099</v>
      </c>
      <c r="I462">
        <v>1.2067903594535601</v>
      </c>
      <c r="J462">
        <v>6.4874547798187701</v>
      </c>
      <c r="K462">
        <v>829.08673673154499</v>
      </c>
      <c r="L462">
        <v>826.38169477374402</v>
      </c>
      <c r="M462">
        <v>62.659453912110401</v>
      </c>
      <c r="N462">
        <v>1.3389908781230899</v>
      </c>
      <c r="O462">
        <v>16.2587920711503</v>
      </c>
      <c r="P462">
        <v>21.3273150433739</v>
      </c>
      <c r="Q462">
        <v>2.6787316667941E-2</v>
      </c>
    </row>
    <row r="463" spans="1:17" x14ac:dyDescent="0.3">
      <c r="A463" t="s">
        <v>1046</v>
      </c>
      <c r="B463" t="s">
        <v>1047</v>
      </c>
      <c r="C463" t="s">
        <v>3183</v>
      </c>
      <c r="D463" t="s">
        <v>262</v>
      </c>
      <c r="E463">
        <v>13129.28904</v>
      </c>
      <c r="F463">
        <v>4108.8999999999996</v>
      </c>
      <c r="G463">
        <v>8.0445398626234592</v>
      </c>
      <c r="H463">
        <v>-0.28660756407690602</v>
      </c>
      <c r="I463">
        <v>-3.9124164212907403E-2</v>
      </c>
      <c r="J463">
        <v>-4.68863512092011</v>
      </c>
      <c r="K463">
        <v>4238.8943550146096</v>
      </c>
      <c r="L463">
        <v>3911.0518746699499</v>
      </c>
      <c r="M463">
        <v>33.446651312876398</v>
      </c>
      <c r="N463">
        <v>0.65697049418840003</v>
      </c>
      <c r="O463">
        <v>21.687069531991501</v>
      </c>
      <c r="P463">
        <v>48.873188405797002</v>
      </c>
      <c r="Q463">
        <v>0.187304722190925</v>
      </c>
    </row>
    <row r="464" spans="1:17" x14ac:dyDescent="0.3">
      <c r="A464" t="s">
        <v>1048</v>
      </c>
      <c r="B464" t="s">
        <v>1049</v>
      </c>
      <c r="C464" t="s">
        <v>3175</v>
      </c>
      <c r="D464" t="s">
        <v>271</v>
      </c>
      <c r="E464">
        <v>13121.49166833</v>
      </c>
      <c r="F464">
        <v>1386.25</v>
      </c>
      <c r="G464">
        <v>7.6801634710796396</v>
      </c>
      <c r="H464">
        <v>4.5181174653990297</v>
      </c>
      <c r="I464">
        <v>1.1852775488768701</v>
      </c>
      <c r="J464">
        <v>-3.17058289502374</v>
      </c>
      <c r="K464">
        <v>1261.3247774941599</v>
      </c>
      <c r="L464">
        <v>1218.27641012138</v>
      </c>
      <c r="M464">
        <v>51.367718718624197</v>
      </c>
      <c r="N464">
        <v>1.8936290723131699</v>
      </c>
      <c r="O464">
        <v>18.954012623985498</v>
      </c>
      <c r="P464">
        <v>39.609245178508402</v>
      </c>
      <c r="Q464">
        <v>0.119560209906506</v>
      </c>
    </row>
    <row r="465" spans="1:17" x14ac:dyDescent="0.3">
      <c r="A465" t="s">
        <v>1050</v>
      </c>
      <c r="B465" t="s">
        <v>1051</v>
      </c>
      <c r="C465" t="s">
        <v>3169</v>
      </c>
      <c r="D465" t="s">
        <v>18</v>
      </c>
      <c r="E465">
        <v>13063.252565000001</v>
      </c>
      <c r="F465">
        <v>880</v>
      </c>
      <c r="G465">
        <v>37.681531830361799</v>
      </c>
      <c r="H465">
        <v>-15.736946860816801</v>
      </c>
      <c r="I465">
        <v>-15.1338568622674</v>
      </c>
      <c r="J465">
        <v>-1.2051626365866901</v>
      </c>
      <c r="K465">
        <v>948.18970481350095</v>
      </c>
      <c r="L465">
        <v>868.04481896768903</v>
      </c>
      <c r="M465">
        <v>21.778206413308101</v>
      </c>
      <c r="N465">
        <v>0.45530508729828301</v>
      </c>
      <c r="O465">
        <v>44.886363636363598</v>
      </c>
      <c r="P465">
        <v>85.185185185185105</v>
      </c>
      <c r="Q465">
        <v>0.181532050808171</v>
      </c>
    </row>
    <row r="466" spans="1:17" x14ac:dyDescent="0.3">
      <c r="A466" t="s">
        <v>1052</v>
      </c>
      <c r="B466" t="s">
        <v>1053</v>
      </c>
      <c r="C466" t="s">
        <v>3185</v>
      </c>
      <c r="D466" t="s">
        <v>468</v>
      </c>
      <c r="E466">
        <v>12913.75574164</v>
      </c>
      <c r="F466">
        <v>971.6</v>
      </c>
      <c r="G466">
        <v>-27.018836331013301</v>
      </c>
      <c r="H466">
        <v>4.4774745471621999</v>
      </c>
      <c r="I466">
        <v>4.7826755273982</v>
      </c>
      <c r="J466">
        <v>-2.7978561236312598</v>
      </c>
      <c r="K466">
        <v>922.473287807524</v>
      </c>
      <c r="L466">
        <v>888.748079208268</v>
      </c>
      <c r="M466">
        <v>53.014495578433298</v>
      </c>
      <c r="N466">
        <v>2.3238796277518601</v>
      </c>
      <c r="O466">
        <v>10.230547550432201</v>
      </c>
      <c r="P466">
        <v>27.581905324666799</v>
      </c>
      <c r="Q466">
        <v>-1.3928135632682E-2</v>
      </c>
    </row>
    <row r="467" spans="1:17" hidden="1" x14ac:dyDescent="0.3">
      <c r="A467" t="s">
        <v>1054</v>
      </c>
      <c r="B467" t="s">
        <v>1055</v>
      </c>
      <c r="C467" t="s">
        <v>3186</v>
      </c>
      <c r="D467" t="s">
        <v>1056</v>
      </c>
      <c r="E467">
        <v>12906.893384999599</v>
      </c>
      <c r="F467">
        <v>100</v>
      </c>
      <c r="G467">
        <v>-26.237626221235399</v>
      </c>
      <c r="I467">
        <v>-16.492990702396401</v>
      </c>
      <c r="M467">
        <v>50</v>
      </c>
      <c r="N467">
        <v>1</v>
      </c>
      <c r="O467">
        <v>0</v>
      </c>
      <c r="P467">
        <v>0</v>
      </c>
    </row>
    <row r="468" spans="1:17" x14ac:dyDescent="0.3">
      <c r="A468" t="s">
        <v>1057</v>
      </c>
      <c r="B468" t="s">
        <v>1058</v>
      </c>
      <c r="C468" t="s">
        <v>3183</v>
      </c>
      <c r="D468" t="s">
        <v>262</v>
      </c>
      <c r="E468">
        <v>12903.553430370001</v>
      </c>
      <c r="F468">
        <v>1622.7</v>
      </c>
      <c r="G468">
        <v>64.343147752573898</v>
      </c>
      <c r="H468">
        <v>-22.102425024540601</v>
      </c>
      <c r="I468">
        <v>44.929541006133697</v>
      </c>
      <c r="J468">
        <v>1.13703884061779</v>
      </c>
      <c r="K468">
        <v>1840.7192285333299</v>
      </c>
      <c r="L468">
        <v>1542.6607438082201</v>
      </c>
      <c r="M468">
        <v>32.174708249161</v>
      </c>
      <c r="N468">
        <v>0.77603085633060398</v>
      </c>
      <c r="O468">
        <v>65.403340112158702</v>
      </c>
      <c r="P468">
        <v>102.016806722689</v>
      </c>
      <c r="Q468">
        <v>0.14338227156552599</v>
      </c>
    </row>
    <row r="469" spans="1:17" x14ac:dyDescent="0.3">
      <c r="A469" t="s">
        <v>1059</v>
      </c>
      <c r="B469" t="s">
        <v>1060</v>
      </c>
      <c r="C469" t="s">
        <v>3185</v>
      </c>
      <c r="D469" t="s">
        <v>379</v>
      </c>
      <c r="E469">
        <v>12863.003178375</v>
      </c>
      <c r="F469">
        <v>980.9</v>
      </c>
      <c r="G469">
        <v>30.6812667558881</v>
      </c>
      <c r="H469">
        <v>3.2539100038182398</v>
      </c>
      <c r="I469">
        <v>85.296764492007895</v>
      </c>
      <c r="J469">
        <v>-1.36091838011558</v>
      </c>
      <c r="K469">
        <v>946.53221729304198</v>
      </c>
      <c r="L469">
        <v>744.24425305385</v>
      </c>
      <c r="M469">
        <v>49.966624170065501</v>
      </c>
      <c r="N469">
        <v>0.40656447760623099</v>
      </c>
      <c r="O469">
        <v>14.588643082882999</v>
      </c>
      <c r="P469">
        <v>117.97777777777701</v>
      </c>
      <c r="Q469">
        <v>8.9073883427525993E-2</v>
      </c>
    </row>
    <row r="470" spans="1:17" x14ac:dyDescent="0.3">
      <c r="A470" t="s">
        <v>1061</v>
      </c>
      <c r="B470" t="s">
        <v>1062</v>
      </c>
      <c r="C470" t="s">
        <v>3171</v>
      </c>
      <c r="D470" t="s">
        <v>24</v>
      </c>
      <c r="E470">
        <v>12842.334036909</v>
      </c>
      <c r="F470">
        <v>209.51</v>
      </c>
      <c r="G470">
        <v>-35.697436074303702</v>
      </c>
      <c r="H470">
        <v>-1.8113730612141301</v>
      </c>
      <c r="I470">
        <v>-24.622786799743501</v>
      </c>
      <c r="J470">
        <v>-0.62825559676117304</v>
      </c>
      <c r="K470">
        <v>225.06897153081101</v>
      </c>
      <c r="L470">
        <v>236.55888918536999</v>
      </c>
      <c r="M470">
        <v>37.8637455586315</v>
      </c>
      <c r="N470">
        <v>0.73156432116505099</v>
      </c>
      <c r="O470">
        <v>43.525368717483602</v>
      </c>
      <c r="P470">
        <v>2.0755176613885302</v>
      </c>
      <c r="Q470">
        <v>1.488830094966E-2</v>
      </c>
    </row>
    <row r="471" spans="1:17" x14ac:dyDescent="0.3">
      <c r="A471" t="s">
        <v>1063</v>
      </c>
      <c r="B471" t="s">
        <v>1064</v>
      </c>
      <c r="C471" t="s">
        <v>631</v>
      </c>
      <c r="D471" t="s">
        <v>631</v>
      </c>
      <c r="E471">
        <v>12750.737349768</v>
      </c>
      <c r="F471">
        <v>25.42</v>
      </c>
      <c r="G471">
        <v>5.1318828226921802</v>
      </c>
      <c r="H471">
        <v>-2.2093382049658601</v>
      </c>
      <c r="I471">
        <v>-22.864998068878901</v>
      </c>
      <c r="J471">
        <v>-3.0171049326804402</v>
      </c>
      <c r="K471">
        <v>26.681722802025298</v>
      </c>
      <c r="L471">
        <v>25.797316774019599</v>
      </c>
      <c r="M471">
        <v>34.054207308476698</v>
      </c>
      <c r="N471">
        <v>0.80655055412319998</v>
      </c>
      <c r="O471">
        <v>53.619197482297302</v>
      </c>
      <c r="P471">
        <v>57.888198757763902</v>
      </c>
      <c r="Q471">
        <v>1.1675528107178999E-2</v>
      </c>
    </row>
    <row r="472" spans="1:17" x14ac:dyDescent="0.3">
      <c r="A472" t="s">
        <v>1065</v>
      </c>
      <c r="B472" t="s">
        <v>1066</v>
      </c>
      <c r="C472" t="s">
        <v>3175</v>
      </c>
      <c r="D472" t="s">
        <v>54</v>
      </c>
      <c r="E472">
        <v>12743.870865011901</v>
      </c>
      <c r="F472">
        <v>274.44</v>
      </c>
      <c r="G472">
        <v>139.82151095763001</v>
      </c>
      <c r="H472">
        <v>30.1649456715711</v>
      </c>
      <c r="I472">
        <v>77.320568619637399</v>
      </c>
      <c r="J472">
        <v>2.8861741706641499</v>
      </c>
      <c r="K472">
        <v>230.42308994777201</v>
      </c>
      <c r="L472">
        <v>178.69513839681301</v>
      </c>
      <c r="M472">
        <v>63.290859797895102</v>
      </c>
      <c r="N472">
        <v>1.2673916429715499</v>
      </c>
      <c r="O472">
        <v>8.9272700772482008</v>
      </c>
      <c r="P472">
        <v>181.62134427911701</v>
      </c>
      <c r="Q472">
        <v>0.165692070518528</v>
      </c>
    </row>
    <row r="473" spans="1:17" hidden="1" x14ac:dyDescent="0.3">
      <c r="A473" t="s">
        <v>1067</v>
      </c>
      <c r="B473" t="s">
        <v>1068</v>
      </c>
      <c r="C473" t="s">
        <v>3186</v>
      </c>
      <c r="D473" t="s">
        <v>141</v>
      </c>
      <c r="E473">
        <v>12720.942576089999</v>
      </c>
      <c r="F473">
        <v>408.55</v>
      </c>
      <c r="G473">
        <v>34.355927237884003</v>
      </c>
      <c r="H473">
        <v>-0.83353298582875501</v>
      </c>
      <c r="I473">
        <v>65.570289155001007</v>
      </c>
      <c r="J473">
        <v>1.2620869273322699</v>
      </c>
      <c r="K473">
        <v>395.667516718809</v>
      </c>
      <c r="L473">
        <v>317.31794174729299</v>
      </c>
      <c r="M473">
        <v>51.219460753221</v>
      </c>
      <c r="N473">
        <v>0.72344154726820498</v>
      </c>
      <c r="O473">
        <v>16.644229592461102</v>
      </c>
      <c r="P473">
        <v>99.779951100244503</v>
      </c>
      <c r="Q473">
        <v>0.17758286086397901</v>
      </c>
    </row>
    <row r="474" spans="1:17" x14ac:dyDescent="0.3">
      <c r="A474" t="s">
        <v>1069</v>
      </c>
      <c r="B474" t="s">
        <v>1070</v>
      </c>
      <c r="C474" t="s">
        <v>3182</v>
      </c>
      <c r="D474" t="s">
        <v>804</v>
      </c>
      <c r="E474">
        <v>12688.262092749999</v>
      </c>
      <c r="F474">
        <v>2708.5</v>
      </c>
      <c r="G474">
        <v>19.4668226463744</v>
      </c>
      <c r="H474">
        <v>5.6989351306395504</v>
      </c>
      <c r="I474">
        <v>-0.43265732621271902</v>
      </c>
      <c r="J474">
        <v>-4.9190120604927001</v>
      </c>
      <c r="K474">
        <v>2651.2496414668299</v>
      </c>
      <c r="L474">
        <v>2422.03910624728</v>
      </c>
      <c r="M474">
        <v>36.084379999520102</v>
      </c>
      <c r="N474">
        <v>0.85765475610262798</v>
      </c>
      <c r="O474">
        <v>10.577810596271</v>
      </c>
      <c r="P474">
        <v>54.414070294461297</v>
      </c>
      <c r="Q474">
        <v>5.8191571429326003E-2</v>
      </c>
    </row>
    <row r="475" spans="1:17" x14ac:dyDescent="0.3">
      <c r="A475" t="s">
        <v>1071</v>
      </c>
      <c r="B475" t="s">
        <v>1072</v>
      </c>
      <c r="C475" t="s">
        <v>3177</v>
      </c>
      <c r="D475" t="s">
        <v>197</v>
      </c>
      <c r="E475">
        <v>12676.93548468</v>
      </c>
      <c r="F475">
        <v>520.15</v>
      </c>
      <c r="G475">
        <v>29.0078595271602</v>
      </c>
      <c r="H475">
        <v>0.24394337580116801</v>
      </c>
      <c r="I475">
        <v>19.121661885271301</v>
      </c>
      <c r="J475">
        <v>0.48211875488039202</v>
      </c>
      <c r="K475">
        <v>528.68260251969502</v>
      </c>
      <c r="L475">
        <v>450.32668176532098</v>
      </c>
      <c r="M475">
        <v>41.119861941297899</v>
      </c>
      <c r="N475">
        <v>0.766111068255522</v>
      </c>
      <c r="O475">
        <v>25.348457175814598</v>
      </c>
      <c r="P475">
        <v>66.182108626198001</v>
      </c>
      <c r="Q475">
        <v>0.15583129194676201</v>
      </c>
    </row>
    <row r="476" spans="1:17" x14ac:dyDescent="0.3">
      <c r="A476" t="s">
        <v>1073</v>
      </c>
      <c r="B476" t="s">
        <v>1074</v>
      </c>
      <c r="C476" t="s">
        <v>3170</v>
      </c>
      <c r="D476" t="s">
        <v>282</v>
      </c>
      <c r="E476">
        <v>12615.017069455</v>
      </c>
      <c r="F476">
        <v>927.45</v>
      </c>
      <c r="G476">
        <v>-35.240732414207699</v>
      </c>
      <c r="H476">
        <v>-0.68011668013552995</v>
      </c>
      <c r="I476">
        <v>-3.9315488673336598</v>
      </c>
      <c r="J476">
        <v>-0.24975241009398699</v>
      </c>
      <c r="K476">
        <v>937.68514448069504</v>
      </c>
      <c r="L476">
        <v>944.51708869575805</v>
      </c>
      <c r="M476">
        <v>48.704549528146799</v>
      </c>
      <c r="N476">
        <v>0.39700436434955</v>
      </c>
      <c r="O476">
        <v>34.5625101083616</v>
      </c>
      <c r="P476">
        <v>18.592161626494399</v>
      </c>
      <c r="Q476">
        <v>1.4276667322057001E-2</v>
      </c>
    </row>
    <row r="477" spans="1:17" x14ac:dyDescent="0.3">
      <c r="A477" t="s">
        <v>1075</v>
      </c>
      <c r="B477" t="s">
        <v>1076</v>
      </c>
      <c r="C477" t="s">
        <v>3188</v>
      </c>
      <c r="D477" t="s">
        <v>609</v>
      </c>
      <c r="E477">
        <v>12602.97530982</v>
      </c>
      <c r="F477">
        <v>126.13</v>
      </c>
      <c r="G477">
        <v>-76.649568776035096</v>
      </c>
      <c r="H477">
        <v>-6.3896149213378299</v>
      </c>
      <c r="I477">
        <v>-26.848356729404198</v>
      </c>
      <c r="J477">
        <v>-3.7272240333615598</v>
      </c>
      <c r="K477">
        <v>139.33724018877601</v>
      </c>
      <c r="L477">
        <v>165.91699852468099</v>
      </c>
      <c r="M477">
        <v>34.500291689719901</v>
      </c>
      <c r="N477">
        <v>0.80865683600086802</v>
      </c>
      <c r="O477">
        <v>137.61198763180801</v>
      </c>
      <c r="P477">
        <v>0.50199203187251096</v>
      </c>
      <c r="Q477">
        <v>-0.11206623073159799</v>
      </c>
    </row>
    <row r="478" spans="1:17" x14ac:dyDescent="0.3">
      <c r="A478" t="s">
        <v>1077</v>
      </c>
      <c r="B478" t="s">
        <v>1078</v>
      </c>
      <c r="C478" t="s">
        <v>3175</v>
      </c>
      <c r="D478" t="s">
        <v>54</v>
      </c>
      <c r="E478">
        <v>12558.733285980001</v>
      </c>
      <c r="F478">
        <v>1328</v>
      </c>
      <c r="G478">
        <v>145.86564188654</v>
      </c>
      <c r="H478">
        <v>-0.12565627394437201</v>
      </c>
      <c r="I478">
        <v>56.210045905965501</v>
      </c>
      <c r="J478">
        <v>0.95221009258355505</v>
      </c>
      <c r="K478">
        <v>1215.6665338861101</v>
      </c>
      <c r="L478">
        <v>923.618321271735</v>
      </c>
      <c r="M478">
        <v>56.887995743241802</v>
      </c>
      <c r="N478">
        <v>0.75878188265949997</v>
      </c>
      <c r="O478">
        <v>7.7560240963855298</v>
      </c>
      <c r="P478">
        <v>184.36830835117701</v>
      </c>
      <c r="Q478">
        <v>9.3329320286207995E-2</v>
      </c>
    </row>
    <row r="479" spans="1:17" x14ac:dyDescent="0.3">
      <c r="A479" t="s">
        <v>1079</v>
      </c>
      <c r="B479" t="s">
        <v>1080</v>
      </c>
      <c r="C479" t="s">
        <v>3182</v>
      </c>
      <c r="D479" t="s">
        <v>1081</v>
      </c>
      <c r="E479">
        <v>12499.4195198</v>
      </c>
      <c r="F479">
        <v>842.7</v>
      </c>
      <c r="G479">
        <v>73.005783165216798</v>
      </c>
      <c r="H479">
        <v>15.069521121972199</v>
      </c>
      <c r="I479">
        <v>53.904340204488499</v>
      </c>
      <c r="J479">
        <v>5.15061889980392</v>
      </c>
      <c r="K479">
        <v>741.42390826022404</v>
      </c>
      <c r="L479">
        <v>618.66319515918599</v>
      </c>
      <c r="M479">
        <v>65.430781192614305</v>
      </c>
      <c r="N479">
        <v>1.04615075450654</v>
      </c>
      <c r="O479">
        <v>2.6462560816423202</v>
      </c>
      <c r="P479">
        <v>110.49082053203399</v>
      </c>
      <c r="Q479">
        <v>-4.0739929006966998E-2</v>
      </c>
    </row>
    <row r="480" spans="1:17" x14ac:dyDescent="0.3">
      <c r="A480" t="s">
        <v>1082</v>
      </c>
      <c r="B480" t="s">
        <v>1083</v>
      </c>
      <c r="C480" t="s">
        <v>3171</v>
      </c>
      <c r="D480" t="s">
        <v>24</v>
      </c>
      <c r="E480">
        <v>12452.916721952</v>
      </c>
      <c r="F480">
        <v>167.61</v>
      </c>
      <c r="G480">
        <v>1.75779187727544</v>
      </c>
      <c r="H480">
        <v>-1.6021702121606001</v>
      </c>
      <c r="I480">
        <v>14.9143005559336</v>
      </c>
      <c r="J480">
        <v>1.5445923218414299</v>
      </c>
      <c r="K480">
        <v>165.59835771419901</v>
      </c>
      <c r="L480">
        <v>154.70188299141199</v>
      </c>
      <c r="M480">
        <v>49.242230213200898</v>
      </c>
      <c r="N480">
        <v>0.62163469748406996</v>
      </c>
      <c r="O480">
        <v>5.4948988723822998</v>
      </c>
      <c r="P480">
        <v>35.006041079339496</v>
      </c>
      <c r="Q480">
        <v>-1.1559543889448E-2</v>
      </c>
    </row>
    <row r="481" spans="1:17" x14ac:dyDescent="0.3">
      <c r="A481" t="s">
        <v>1084</v>
      </c>
      <c r="B481" t="s">
        <v>1085</v>
      </c>
      <c r="C481" t="s">
        <v>3181</v>
      </c>
      <c r="D481" t="s">
        <v>463</v>
      </c>
      <c r="E481">
        <v>12409.376887675</v>
      </c>
      <c r="F481">
        <v>2533.9</v>
      </c>
      <c r="G481">
        <v>17.448225777630402</v>
      </c>
      <c r="H481">
        <v>3.3491200766816198</v>
      </c>
      <c r="I481">
        <v>36.078059393942603</v>
      </c>
      <c r="J481">
        <v>1.84786344745636</v>
      </c>
      <c r="K481">
        <v>2344.9001559025201</v>
      </c>
      <c r="L481">
        <v>2082.5583490020299</v>
      </c>
      <c r="M481">
        <v>62.225815042482999</v>
      </c>
      <c r="N481">
        <v>0.50169502303275704</v>
      </c>
      <c r="O481">
        <v>3.1512687951379101</v>
      </c>
      <c r="P481">
        <v>53.7001091835496</v>
      </c>
      <c r="Q481">
        <v>0.20931306430152999</v>
      </c>
    </row>
    <row r="482" spans="1:17" x14ac:dyDescent="0.3">
      <c r="A482" t="s">
        <v>1086</v>
      </c>
      <c r="B482" t="s">
        <v>1087</v>
      </c>
      <c r="C482" t="s">
        <v>3183</v>
      </c>
      <c r="D482" t="s">
        <v>127</v>
      </c>
      <c r="E482">
        <v>12380.71921458</v>
      </c>
      <c r="F482">
        <v>935.45</v>
      </c>
      <c r="G482">
        <v>25.559534022172201</v>
      </c>
      <c r="H482">
        <v>-10.747960584138699</v>
      </c>
      <c r="I482">
        <v>23.975512939018</v>
      </c>
      <c r="J482">
        <v>0.81012867062614802</v>
      </c>
      <c r="K482">
        <v>982.37871984041203</v>
      </c>
      <c r="L482">
        <v>883.43443259802996</v>
      </c>
      <c r="M482">
        <v>42.839219217009997</v>
      </c>
      <c r="N482">
        <v>0.62766125169938702</v>
      </c>
      <c r="O482">
        <v>30.840771821048602</v>
      </c>
      <c r="P482">
        <v>63.2975473509644</v>
      </c>
      <c r="Q482">
        <v>0.118092518032582</v>
      </c>
    </row>
    <row r="483" spans="1:17" x14ac:dyDescent="0.3">
      <c r="A483" t="s">
        <v>1088</v>
      </c>
      <c r="B483" t="s">
        <v>1089</v>
      </c>
      <c r="C483" t="s">
        <v>3181</v>
      </c>
      <c r="D483" t="s">
        <v>327</v>
      </c>
      <c r="E483">
        <v>12362.9844438</v>
      </c>
      <c r="F483">
        <v>918.6</v>
      </c>
      <c r="G483">
        <v>-10.5813467122647</v>
      </c>
      <c r="H483">
        <v>-10.0385836963014</v>
      </c>
      <c r="I483">
        <v>15.5087336832911</v>
      </c>
      <c r="J483">
        <v>-0.92329960341267503</v>
      </c>
      <c r="K483">
        <v>907.583637255599</v>
      </c>
      <c r="L483">
        <v>822.07347243823199</v>
      </c>
      <c r="M483">
        <v>31.542325701012398</v>
      </c>
      <c r="N483">
        <v>0.50756371279552404</v>
      </c>
      <c r="O483">
        <v>11.582843457435199</v>
      </c>
      <c r="P483">
        <v>41.9454531406938</v>
      </c>
      <c r="Q483">
        <v>-4.4326421765833998E-2</v>
      </c>
    </row>
    <row r="484" spans="1:17" x14ac:dyDescent="0.3">
      <c r="A484" t="s">
        <v>1090</v>
      </c>
      <c r="B484" t="s">
        <v>1091</v>
      </c>
      <c r="C484" t="s">
        <v>3183</v>
      </c>
      <c r="D484" t="s">
        <v>262</v>
      </c>
      <c r="E484">
        <v>12318.71366634</v>
      </c>
      <c r="F484">
        <v>1850.75</v>
      </c>
      <c r="G484">
        <v>64.551508359456193</v>
      </c>
      <c r="H484">
        <v>6.1252419009427603</v>
      </c>
      <c r="I484">
        <v>35.033945600206998</v>
      </c>
      <c r="J484">
        <v>1.8152724852203601</v>
      </c>
      <c r="K484">
        <v>1738.77716328263</v>
      </c>
      <c r="L484">
        <v>1475.8695381610701</v>
      </c>
      <c r="M484">
        <v>69.965008141027099</v>
      </c>
      <c r="N484">
        <v>0.69402180032885896</v>
      </c>
      <c r="O484">
        <v>6.4541402134269799</v>
      </c>
      <c r="P484">
        <v>119.88238089580599</v>
      </c>
      <c r="Q484">
        <v>0.13133594715153599</v>
      </c>
    </row>
    <row r="485" spans="1:17" x14ac:dyDescent="0.3">
      <c r="A485" t="s">
        <v>1092</v>
      </c>
      <c r="B485" t="s">
        <v>1093</v>
      </c>
      <c r="C485" t="s">
        <v>3184</v>
      </c>
      <c r="D485" t="s">
        <v>463</v>
      </c>
      <c r="E485">
        <v>12265.761490454999</v>
      </c>
      <c r="F485">
        <v>1828.3</v>
      </c>
      <c r="G485">
        <v>33.681998773561098</v>
      </c>
      <c r="H485">
        <v>-4.8144204219392401</v>
      </c>
      <c r="I485">
        <v>60.534663057594997</v>
      </c>
      <c r="J485">
        <v>-1.0199057395575499</v>
      </c>
      <c r="K485">
        <v>1887.65619057596</v>
      </c>
      <c r="L485">
        <v>1521.0591887380001</v>
      </c>
      <c r="M485">
        <v>34.109484784635399</v>
      </c>
      <c r="N485">
        <v>0.43581519391911</v>
      </c>
      <c r="O485">
        <v>30.175572936607701</v>
      </c>
      <c r="P485">
        <v>103.51159053351</v>
      </c>
      <c r="Q485">
        <v>0.206465989546878</v>
      </c>
    </row>
    <row r="486" spans="1:17" x14ac:dyDescent="0.3">
      <c r="A486" t="s">
        <v>1094</v>
      </c>
      <c r="B486" t="s">
        <v>1095</v>
      </c>
      <c r="C486" t="s">
        <v>3185</v>
      </c>
      <c r="D486" t="s">
        <v>468</v>
      </c>
      <c r="E486">
        <v>12253.14385769</v>
      </c>
      <c r="F486">
        <v>754.95</v>
      </c>
      <c r="G486">
        <v>33.862045075551698</v>
      </c>
      <c r="H486">
        <v>16.067975730605799</v>
      </c>
      <c r="I486">
        <v>53.1586946908619</v>
      </c>
      <c r="J486">
        <v>3.8482067548727401</v>
      </c>
      <c r="K486">
        <v>665.00396684819498</v>
      </c>
      <c r="L486">
        <v>558.95238245881205</v>
      </c>
      <c r="M486">
        <v>69.055983618255496</v>
      </c>
      <c r="N486">
        <v>1.0667020215453</v>
      </c>
      <c r="O486">
        <v>4.1128551559705899</v>
      </c>
      <c r="P486">
        <v>85.879601132586501</v>
      </c>
      <c r="Q486">
        <v>-1.6767096710037999E-2</v>
      </c>
    </row>
    <row r="487" spans="1:17" x14ac:dyDescent="0.3">
      <c r="A487" t="s">
        <v>1096</v>
      </c>
      <c r="B487" t="s">
        <v>1097</v>
      </c>
      <c r="C487" t="s">
        <v>3183</v>
      </c>
      <c r="D487" t="s">
        <v>80</v>
      </c>
      <c r="E487">
        <v>12172.22655557</v>
      </c>
      <c r="F487">
        <v>590.4</v>
      </c>
      <c r="G487">
        <v>-48.914595640395902</v>
      </c>
      <c r="H487">
        <v>-9.8306186806818996</v>
      </c>
      <c r="I487">
        <v>-9.4395002218887605</v>
      </c>
      <c r="J487">
        <v>-0.241487603507337</v>
      </c>
      <c r="K487">
        <v>606.42433394810098</v>
      </c>
      <c r="L487">
        <v>638.15146087236303</v>
      </c>
      <c r="M487">
        <v>45.163174379674899</v>
      </c>
      <c r="N487">
        <v>0.49851021524850803</v>
      </c>
      <c r="O487">
        <v>39.566395663956598</v>
      </c>
      <c r="P487">
        <v>17.0847793753098</v>
      </c>
      <c r="Q487">
        <v>4.4088710038105001E-2</v>
      </c>
    </row>
    <row r="488" spans="1:17" x14ac:dyDescent="0.3">
      <c r="A488" t="s">
        <v>1098</v>
      </c>
      <c r="B488" t="s">
        <v>1099</v>
      </c>
      <c r="C488" t="s">
        <v>3185</v>
      </c>
      <c r="D488" t="s">
        <v>468</v>
      </c>
      <c r="E488">
        <v>12102.970929560001</v>
      </c>
      <c r="F488">
        <v>2377.1999999999998</v>
      </c>
      <c r="G488">
        <v>-28.133918237825402</v>
      </c>
      <c r="H488">
        <v>13.460104171321801</v>
      </c>
      <c r="I488">
        <v>4.7308746724122903</v>
      </c>
      <c r="J488">
        <v>3.3942668134344798</v>
      </c>
      <c r="K488">
        <v>2145.9032614988</v>
      </c>
      <c r="L488">
        <v>2154.4965947652499</v>
      </c>
      <c r="M488">
        <v>78.523812216501199</v>
      </c>
      <c r="N488">
        <v>3.00883420053359</v>
      </c>
      <c r="O488">
        <v>15.051320881709501</v>
      </c>
      <c r="P488">
        <v>31.482300884955698</v>
      </c>
      <c r="Q488">
        <v>-0.120604827705596</v>
      </c>
    </row>
    <row r="489" spans="1:17" x14ac:dyDescent="0.3">
      <c r="A489" t="s">
        <v>1100</v>
      </c>
      <c r="B489" t="s">
        <v>1101</v>
      </c>
      <c r="C489" t="s">
        <v>3171</v>
      </c>
      <c r="D489" t="s">
        <v>544</v>
      </c>
      <c r="E489">
        <v>11988.019123190999</v>
      </c>
      <c r="F489">
        <v>122.29</v>
      </c>
      <c r="G489">
        <v>18.5699522275508</v>
      </c>
      <c r="H489">
        <v>32.669006563297103</v>
      </c>
      <c r="I489">
        <v>48.318330052320498</v>
      </c>
      <c r="J489">
        <v>-3.0464455070026402</v>
      </c>
      <c r="K489">
        <v>108.019735865556</v>
      </c>
      <c r="L489">
        <v>93.765791524511698</v>
      </c>
      <c r="M489">
        <v>57.3212596160622</v>
      </c>
      <c r="N489">
        <v>2.2440183244060501</v>
      </c>
      <c r="O489">
        <v>11.6199198626216</v>
      </c>
      <c r="P489">
        <v>77.231884057971001</v>
      </c>
      <c r="Q489">
        <v>2.2288533360049E-2</v>
      </c>
    </row>
    <row r="490" spans="1:17" x14ac:dyDescent="0.3">
      <c r="A490" t="s">
        <v>1102</v>
      </c>
      <c r="B490" t="s">
        <v>1103</v>
      </c>
      <c r="C490" t="s">
        <v>3177</v>
      </c>
      <c r="D490" t="s">
        <v>407</v>
      </c>
      <c r="E490">
        <v>11897.99006088</v>
      </c>
      <c r="F490">
        <v>2815.65</v>
      </c>
      <c r="G490">
        <v>6.8491319854622299</v>
      </c>
      <c r="H490">
        <v>6.6531414384585803</v>
      </c>
      <c r="I490">
        <v>-6.1229542475338503</v>
      </c>
      <c r="J490">
        <v>2.2427729158738798</v>
      </c>
      <c r="K490">
        <v>2772.6908685956701</v>
      </c>
      <c r="L490">
        <v>2561.86808590894</v>
      </c>
      <c r="M490">
        <v>60.262670001814399</v>
      </c>
      <c r="N490">
        <v>0.79111174455916999</v>
      </c>
      <c r="O490">
        <v>9.1399854385310704</v>
      </c>
      <c r="P490">
        <v>36.924648041432597</v>
      </c>
      <c r="Q490">
        <v>8.3419174528348003E-2</v>
      </c>
    </row>
    <row r="491" spans="1:17" x14ac:dyDescent="0.3">
      <c r="A491" t="s">
        <v>1104</v>
      </c>
      <c r="B491" t="s">
        <v>1105</v>
      </c>
      <c r="C491" t="s">
        <v>3170</v>
      </c>
      <c r="D491" t="s">
        <v>21</v>
      </c>
      <c r="E491">
        <v>11860.166956769999</v>
      </c>
      <c r="F491">
        <v>792.2</v>
      </c>
      <c r="G491">
        <v>-40.510973261598998</v>
      </c>
      <c r="H491">
        <v>-0.29710989082317102</v>
      </c>
      <c r="I491">
        <v>-15.4083920039149</v>
      </c>
      <c r="J491">
        <v>-2.75739721959039</v>
      </c>
      <c r="K491">
        <v>805.79024341740796</v>
      </c>
      <c r="L491">
        <v>829.53143224353403</v>
      </c>
      <c r="M491">
        <v>37.444257187660597</v>
      </c>
      <c r="N491">
        <v>0.50421852721859794</v>
      </c>
      <c r="O491">
        <v>21.307750568038301</v>
      </c>
      <c r="P491">
        <v>6.90958164642376</v>
      </c>
      <c r="Q491">
        <v>-0.15049404829148599</v>
      </c>
    </row>
    <row r="492" spans="1:17" hidden="1" x14ac:dyDescent="0.3">
      <c r="A492" t="s">
        <v>1106</v>
      </c>
      <c r="B492" t="s">
        <v>1107</v>
      </c>
      <c r="C492" t="s">
        <v>3186</v>
      </c>
      <c r="D492" t="s">
        <v>54</v>
      </c>
      <c r="E492">
        <v>11843.9579759399</v>
      </c>
      <c r="F492">
        <v>5349.95</v>
      </c>
      <c r="G492">
        <v>-17.1329051036663</v>
      </c>
      <c r="H492">
        <v>6.6908018211486997</v>
      </c>
      <c r="I492">
        <v>-7.3882695848273796</v>
      </c>
      <c r="J492">
        <v>10.016103860930301</v>
      </c>
      <c r="O492">
        <v>0.25046963055730398</v>
      </c>
      <c r="P492">
        <v>16.3032608695652</v>
      </c>
    </row>
    <row r="493" spans="1:17" x14ac:dyDescent="0.3">
      <c r="A493" t="s">
        <v>1108</v>
      </c>
      <c r="B493" t="s">
        <v>1109</v>
      </c>
      <c r="C493" t="s">
        <v>3179</v>
      </c>
      <c r="D493" t="s">
        <v>144</v>
      </c>
      <c r="E493">
        <v>11808.93</v>
      </c>
      <c r="F493">
        <v>370.45</v>
      </c>
      <c r="G493">
        <v>2.4131812106103401</v>
      </c>
      <c r="H493">
        <v>-1.6775889677687099</v>
      </c>
      <c r="I493">
        <v>-8.3955293659505905</v>
      </c>
      <c r="J493">
        <v>1.3003835222942199</v>
      </c>
      <c r="K493">
        <v>377.50934301626199</v>
      </c>
      <c r="L493">
        <v>373.38638902554499</v>
      </c>
      <c r="M493">
        <v>52.822838175177502</v>
      </c>
      <c r="N493">
        <v>0.71155079565572499</v>
      </c>
      <c r="O493">
        <v>36.590633013902</v>
      </c>
      <c r="P493">
        <v>40.6950246866691</v>
      </c>
      <c r="Q493">
        <v>0.15193018571424599</v>
      </c>
    </row>
    <row r="494" spans="1:17" x14ac:dyDescent="0.3">
      <c r="A494" t="s">
        <v>1110</v>
      </c>
      <c r="B494" t="s">
        <v>1111</v>
      </c>
      <c r="C494" t="s">
        <v>3176</v>
      </c>
      <c r="D494" t="s">
        <v>95</v>
      </c>
      <c r="E494">
        <v>11787.949182439999</v>
      </c>
      <c r="F494">
        <v>16.899999999999999</v>
      </c>
      <c r="G494">
        <v>40.264836832951701</v>
      </c>
      <c r="H494">
        <v>-7.5561144999692704</v>
      </c>
      <c r="I494">
        <v>-4.5724609010719703</v>
      </c>
      <c r="J494">
        <v>-0.85609607209906502</v>
      </c>
      <c r="K494">
        <v>18.040915019048199</v>
      </c>
      <c r="L494">
        <v>16.887103264992099</v>
      </c>
      <c r="M494">
        <v>32.318567831800898</v>
      </c>
      <c r="N494">
        <v>0.50402856740086499</v>
      </c>
      <c r="O494">
        <v>42.011834319526599</v>
      </c>
      <c r="P494">
        <v>102.395209580838</v>
      </c>
      <c r="Q494">
        <v>0.125601073433875</v>
      </c>
    </row>
    <row r="495" spans="1:17" x14ac:dyDescent="0.3">
      <c r="A495" t="s">
        <v>1112</v>
      </c>
      <c r="B495" t="s">
        <v>1113</v>
      </c>
      <c r="C495" t="s">
        <v>3174</v>
      </c>
      <c r="D495" t="s">
        <v>46</v>
      </c>
      <c r="E495">
        <v>11758.488485533</v>
      </c>
      <c r="F495">
        <v>203.9</v>
      </c>
      <c r="G495">
        <v>12.093445691926</v>
      </c>
      <c r="H495">
        <v>-7.1985031633970804</v>
      </c>
      <c r="I495">
        <v>-3.21521292461868</v>
      </c>
      <c r="J495">
        <v>-3.02024017963728</v>
      </c>
      <c r="K495">
        <v>228.037417094012</v>
      </c>
      <c r="L495">
        <v>216.56909679849699</v>
      </c>
      <c r="M495">
        <v>39.248241296268297</v>
      </c>
      <c r="N495">
        <v>0.83575507320769804</v>
      </c>
      <c r="O495">
        <v>49.043648847474202</v>
      </c>
      <c r="P495">
        <v>75.096607986260096</v>
      </c>
      <c r="Q495">
        <v>0.111114249010593</v>
      </c>
    </row>
    <row r="496" spans="1:17" x14ac:dyDescent="0.3">
      <c r="A496" t="s">
        <v>1114</v>
      </c>
      <c r="B496" t="s">
        <v>1115</v>
      </c>
      <c r="C496" t="s">
        <v>3171</v>
      </c>
      <c r="D496" t="s">
        <v>565</v>
      </c>
      <c r="E496">
        <v>11710.629308464</v>
      </c>
      <c r="F496">
        <v>158.18</v>
      </c>
      <c r="G496">
        <v>-37.109532994994602</v>
      </c>
      <c r="H496">
        <v>0.95646827910223398</v>
      </c>
      <c r="I496">
        <v>-19.4798045631753</v>
      </c>
      <c r="J496">
        <v>1.4915324631417299</v>
      </c>
      <c r="K496">
        <v>164.14735737176599</v>
      </c>
      <c r="L496">
        <v>164.68994853008601</v>
      </c>
      <c r="M496">
        <v>46.789884153408202</v>
      </c>
      <c r="N496">
        <v>1.05176879746706</v>
      </c>
      <c r="O496">
        <v>32.315955416078801</v>
      </c>
      <c r="P496">
        <v>20.151917964299201</v>
      </c>
      <c r="Q496">
        <v>-2.6386919533377001E-2</v>
      </c>
    </row>
    <row r="497" spans="1:17" x14ac:dyDescent="0.3">
      <c r="A497" t="s">
        <v>1116</v>
      </c>
      <c r="B497" t="s">
        <v>1117</v>
      </c>
      <c r="C497" t="s">
        <v>3171</v>
      </c>
      <c r="D497" t="s">
        <v>565</v>
      </c>
      <c r="E497">
        <v>11682.9429275</v>
      </c>
      <c r="F497">
        <v>851.85</v>
      </c>
      <c r="G497">
        <v>-15.8228498116437</v>
      </c>
      <c r="H497">
        <v>1.33292525110812</v>
      </c>
      <c r="I497">
        <v>3.6551052073355499</v>
      </c>
      <c r="J497">
        <v>5.3865538010351703E-2</v>
      </c>
      <c r="K497">
        <v>856.34283924969895</v>
      </c>
      <c r="L497">
        <v>805.09676590809102</v>
      </c>
      <c r="M497">
        <v>48.3256433596313</v>
      </c>
      <c r="N497">
        <v>1.23470003110616</v>
      </c>
      <c r="O497">
        <v>11.727416798732101</v>
      </c>
      <c r="P497">
        <v>25.272058823529399</v>
      </c>
      <c r="Q497">
        <v>1.6764350286640001E-2</v>
      </c>
    </row>
    <row r="498" spans="1:17" x14ac:dyDescent="0.3">
      <c r="A498" t="s">
        <v>1118</v>
      </c>
      <c r="B498" t="s">
        <v>1119</v>
      </c>
      <c r="C498" t="s">
        <v>3171</v>
      </c>
      <c r="D498" t="s">
        <v>398</v>
      </c>
      <c r="E498">
        <v>11659.586147619901</v>
      </c>
      <c r="F498">
        <v>127.75</v>
      </c>
      <c r="G498">
        <v>112.77079286201899</v>
      </c>
      <c r="H498">
        <v>48.117548016881798</v>
      </c>
      <c r="I498">
        <v>78.992854745193398</v>
      </c>
      <c r="J498">
        <v>14.527116267756099</v>
      </c>
      <c r="K498">
        <v>98.500879420232096</v>
      </c>
      <c r="L498">
        <v>77.898115617982896</v>
      </c>
      <c r="M498">
        <v>71.824082439052304</v>
      </c>
      <c r="N498">
        <v>1.0157597831948699</v>
      </c>
      <c r="O498">
        <v>7.5929549902152598</v>
      </c>
      <c r="P498">
        <v>144.73180076628299</v>
      </c>
      <c r="Q498">
        <v>0.11296453737479099</v>
      </c>
    </row>
    <row r="499" spans="1:17" x14ac:dyDescent="0.3">
      <c r="A499" t="s">
        <v>1120</v>
      </c>
      <c r="B499" t="s">
        <v>1121</v>
      </c>
      <c r="C499" t="s">
        <v>3171</v>
      </c>
      <c r="D499" t="s">
        <v>24</v>
      </c>
      <c r="E499">
        <v>11584.439510759999</v>
      </c>
      <c r="F499">
        <v>104.64</v>
      </c>
      <c r="G499">
        <v>-28.580136720535499</v>
      </c>
      <c r="H499">
        <v>-7.83834154078429</v>
      </c>
      <c r="I499">
        <v>-37.1601628024722</v>
      </c>
      <c r="J499">
        <v>8.2468921601866994E-3</v>
      </c>
      <c r="K499">
        <v>110.246417191232</v>
      </c>
      <c r="L499">
        <v>114.45945616943899</v>
      </c>
      <c r="M499">
        <v>42.339416503498803</v>
      </c>
      <c r="N499">
        <v>0.585600291566581</v>
      </c>
      <c r="O499">
        <v>45.737767584097803</v>
      </c>
      <c r="P499">
        <v>10.6131078224101</v>
      </c>
      <c r="Q499">
        <v>0.11517225126215599</v>
      </c>
    </row>
    <row r="500" spans="1:17" x14ac:dyDescent="0.3">
      <c r="A500" t="s">
        <v>1122</v>
      </c>
      <c r="B500" t="s">
        <v>1123</v>
      </c>
      <c r="C500" t="s">
        <v>3173</v>
      </c>
      <c r="D500" t="s">
        <v>1011</v>
      </c>
      <c r="E500">
        <v>11565.275469624999</v>
      </c>
      <c r="F500">
        <v>583.5</v>
      </c>
      <c r="G500">
        <v>6.1503488213056503</v>
      </c>
      <c r="H500">
        <v>5.1388219042062602</v>
      </c>
      <c r="I500">
        <v>44.140182043646199</v>
      </c>
      <c r="J500">
        <v>3.13583116705153</v>
      </c>
      <c r="K500">
        <v>526.21885964601699</v>
      </c>
      <c r="L500">
        <v>447.87145458322902</v>
      </c>
      <c r="M500">
        <v>55.200767557231799</v>
      </c>
      <c r="N500">
        <v>0.51891262623685297</v>
      </c>
      <c r="O500">
        <v>7.1122536418166202</v>
      </c>
      <c r="P500">
        <v>69.868995633187694</v>
      </c>
      <c r="Q500">
        <v>4.1886257510908999E-2</v>
      </c>
    </row>
    <row r="501" spans="1:17" x14ac:dyDescent="0.3">
      <c r="A501" t="s">
        <v>1124</v>
      </c>
      <c r="B501" t="s">
        <v>1125</v>
      </c>
      <c r="C501" t="s">
        <v>3185</v>
      </c>
      <c r="D501" t="s">
        <v>468</v>
      </c>
      <c r="E501">
        <v>11529.8853504</v>
      </c>
      <c r="F501">
        <v>3164.8</v>
      </c>
      <c r="G501">
        <v>-7.0069294404793299</v>
      </c>
      <c r="H501">
        <v>13.127885931576699</v>
      </c>
      <c r="I501">
        <v>21.8800937039607</v>
      </c>
      <c r="J501">
        <v>3.5864147446674002</v>
      </c>
      <c r="K501">
        <v>2942.8084571525001</v>
      </c>
      <c r="L501">
        <v>2750.1505333558198</v>
      </c>
      <c r="M501">
        <v>66.908015135281303</v>
      </c>
      <c r="N501">
        <v>2.4079576649241301</v>
      </c>
      <c r="O501">
        <v>6.4838220424671302</v>
      </c>
      <c r="P501">
        <v>40.845571873609202</v>
      </c>
      <c r="Q501">
        <v>-5.0879721667271997E-2</v>
      </c>
    </row>
    <row r="502" spans="1:17" hidden="1" x14ac:dyDescent="0.3">
      <c r="A502" t="s">
        <v>1126</v>
      </c>
      <c r="B502" t="s">
        <v>1127</v>
      </c>
      <c r="C502" t="s">
        <v>3186</v>
      </c>
      <c r="D502" t="s">
        <v>127</v>
      </c>
      <c r="E502">
        <v>11522.25154352</v>
      </c>
      <c r="F502">
        <v>698.25</v>
      </c>
      <c r="G502">
        <v>24.719027113539099</v>
      </c>
      <c r="H502">
        <v>-4.22445498651396</v>
      </c>
      <c r="I502">
        <v>17.695536250615898</v>
      </c>
      <c r="J502">
        <v>2.2917090051256199</v>
      </c>
      <c r="K502">
        <v>707.25819885153203</v>
      </c>
      <c r="L502">
        <v>640.109313014593</v>
      </c>
      <c r="M502">
        <v>54.257859012006001</v>
      </c>
      <c r="N502">
        <v>1.2133147397938699</v>
      </c>
      <c r="O502">
        <v>18.868600071607599</v>
      </c>
      <c r="P502">
        <v>74.5625</v>
      </c>
      <c r="Q502">
        <v>0.116884811240252</v>
      </c>
    </row>
    <row r="503" spans="1:17" hidden="1" x14ac:dyDescent="0.3">
      <c r="A503" t="s">
        <v>1128</v>
      </c>
      <c r="B503" t="s">
        <v>1129</v>
      </c>
      <c r="C503" t="s">
        <v>3186</v>
      </c>
      <c r="D503" t="s">
        <v>92</v>
      </c>
      <c r="E503">
        <v>11516.9498752</v>
      </c>
      <c r="F503">
        <v>90.49</v>
      </c>
      <c r="G503">
        <v>-41.094607779383701</v>
      </c>
      <c r="H503">
        <v>-6.3425243232399904</v>
      </c>
      <c r="I503">
        <v>-21.778734893311199</v>
      </c>
      <c r="J503">
        <v>-1.40083755896324</v>
      </c>
      <c r="K503">
        <v>92.989764126263395</v>
      </c>
      <c r="L503">
        <v>97.410241965817804</v>
      </c>
      <c r="M503">
        <v>13.715137464591701</v>
      </c>
      <c r="N503">
        <v>1.2277350631128401</v>
      </c>
      <c r="O503">
        <v>18.2009061774781</v>
      </c>
      <c r="P503">
        <v>6.6349662722542294E-2</v>
      </c>
    </row>
    <row r="504" spans="1:17" x14ac:dyDescent="0.3">
      <c r="A504" t="s">
        <v>1130</v>
      </c>
      <c r="B504" t="s">
        <v>1131</v>
      </c>
      <c r="C504" t="s">
        <v>3182</v>
      </c>
      <c r="D504" t="s">
        <v>423</v>
      </c>
      <c r="E504">
        <v>11514.551527199999</v>
      </c>
      <c r="F504">
        <v>239.95</v>
      </c>
      <c r="G504">
        <v>38.280714539820401</v>
      </c>
      <c r="H504">
        <v>-12.865216117520401</v>
      </c>
      <c r="I504">
        <v>6.7795497548344397</v>
      </c>
      <c r="J504">
        <v>-0.74903863030808504</v>
      </c>
      <c r="K504">
        <v>262.70548573400799</v>
      </c>
      <c r="L504">
        <v>230.443821028765</v>
      </c>
      <c r="M504">
        <v>35.358224572812901</v>
      </c>
      <c r="N504">
        <v>0.274181011834224</v>
      </c>
      <c r="O504">
        <v>60.1166909772869</v>
      </c>
      <c r="P504">
        <v>86.731517509727595</v>
      </c>
      <c r="Q504">
        <v>0.10114531350221399</v>
      </c>
    </row>
    <row r="505" spans="1:17" x14ac:dyDescent="0.3">
      <c r="A505" t="s">
        <v>1132</v>
      </c>
      <c r="B505" t="s">
        <v>1133</v>
      </c>
      <c r="C505" t="s">
        <v>3174</v>
      </c>
      <c r="D505" t="s">
        <v>46</v>
      </c>
      <c r="E505">
        <v>11490.38920035</v>
      </c>
      <c r="F505">
        <v>434.75</v>
      </c>
      <c r="G505">
        <v>-6.7515742767528497</v>
      </c>
      <c r="H505">
        <v>-6.5146683291890204</v>
      </c>
      <c r="I505">
        <v>-8.2250290537848407</v>
      </c>
      <c r="J505">
        <v>-1.20994828079912</v>
      </c>
      <c r="K505">
        <v>466.50862971611002</v>
      </c>
      <c r="L505">
        <v>441.62237397676699</v>
      </c>
      <c r="M505">
        <v>38.010815338075297</v>
      </c>
      <c r="N505">
        <v>0.60260903809575495</v>
      </c>
      <c r="O505">
        <v>32.2139160437032</v>
      </c>
      <c r="P505">
        <v>40.196710738471403</v>
      </c>
      <c r="Q505">
        <v>1.7237674319579999E-3</v>
      </c>
    </row>
    <row r="506" spans="1:17" x14ac:dyDescent="0.3">
      <c r="A506" t="s">
        <v>1134</v>
      </c>
      <c r="B506" t="s">
        <v>1135</v>
      </c>
      <c r="C506" t="s">
        <v>3183</v>
      </c>
      <c r="D506" t="s">
        <v>215</v>
      </c>
      <c r="E506">
        <v>11455.84795419</v>
      </c>
      <c r="F506">
        <v>571.1</v>
      </c>
      <c r="G506">
        <v>-12.8003434722037</v>
      </c>
      <c r="H506">
        <v>6.84709860102208</v>
      </c>
      <c r="I506">
        <v>-20.2347739486462</v>
      </c>
      <c r="J506">
        <v>17.046895339259301</v>
      </c>
      <c r="K506">
        <v>535.13306687277202</v>
      </c>
      <c r="L506">
        <v>543.55141293569898</v>
      </c>
      <c r="M506">
        <v>82.053474036694695</v>
      </c>
      <c r="N506">
        <v>2.0866966259396902</v>
      </c>
      <c r="O506">
        <v>24.216424444055299</v>
      </c>
      <c r="P506">
        <v>31.529249193919799</v>
      </c>
      <c r="Q506">
        <v>-2.3311135769785E-2</v>
      </c>
    </row>
    <row r="507" spans="1:17" x14ac:dyDescent="0.3">
      <c r="A507" t="s">
        <v>1136</v>
      </c>
      <c r="B507" t="s">
        <v>1137</v>
      </c>
      <c r="C507" t="s">
        <v>3173</v>
      </c>
      <c r="D507" t="s">
        <v>116</v>
      </c>
      <c r="E507">
        <v>11445.14973728</v>
      </c>
      <c r="F507">
        <v>1937.4</v>
      </c>
      <c r="G507">
        <v>74.259113921577296</v>
      </c>
      <c r="H507">
        <v>30.581134309052999</v>
      </c>
      <c r="I507">
        <v>68.117996004926397</v>
      </c>
      <c r="J507">
        <v>8.6852876757548696</v>
      </c>
      <c r="K507">
        <v>1588.0629981852501</v>
      </c>
      <c r="L507">
        <v>1314.2331775504199</v>
      </c>
      <c r="M507">
        <v>74.271367726946494</v>
      </c>
      <c r="N507">
        <v>2.3511495599367902</v>
      </c>
      <c r="O507">
        <v>3.6956746154640201</v>
      </c>
      <c r="P507">
        <v>108.41222030981</v>
      </c>
      <c r="Q507">
        <v>0.18071985532075999</v>
      </c>
    </row>
    <row r="508" spans="1:17" x14ac:dyDescent="0.3">
      <c r="A508" t="s">
        <v>1138</v>
      </c>
      <c r="B508" t="s">
        <v>1139</v>
      </c>
      <c r="C508" t="s">
        <v>3180</v>
      </c>
      <c r="D508" t="s">
        <v>80</v>
      </c>
      <c r="E508">
        <v>11439.855174914999</v>
      </c>
      <c r="F508">
        <v>367.5</v>
      </c>
      <c r="G508">
        <v>27.592428194838199</v>
      </c>
      <c r="H508">
        <v>-2.2804112721939802</v>
      </c>
      <c r="I508">
        <v>68.226788136507693</v>
      </c>
      <c r="J508">
        <v>1.2114627603108901</v>
      </c>
      <c r="K508">
        <v>346.797915554344</v>
      </c>
      <c r="L508">
        <v>281.103849205963</v>
      </c>
      <c r="M508">
        <v>59.032785224176401</v>
      </c>
      <c r="N508">
        <v>0.12805088163900799</v>
      </c>
      <c r="O508">
        <v>4.7619047619047601</v>
      </c>
      <c r="P508">
        <v>112.981744421906</v>
      </c>
      <c r="Q508">
        <v>7.0839570602745996E-2</v>
      </c>
    </row>
    <row r="509" spans="1:17" hidden="1" x14ac:dyDescent="0.3">
      <c r="A509" t="s">
        <v>1140</v>
      </c>
      <c r="B509" t="s">
        <v>1141</v>
      </c>
      <c r="C509" t="s">
        <v>3183</v>
      </c>
      <c r="D509" t="s">
        <v>1142</v>
      </c>
      <c r="E509">
        <v>11376.65257473</v>
      </c>
      <c r="F509">
        <v>1198.7</v>
      </c>
      <c r="G509">
        <v>-9.9493064695862508</v>
      </c>
      <c r="H509">
        <v>-3.8723090883241298</v>
      </c>
      <c r="I509">
        <v>28.672010811378801</v>
      </c>
      <c r="J509">
        <v>-0.71089008519274899</v>
      </c>
      <c r="K509">
        <v>1198.2234687725199</v>
      </c>
      <c r="M509">
        <v>53.424483951630698</v>
      </c>
      <c r="N509">
        <v>0.55827182313086599</v>
      </c>
      <c r="O509">
        <v>8.4466505380829293</v>
      </c>
      <c r="P509">
        <v>47.405312346286202</v>
      </c>
    </row>
    <row r="510" spans="1:17" x14ac:dyDescent="0.3">
      <c r="A510" t="s">
        <v>1143</v>
      </c>
      <c r="B510" t="s">
        <v>1144</v>
      </c>
      <c r="C510" t="s">
        <v>3170</v>
      </c>
      <c r="D510" t="s">
        <v>282</v>
      </c>
      <c r="E510">
        <v>11316.1923213149</v>
      </c>
      <c r="F510">
        <v>2029.85</v>
      </c>
      <c r="G510">
        <v>-8.3704253386178191</v>
      </c>
      <c r="H510">
        <v>-10.364139759409699</v>
      </c>
      <c r="I510">
        <v>0.161703128240581</v>
      </c>
      <c r="J510">
        <v>-0.53676964944622296</v>
      </c>
      <c r="K510">
        <v>2141.6093951087901</v>
      </c>
      <c r="L510">
        <v>2026.5354825361101</v>
      </c>
      <c r="M510">
        <v>49.247747808798998</v>
      </c>
      <c r="N510">
        <v>0.39559815691015998</v>
      </c>
      <c r="O510">
        <v>35.372071827967503</v>
      </c>
      <c r="P510">
        <v>26.865625000000001</v>
      </c>
      <c r="Q510">
        <v>2.5557387952848998E-2</v>
      </c>
    </row>
    <row r="511" spans="1:17" hidden="1" x14ac:dyDescent="0.3">
      <c r="A511" t="s">
        <v>1145</v>
      </c>
      <c r="B511" t="s">
        <v>1146</v>
      </c>
      <c r="C511" t="s">
        <v>3186</v>
      </c>
      <c r="D511" t="s">
        <v>327</v>
      </c>
      <c r="E511">
        <v>11292.567050879999</v>
      </c>
      <c r="F511">
        <v>1011.15</v>
      </c>
      <c r="G511">
        <v>-34.962125228276399</v>
      </c>
      <c r="H511">
        <v>-4.4767612022254903</v>
      </c>
      <c r="I511">
        <v>-11.3237151290437</v>
      </c>
      <c r="J511">
        <v>-1.9496391883373101</v>
      </c>
      <c r="K511">
        <v>988.01433518559202</v>
      </c>
      <c r="L511">
        <v>997.01079644345498</v>
      </c>
      <c r="M511">
        <v>47.149911676071298</v>
      </c>
      <c r="N511">
        <v>1.04440691486907</v>
      </c>
      <c r="O511">
        <v>13.534094842506001</v>
      </c>
      <c r="P511">
        <v>23.2884228494787</v>
      </c>
      <c r="Q511">
        <v>-7.9395473071654996E-2</v>
      </c>
    </row>
    <row r="512" spans="1:17" x14ac:dyDescent="0.3">
      <c r="A512" t="s">
        <v>1147</v>
      </c>
      <c r="B512" t="s">
        <v>1148</v>
      </c>
      <c r="C512" t="s">
        <v>3178</v>
      </c>
      <c r="D512" t="s">
        <v>819</v>
      </c>
      <c r="E512">
        <v>11276.328174263999</v>
      </c>
      <c r="F512">
        <v>78.8</v>
      </c>
      <c r="G512">
        <v>11.6451384331827</v>
      </c>
      <c r="H512">
        <v>-1.8514553709711801</v>
      </c>
      <c r="I512">
        <v>-0.43997155659383202</v>
      </c>
      <c r="J512">
        <v>4.2385409029979</v>
      </c>
      <c r="K512">
        <v>79.292417162795701</v>
      </c>
      <c r="L512">
        <v>74.619501389731198</v>
      </c>
      <c r="M512">
        <v>58.151323852929899</v>
      </c>
      <c r="N512">
        <v>1.0576292665772</v>
      </c>
      <c r="O512">
        <v>20.3680203045685</v>
      </c>
      <c r="P512">
        <v>63.146997929606599</v>
      </c>
      <c r="Q512">
        <v>6.4243125506941001E-2</v>
      </c>
    </row>
    <row r="513" spans="1:17" x14ac:dyDescent="0.3">
      <c r="A513" t="s">
        <v>1149</v>
      </c>
      <c r="B513" t="s">
        <v>1150</v>
      </c>
      <c r="C513" t="s">
        <v>3176</v>
      </c>
      <c r="D513" t="s">
        <v>230</v>
      </c>
      <c r="E513">
        <v>11187.094397961901</v>
      </c>
      <c r="F513">
        <v>284.89</v>
      </c>
      <c r="G513">
        <v>37.775039294020701</v>
      </c>
      <c r="H513">
        <v>25.175914996703298</v>
      </c>
      <c r="I513">
        <v>2.31017860535998</v>
      </c>
      <c r="J513">
        <v>32.874622947712197</v>
      </c>
      <c r="K513">
        <v>215.10211957631199</v>
      </c>
      <c r="L513">
        <v>201.99153274823499</v>
      </c>
      <c r="M513">
        <v>87.4734187283062</v>
      </c>
      <c r="N513">
        <v>1.81705578808385</v>
      </c>
      <c r="O513">
        <v>8.1119028396925099</v>
      </c>
      <c r="P513">
        <v>97.223952924887499</v>
      </c>
      <c r="Q513">
        <v>9.3637857140958999E-2</v>
      </c>
    </row>
    <row r="514" spans="1:17" x14ac:dyDescent="0.3">
      <c r="A514" t="s">
        <v>1151</v>
      </c>
      <c r="B514" t="s">
        <v>1152</v>
      </c>
      <c r="C514" t="s">
        <v>3177</v>
      </c>
      <c r="D514" t="s">
        <v>407</v>
      </c>
      <c r="E514">
        <v>11156.364084909999</v>
      </c>
      <c r="F514">
        <v>422.2</v>
      </c>
      <c r="G514">
        <v>28.868913088095901</v>
      </c>
      <c r="H514">
        <v>2.7079003076127699</v>
      </c>
      <c r="I514">
        <v>-13.7679298751458</v>
      </c>
      <c r="J514">
        <v>0.992689651267462</v>
      </c>
      <c r="K514">
        <v>420.76026983018198</v>
      </c>
      <c r="L514">
        <v>401.68209474287301</v>
      </c>
      <c r="M514">
        <v>54.583956299275101</v>
      </c>
      <c r="N514">
        <v>0.84843836985001497</v>
      </c>
      <c r="O514">
        <v>31.2055897678825</v>
      </c>
      <c r="P514">
        <v>65.568627450980301</v>
      </c>
      <c r="Q514">
        <v>0.108997987685114</v>
      </c>
    </row>
    <row r="515" spans="1:17" hidden="1" x14ac:dyDescent="0.3">
      <c r="A515" t="s">
        <v>1153</v>
      </c>
      <c r="B515" t="s">
        <v>1154</v>
      </c>
      <c r="C515" t="s">
        <v>3186</v>
      </c>
      <c r="D515" t="s">
        <v>398</v>
      </c>
      <c r="E515">
        <v>11007.7068196</v>
      </c>
      <c r="F515">
        <v>9368.7999999999993</v>
      </c>
      <c r="G515">
        <v>54.278751428090096</v>
      </c>
      <c r="H515">
        <v>-1.9260455200361499</v>
      </c>
      <c r="I515">
        <v>4.4212743621983304</v>
      </c>
      <c r="J515">
        <v>-1.14084781618775</v>
      </c>
      <c r="K515">
        <v>9562.3399097563306</v>
      </c>
      <c r="L515">
        <v>8500.2292716851298</v>
      </c>
      <c r="M515">
        <v>36.2531402803736</v>
      </c>
      <c r="N515">
        <v>0.40028107622140602</v>
      </c>
      <c r="O515">
        <v>22.7361028093245</v>
      </c>
      <c r="P515">
        <v>87.3347863470036</v>
      </c>
      <c r="Q515">
        <v>0.15775505811718099</v>
      </c>
    </row>
    <row r="516" spans="1:17" x14ac:dyDescent="0.3">
      <c r="A516" t="s">
        <v>1155</v>
      </c>
      <c r="B516" t="s">
        <v>1156</v>
      </c>
      <c r="C516" t="s">
        <v>3171</v>
      </c>
      <c r="D516" t="s">
        <v>565</v>
      </c>
      <c r="E516">
        <v>10968.512558369999</v>
      </c>
      <c r="F516">
        <v>1213.3499999999999</v>
      </c>
      <c r="G516">
        <v>16.787068774933498</v>
      </c>
      <c r="H516">
        <v>16.240877294171401</v>
      </c>
      <c r="I516">
        <v>26.734300804420499</v>
      </c>
      <c r="J516">
        <v>10.1481601390854</v>
      </c>
      <c r="K516">
        <v>1086.0036328393601</v>
      </c>
      <c r="L516">
        <v>977.73012145603502</v>
      </c>
      <c r="M516">
        <v>69.707673170457198</v>
      </c>
      <c r="N516">
        <v>2.6573534163770698</v>
      </c>
      <c r="O516">
        <v>4.9985577121193403</v>
      </c>
      <c r="P516">
        <v>56.2286744350737</v>
      </c>
      <c r="Q516">
        <v>7.2295269109313998E-2</v>
      </c>
    </row>
    <row r="517" spans="1:17" x14ac:dyDescent="0.3">
      <c r="A517" t="s">
        <v>1157</v>
      </c>
      <c r="B517" t="s">
        <v>1158</v>
      </c>
      <c r="C517" t="s">
        <v>3175</v>
      </c>
      <c r="D517" t="s">
        <v>271</v>
      </c>
      <c r="E517">
        <v>10942.137456660001</v>
      </c>
      <c r="F517">
        <v>2127.6999999999998</v>
      </c>
      <c r="G517">
        <v>19.171565646182898</v>
      </c>
      <c r="H517">
        <v>-1.01644365697132</v>
      </c>
      <c r="I517">
        <v>17.9758205217708</v>
      </c>
      <c r="J517">
        <v>-2.1967358576043199</v>
      </c>
      <c r="K517">
        <v>2088.07257602039</v>
      </c>
      <c r="L517">
        <v>1875.9367817252901</v>
      </c>
      <c r="M517">
        <v>44.297425077545299</v>
      </c>
      <c r="N517">
        <v>0.83046611139174198</v>
      </c>
      <c r="O517">
        <v>4.0560229355642399</v>
      </c>
      <c r="P517">
        <v>56.442777839050002</v>
      </c>
      <c r="Q517">
        <v>-6.7852761724035995E-2</v>
      </c>
    </row>
    <row r="518" spans="1:17" x14ac:dyDescent="0.3">
      <c r="A518" t="s">
        <v>1159</v>
      </c>
      <c r="B518" t="s">
        <v>1160</v>
      </c>
      <c r="C518" t="s">
        <v>3178</v>
      </c>
      <c r="D518" t="s">
        <v>495</v>
      </c>
      <c r="E518">
        <v>10813.27293795</v>
      </c>
      <c r="F518">
        <v>338.2</v>
      </c>
      <c r="G518">
        <v>-10.336323959412301</v>
      </c>
      <c r="H518">
        <v>-82.010828105776994</v>
      </c>
      <c r="I518">
        <v>-5.1587575654836701</v>
      </c>
      <c r="J518">
        <v>0.30984860221260602</v>
      </c>
      <c r="K518">
        <v>323.00701222131897</v>
      </c>
      <c r="L518">
        <v>302.469964827166</v>
      </c>
      <c r="M518">
        <v>62.302426916256501</v>
      </c>
      <c r="N518">
        <v>1.07168112082598</v>
      </c>
      <c r="O518">
        <v>7.7468953282081499</v>
      </c>
      <c r="P518">
        <v>39.406430338004903</v>
      </c>
      <c r="Q518">
        <v>2.0180511057057E-2</v>
      </c>
    </row>
    <row r="519" spans="1:17" hidden="1" x14ac:dyDescent="0.3">
      <c r="A519" t="s">
        <v>1161</v>
      </c>
      <c r="B519" t="s">
        <v>1162</v>
      </c>
      <c r="C519" t="s">
        <v>3186</v>
      </c>
      <c r="D519" t="s">
        <v>262</v>
      </c>
      <c r="E519">
        <v>10763.214184799999</v>
      </c>
      <c r="F519">
        <v>5173.8500000000004</v>
      </c>
      <c r="G519">
        <v>45.893441503580704</v>
      </c>
      <c r="H519">
        <v>0.564353429911713</v>
      </c>
      <c r="I519">
        <v>40.606922759579902</v>
      </c>
      <c r="J519">
        <v>-0.88243648970951205</v>
      </c>
      <c r="K519">
        <v>5206.0818215080199</v>
      </c>
      <c r="L519">
        <v>4455.20202618441</v>
      </c>
      <c r="M519">
        <v>49.471751979447497</v>
      </c>
      <c r="N519">
        <v>0.94602207814264305</v>
      </c>
      <c r="O519">
        <v>11.007276979425299</v>
      </c>
      <c r="P519">
        <v>73.726978157581001</v>
      </c>
      <c r="Q519">
        <v>0.17950154773211099</v>
      </c>
    </row>
    <row r="520" spans="1:17" hidden="1" x14ac:dyDescent="0.3">
      <c r="A520" t="s">
        <v>1163</v>
      </c>
      <c r="B520" t="s">
        <v>1164</v>
      </c>
      <c r="C520" t="s">
        <v>3186</v>
      </c>
      <c r="D520" t="s">
        <v>751</v>
      </c>
      <c r="E520">
        <v>10739.054693185</v>
      </c>
      <c r="F520">
        <v>115.33</v>
      </c>
      <c r="G520">
        <v>26.821431509355101</v>
      </c>
      <c r="H520">
        <v>-4.1754796874156801</v>
      </c>
      <c r="I520">
        <v>4.3220103451627203</v>
      </c>
      <c r="J520">
        <v>0.57957404548889502</v>
      </c>
      <c r="K520">
        <v>115.822512288363</v>
      </c>
      <c r="L520">
        <v>104.356826412209</v>
      </c>
      <c r="M520">
        <v>54.041415573722702</v>
      </c>
      <c r="N520">
        <v>0.85605158552113902</v>
      </c>
      <c r="O520">
        <v>6.9973120610422299</v>
      </c>
      <c r="P520">
        <v>61.187980433263398</v>
      </c>
      <c r="Q520">
        <v>2.1133606920337E-2</v>
      </c>
    </row>
    <row r="521" spans="1:17" hidden="1" x14ac:dyDescent="0.3">
      <c r="A521" t="s">
        <v>1165</v>
      </c>
      <c r="B521" t="s">
        <v>1166</v>
      </c>
      <c r="C521" t="s">
        <v>3186</v>
      </c>
      <c r="D521" t="s">
        <v>1167</v>
      </c>
      <c r="E521">
        <v>10697.7</v>
      </c>
      <c r="F521">
        <v>845</v>
      </c>
      <c r="G521">
        <v>833.98964650603705</v>
      </c>
      <c r="H521">
        <v>15.750692550015501</v>
      </c>
      <c r="I521">
        <v>526.092560628402</v>
      </c>
      <c r="J521">
        <v>-0.10595181358781899</v>
      </c>
      <c r="K521">
        <v>646.14559836610704</v>
      </c>
      <c r="L521">
        <v>316.04564769499001</v>
      </c>
      <c r="M521">
        <v>96.496904397449001</v>
      </c>
      <c r="N521">
        <v>0</v>
      </c>
      <c r="O521">
        <v>0.57988165680473702</v>
      </c>
      <c r="P521">
        <v>1155.5720653789001</v>
      </c>
      <c r="Q521">
        <v>0.294147338359671</v>
      </c>
    </row>
    <row r="522" spans="1:17" x14ac:dyDescent="0.3">
      <c r="A522" t="s">
        <v>1168</v>
      </c>
      <c r="B522" t="s">
        <v>1169</v>
      </c>
      <c r="C522" t="s">
        <v>3176</v>
      </c>
      <c r="D522" t="s">
        <v>95</v>
      </c>
      <c r="E522">
        <v>10664.251441734999</v>
      </c>
      <c r="F522">
        <v>793.85</v>
      </c>
      <c r="G522">
        <v>167.72645450455599</v>
      </c>
      <c r="H522">
        <v>-24.933669312306598</v>
      </c>
      <c r="I522">
        <v>-14.097066675438199</v>
      </c>
      <c r="J522">
        <v>-2.1023329957349701</v>
      </c>
      <c r="K522">
        <v>897.85454875452797</v>
      </c>
      <c r="L522">
        <v>781.90794183815899</v>
      </c>
      <c r="M522">
        <v>27.527138847378701</v>
      </c>
      <c r="N522">
        <v>0.73545261453849498</v>
      </c>
      <c r="O522">
        <v>40.8326510045978</v>
      </c>
      <c r="P522">
        <v>206.505791505791</v>
      </c>
      <c r="Q522">
        <v>0.29028739606640303</v>
      </c>
    </row>
    <row r="523" spans="1:17" x14ac:dyDescent="0.3">
      <c r="A523" t="s">
        <v>1170</v>
      </c>
      <c r="B523" t="s">
        <v>1171</v>
      </c>
      <c r="C523" t="s">
        <v>3181</v>
      </c>
      <c r="D523" t="s">
        <v>740</v>
      </c>
      <c r="E523">
        <v>10659.495197975</v>
      </c>
      <c r="F523">
        <v>8197.4</v>
      </c>
      <c r="G523">
        <v>-31.707142002454798</v>
      </c>
      <c r="H523">
        <v>-21.614196980627799</v>
      </c>
      <c r="I523">
        <v>7.1452376936428301</v>
      </c>
      <c r="J523">
        <v>-3.7347043133108899</v>
      </c>
      <c r="K523">
        <v>8960.5688210376793</v>
      </c>
      <c r="L523">
        <v>8282.1678116065195</v>
      </c>
      <c r="M523">
        <v>17.418926787950198</v>
      </c>
      <c r="N523">
        <v>0.60643350061156298</v>
      </c>
      <c r="O523">
        <v>31.626491326518099</v>
      </c>
      <c r="P523">
        <v>24.368855443621701</v>
      </c>
      <c r="Q523">
        <v>4.4695537277454997E-2</v>
      </c>
    </row>
    <row r="524" spans="1:17" x14ac:dyDescent="0.3">
      <c r="A524" t="s">
        <v>1172</v>
      </c>
      <c r="B524" t="s">
        <v>1173</v>
      </c>
      <c r="C524" t="s">
        <v>3182</v>
      </c>
      <c r="D524" t="s">
        <v>98</v>
      </c>
      <c r="E524">
        <v>10653.56529667</v>
      </c>
      <c r="F524">
        <v>219.99</v>
      </c>
      <c r="G524">
        <v>47.873968555179196</v>
      </c>
      <c r="H524">
        <v>-7.9875360656783698</v>
      </c>
      <c r="I524">
        <v>-1.6456923468757101</v>
      </c>
      <c r="J524">
        <v>-5.0574290618086399</v>
      </c>
      <c r="K524">
        <v>224.28623371171699</v>
      </c>
      <c r="L524">
        <v>198.44036298336101</v>
      </c>
      <c r="M524">
        <v>32.501076963762799</v>
      </c>
      <c r="N524">
        <v>0.29109530551705798</v>
      </c>
      <c r="O524">
        <v>13.955179780899099</v>
      </c>
      <c r="P524">
        <v>89.238709677419294</v>
      </c>
      <c r="Q524">
        <v>8.8459249003354001E-2</v>
      </c>
    </row>
    <row r="525" spans="1:17" x14ac:dyDescent="0.3">
      <c r="A525" t="s">
        <v>1174</v>
      </c>
      <c r="B525" t="s">
        <v>1175</v>
      </c>
      <c r="C525" t="s">
        <v>3184</v>
      </c>
      <c r="D525" t="s">
        <v>132</v>
      </c>
      <c r="E525">
        <v>10639.72066239</v>
      </c>
      <c r="F525">
        <v>435</v>
      </c>
      <c r="G525">
        <v>275.98151386198202</v>
      </c>
      <c r="H525">
        <v>-9.5714212173862308</v>
      </c>
      <c r="I525">
        <v>118.64214443273799</v>
      </c>
      <c r="J525">
        <v>3.7001564696143898</v>
      </c>
      <c r="K525">
        <v>450.288505311292</v>
      </c>
      <c r="L525">
        <v>355.27912236276097</v>
      </c>
      <c r="M525">
        <v>48.545349695949099</v>
      </c>
      <c r="N525">
        <v>0.75835873075127203</v>
      </c>
      <c r="O525">
        <v>30.942528735632099</v>
      </c>
      <c r="P525">
        <v>313.30166270783798</v>
      </c>
      <c r="Q525">
        <v>0.123440437485413</v>
      </c>
    </row>
    <row r="526" spans="1:17" hidden="1" x14ac:dyDescent="0.3">
      <c r="A526" t="s">
        <v>1176</v>
      </c>
      <c r="B526" t="s">
        <v>1177</v>
      </c>
      <c r="C526" t="s">
        <v>3186</v>
      </c>
      <c r="D526" t="s">
        <v>751</v>
      </c>
      <c r="E526">
        <v>10625.948094249999</v>
      </c>
      <c r="F526">
        <v>544.21</v>
      </c>
      <c r="G526">
        <v>-8.6163761131693999</v>
      </c>
      <c r="H526">
        <v>1.19534766253985</v>
      </c>
      <c r="I526">
        <v>-1.2113587410347899</v>
      </c>
      <c r="J526">
        <v>3.3130141298604299</v>
      </c>
      <c r="K526">
        <v>525.67796614754195</v>
      </c>
      <c r="L526">
        <v>500.95341946730798</v>
      </c>
      <c r="M526">
        <v>77.9215973242584</v>
      </c>
      <c r="N526">
        <v>0.92338994661736695</v>
      </c>
      <c r="O526">
        <v>0.51266974146009203</v>
      </c>
      <c r="P526">
        <v>26.5310392931876</v>
      </c>
      <c r="Q526">
        <v>-1.3416788414562999E-2</v>
      </c>
    </row>
    <row r="527" spans="1:17" x14ac:dyDescent="0.3">
      <c r="A527" t="s">
        <v>1178</v>
      </c>
      <c r="B527" t="s">
        <v>1179</v>
      </c>
      <c r="C527" t="s">
        <v>3183</v>
      </c>
      <c r="D527" t="s">
        <v>127</v>
      </c>
      <c r="E527">
        <v>10586.737427399999</v>
      </c>
      <c r="F527">
        <v>338.05</v>
      </c>
      <c r="G527">
        <v>-22.582546406227198</v>
      </c>
      <c r="H527">
        <v>2.3704820991202098</v>
      </c>
      <c r="I527">
        <v>2.12104438532283</v>
      </c>
      <c r="J527">
        <v>-3.12102719047224</v>
      </c>
      <c r="K527">
        <v>352.979839380432</v>
      </c>
      <c r="L527">
        <v>340.57586067024101</v>
      </c>
      <c r="M527">
        <v>43.739322970508397</v>
      </c>
      <c r="N527">
        <v>1.08908014873662</v>
      </c>
      <c r="O527">
        <v>26.549327022629701</v>
      </c>
      <c r="P527">
        <v>33.722310126582201</v>
      </c>
      <c r="Q527">
        <v>0.16450486845449699</v>
      </c>
    </row>
    <row r="528" spans="1:17" x14ac:dyDescent="0.3">
      <c r="A528" t="s">
        <v>1180</v>
      </c>
      <c r="B528" t="s">
        <v>1181</v>
      </c>
      <c r="C528" t="s">
        <v>3185</v>
      </c>
      <c r="D528" t="s">
        <v>379</v>
      </c>
      <c r="E528">
        <v>10568.1372436</v>
      </c>
      <c r="F528">
        <v>186.92</v>
      </c>
      <c r="G528">
        <v>18.046433987178201</v>
      </c>
      <c r="H528">
        <v>-4.0950165582025102</v>
      </c>
      <c r="I528">
        <v>31.915107749370001</v>
      </c>
      <c r="J528">
        <v>-0.59426350189950605</v>
      </c>
      <c r="K528">
        <v>194.947018679233</v>
      </c>
      <c r="L528">
        <v>170.90747804975501</v>
      </c>
      <c r="M528">
        <v>47.871537768950297</v>
      </c>
      <c r="N528">
        <v>0.18864667242880301</v>
      </c>
      <c r="O528">
        <v>31.072116413438899</v>
      </c>
      <c r="P528">
        <v>58.945578231292501</v>
      </c>
      <c r="Q528">
        <v>8.6691055818351001E-2</v>
      </c>
    </row>
    <row r="529" spans="1:17" x14ac:dyDescent="0.3">
      <c r="A529" t="s">
        <v>1182</v>
      </c>
      <c r="B529" t="s">
        <v>1183</v>
      </c>
      <c r="C529" t="s">
        <v>3173</v>
      </c>
      <c r="D529" t="s">
        <v>1011</v>
      </c>
      <c r="E529">
        <v>10501.630014799999</v>
      </c>
      <c r="F529">
        <v>473.55</v>
      </c>
      <c r="G529">
        <v>-0.67750425384847102</v>
      </c>
      <c r="H529">
        <v>11.644303834325401</v>
      </c>
      <c r="I529">
        <v>33.009771728542702</v>
      </c>
      <c r="J529">
        <v>2.9552726762080899</v>
      </c>
      <c r="K529">
        <v>438.61995433449403</v>
      </c>
      <c r="L529">
        <v>381.48450558669902</v>
      </c>
      <c r="M529">
        <v>54.833855135514099</v>
      </c>
      <c r="N529">
        <v>1.2414908784120799</v>
      </c>
      <c r="O529">
        <v>9.3865484109386408</v>
      </c>
      <c r="P529">
        <v>77.028037383177505</v>
      </c>
      <c r="Q529">
        <v>0.109745162810705</v>
      </c>
    </row>
    <row r="530" spans="1:17" hidden="1" x14ac:dyDescent="0.3">
      <c r="A530" t="s">
        <v>1184</v>
      </c>
      <c r="B530" t="s">
        <v>1185</v>
      </c>
      <c r="C530" t="s">
        <v>3186</v>
      </c>
      <c r="D530" t="s">
        <v>83</v>
      </c>
      <c r="E530">
        <v>10467.18372429</v>
      </c>
      <c r="F530">
        <v>699.05</v>
      </c>
      <c r="G530">
        <v>-38.118377513306498</v>
      </c>
      <c r="H530">
        <v>-10.503543009995999</v>
      </c>
      <c r="I530">
        <v>-28.373741994467501</v>
      </c>
      <c r="J530">
        <v>-7.1782409702143299</v>
      </c>
      <c r="M530">
        <v>0</v>
      </c>
      <c r="O530">
        <v>21.307488734711399</v>
      </c>
      <c r="P530">
        <v>0.69864592336501496</v>
      </c>
    </row>
    <row r="531" spans="1:17" x14ac:dyDescent="0.3">
      <c r="A531" t="s">
        <v>1186</v>
      </c>
      <c r="B531" t="s">
        <v>1187</v>
      </c>
      <c r="C531" t="s">
        <v>631</v>
      </c>
      <c r="D531" t="s">
        <v>463</v>
      </c>
      <c r="E531">
        <v>10432.57669364</v>
      </c>
      <c r="F531">
        <v>394.9</v>
      </c>
      <c r="G531">
        <v>107.016951451534</v>
      </c>
      <c r="H531">
        <v>-4.3016840946030097</v>
      </c>
      <c r="I531">
        <v>35.420838880215499</v>
      </c>
      <c r="J531">
        <v>0.29707085643737502</v>
      </c>
      <c r="K531">
        <v>390.78325920642197</v>
      </c>
      <c r="L531">
        <v>328.701083080888</v>
      </c>
      <c r="M531">
        <v>48.291436541850999</v>
      </c>
      <c r="N531">
        <v>0.467253947627843</v>
      </c>
      <c r="O531">
        <v>6.6852367688022296</v>
      </c>
      <c r="P531">
        <v>141.52905198776699</v>
      </c>
      <c r="Q531">
        <v>0.170822037095474</v>
      </c>
    </row>
    <row r="532" spans="1:17" hidden="1" x14ac:dyDescent="0.3">
      <c r="A532" t="s">
        <v>1188</v>
      </c>
      <c r="B532" t="s">
        <v>1189</v>
      </c>
      <c r="C532" t="s">
        <v>3183</v>
      </c>
      <c r="D532" t="s">
        <v>1190</v>
      </c>
      <c r="E532">
        <v>10333.424475</v>
      </c>
      <c r="F532">
        <v>1123.3</v>
      </c>
      <c r="G532">
        <v>-6.7312695001332798</v>
      </c>
      <c r="H532">
        <v>-9.3247899750424903</v>
      </c>
      <c r="I532">
        <v>-16.900828276649499</v>
      </c>
      <c r="J532">
        <v>-4.8339852863911599</v>
      </c>
      <c r="K532">
        <v>1215.6947726742001</v>
      </c>
      <c r="M532">
        <v>21.4966538649611</v>
      </c>
      <c r="N532">
        <v>1.0956182103368</v>
      </c>
      <c r="O532">
        <v>34.149381287278501</v>
      </c>
      <c r="P532">
        <v>40.140976857338899</v>
      </c>
    </row>
    <row r="533" spans="1:17" x14ac:dyDescent="0.3">
      <c r="A533" t="s">
        <v>1191</v>
      </c>
      <c r="B533" t="s">
        <v>1192</v>
      </c>
      <c r="C533" t="s">
        <v>3181</v>
      </c>
      <c r="D533" t="s">
        <v>463</v>
      </c>
      <c r="E533">
        <v>10311.675327974999</v>
      </c>
      <c r="F533">
        <v>350.35</v>
      </c>
      <c r="G533">
        <v>-7.8561428625599996</v>
      </c>
      <c r="H533">
        <v>16.550984157287701</v>
      </c>
      <c r="I533">
        <v>40.193055809231403</v>
      </c>
      <c r="J533">
        <v>11.3994955287694</v>
      </c>
      <c r="K533">
        <v>296.15467883570898</v>
      </c>
      <c r="L533">
        <v>284.50063947841198</v>
      </c>
      <c r="M533">
        <v>89.135518031595097</v>
      </c>
      <c r="N533">
        <v>2.5342268097337</v>
      </c>
      <c r="O533">
        <v>1.0132724418438599</v>
      </c>
      <c r="P533">
        <v>64.483568075117304</v>
      </c>
      <c r="Q533">
        <v>-4.6306100550592998E-2</v>
      </c>
    </row>
    <row r="534" spans="1:17" x14ac:dyDescent="0.3">
      <c r="A534" t="s">
        <v>1193</v>
      </c>
      <c r="B534" t="s">
        <v>1194</v>
      </c>
      <c r="C534" t="s">
        <v>3172</v>
      </c>
      <c r="D534" t="s">
        <v>21</v>
      </c>
      <c r="E534">
        <v>10310.14163375</v>
      </c>
      <c r="F534">
        <v>1601.75</v>
      </c>
      <c r="G534">
        <v>-24.751850386476502</v>
      </c>
      <c r="H534">
        <v>3.0381869788801801</v>
      </c>
      <c r="I534">
        <v>-15.0361419296332</v>
      </c>
      <c r="J534">
        <v>-2.1400529203781198</v>
      </c>
      <c r="K534">
        <v>1616.79627375835</v>
      </c>
      <c r="L534">
        <v>1585.6801505685601</v>
      </c>
      <c r="M534">
        <v>51.872169004730999</v>
      </c>
      <c r="N534">
        <v>0.55101202456962295</v>
      </c>
      <c r="O534">
        <v>21.270485406586499</v>
      </c>
      <c r="P534">
        <v>15.5622091555138</v>
      </c>
      <c r="Q534">
        <v>-5.9021642874838999E-2</v>
      </c>
    </row>
    <row r="535" spans="1:17" x14ac:dyDescent="0.3">
      <c r="A535" t="s">
        <v>1195</v>
      </c>
      <c r="B535" t="s">
        <v>1196</v>
      </c>
      <c r="C535" t="s">
        <v>3174</v>
      </c>
      <c r="D535" t="s">
        <v>963</v>
      </c>
      <c r="E535">
        <v>10270.969604350001</v>
      </c>
      <c r="F535">
        <v>1342.3</v>
      </c>
      <c r="G535">
        <v>60.037699895889098</v>
      </c>
      <c r="H535">
        <v>-9.7175240220991501</v>
      </c>
      <c r="I535">
        <v>44.194146425753303</v>
      </c>
      <c r="J535">
        <v>1.98057891797689</v>
      </c>
      <c r="K535">
        <v>1368.74987940195</v>
      </c>
      <c r="L535">
        <v>1145.2331179478299</v>
      </c>
      <c r="M535">
        <v>57.599834189206902</v>
      </c>
      <c r="N535">
        <v>0.38222532333688197</v>
      </c>
      <c r="O535">
        <v>18.546524621917602</v>
      </c>
      <c r="P535">
        <v>104.618902439024</v>
      </c>
      <c r="Q535">
        <v>6.2466216080954998E-2</v>
      </c>
    </row>
    <row r="536" spans="1:17" x14ac:dyDescent="0.3">
      <c r="A536" t="s">
        <v>1197</v>
      </c>
      <c r="B536" t="s">
        <v>1198</v>
      </c>
      <c r="C536" t="s">
        <v>3178</v>
      </c>
      <c r="D536" t="s">
        <v>288</v>
      </c>
      <c r="E536">
        <v>10260.975375057</v>
      </c>
      <c r="F536">
        <v>126.03</v>
      </c>
      <c r="G536">
        <v>-17.3564167179957</v>
      </c>
      <c r="H536">
        <v>3.7653711776504402</v>
      </c>
      <c r="I536">
        <v>-19.3600427255178</v>
      </c>
      <c r="J536">
        <v>-1.6108541469464699</v>
      </c>
      <c r="K536">
        <v>134.08505029522601</v>
      </c>
      <c r="L536">
        <v>132.38173841703801</v>
      </c>
      <c r="M536">
        <v>41.901794842813203</v>
      </c>
      <c r="N536">
        <v>0.66363261102438098</v>
      </c>
      <c r="O536">
        <v>25.366976116797499</v>
      </c>
      <c r="P536">
        <v>25.091811414392001</v>
      </c>
      <c r="Q536">
        <v>0.13147798676222899</v>
      </c>
    </row>
    <row r="537" spans="1:17" x14ac:dyDescent="0.3">
      <c r="A537" t="s">
        <v>1199</v>
      </c>
      <c r="B537" t="s">
        <v>1200</v>
      </c>
      <c r="C537" t="s">
        <v>3180</v>
      </c>
      <c r="D537" t="s">
        <v>80</v>
      </c>
      <c r="E537">
        <v>10255.386960919999</v>
      </c>
      <c r="F537">
        <v>195.43</v>
      </c>
      <c r="G537">
        <v>25.552665040900401</v>
      </c>
      <c r="H537">
        <v>26.199082724857899</v>
      </c>
      <c r="I537">
        <v>-2.0391107609616101</v>
      </c>
      <c r="J537">
        <v>-9.9315692341419393</v>
      </c>
      <c r="K537">
        <v>178.28597200914399</v>
      </c>
      <c r="L537">
        <v>165.171837853623</v>
      </c>
      <c r="M537">
        <v>56.270070781164101</v>
      </c>
      <c r="N537">
        <v>4.6181028977796803</v>
      </c>
      <c r="O537">
        <v>25.876272834262899</v>
      </c>
      <c r="P537">
        <v>62.858333333333299</v>
      </c>
      <c r="Q537">
        <v>4.9220436578887999E-2</v>
      </c>
    </row>
    <row r="538" spans="1:17" x14ac:dyDescent="0.3">
      <c r="A538" t="s">
        <v>1201</v>
      </c>
      <c r="B538" t="s">
        <v>1202</v>
      </c>
      <c r="C538" t="s">
        <v>3174</v>
      </c>
      <c r="D538" t="s">
        <v>46</v>
      </c>
      <c r="E538">
        <v>10235.77469366</v>
      </c>
      <c r="F538">
        <v>1525.2</v>
      </c>
      <c r="G538">
        <v>32.604281714611197</v>
      </c>
      <c r="H538">
        <v>-2.4961939259892598</v>
      </c>
      <c r="I538">
        <v>50.560678519947402</v>
      </c>
      <c r="J538">
        <v>2.4270159367712298</v>
      </c>
      <c r="K538">
        <v>1563.6004815300901</v>
      </c>
      <c r="L538">
        <v>1329.60058147827</v>
      </c>
      <c r="M538">
        <v>54.621850149428802</v>
      </c>
      <c r="N538">
        <v>1.1225098960112201</v>
      </c>
      <c r="O538">
        <v>23.255966430632</v>
      </c>
      <c r="P538">
        <v>89.442305303688897</v>
      </c>
      <c r="Q538">
        <v>0.103663122920297</v>
      </c>
    </row>
    <row r="539" spans="1:17" x14ac:dyDescent="0.3">
      <c r="A539" t="s">
        <v>1203</v>
      </c>
      <c r="B539" t="s">
        <v>1204</v>
      </c>
      <c r="C539" t="s">
        <v>3174</v>
      </c>
      <c r="D539" t="s">
        <v>46</v>
      </c>
      <c r="E539">
        <v>10232.770987260001</v>
      </c>
      <c r="F539">
        <v>6424.5</v>
      </c>
      <c r="G539">
        <v>25.280026664309599</v>
      </c>
      <c r="H539">
        <v>4.5437252959215897</v>
      </c>
      <c r="I539">
        <v>25.517862644788998</v>
      </c>
      <c r="J539">
        <v>0.199313627884904</v>
      </c>
      <c r="K539">
        <v>6156.8836968523901</v>
      </c>
      <c r="L539">
        <v>5240.7071043810201</v>
      </c>
      <c r="M539">
        <v>47.974122284890797</v>
      </c>
      <c r="N539">
        <v>0.51244578708264699</v>
      </c>
      <c r="O539">
        <v>15.962331698964899</v>
      </c>
      <c r="P539">
        <v>90.924085053269707</v>
      </c>
      <c r="Q539">
        <v>0.217830192724906</v>
      </c>
    </row>
    <row r="540" spans="1:17" hidden="1" x14ac:dyDescent="0.3">
      <c r="A540" t="s">
        <v>1205</v>
      </c>
      <c r="B540" t="s">
        <v>1206</v>
      </c>
      <c r="C540" t="s">
        <v>3186</v>
      </c>
      <c r="D540" t="s">
        <v>327</v>
      </c>
      <c r="E540">
        <v>10228.047025</v>
      </c>
      <c r="F540">
        <v>1503.85</v>
      </c>
      <c r="G540">
        <v>41.350271477544197</v>
      </c>
      <c r="H540">
        <v>-16.398834900751002</v>
      </c>
      <c r="I540">
        <v>64.759269150562403</v>
      </c>
      <c r="J540">
        <v>0.60358104898687104</v>
      </c>
      <c r="K540">
        <v>1434.60527249447</v>
      </c>
      <c r="L540">
        <v>1163.36325953914</v>
      </c>
      <c r="M540">
        <v>42.669921398540701</v>
      </c>
      <c r="N540">
        <v>0.35446159826166002</v>
      </c>
      <c r="O540">
        <v>16.2848688366525</v>
      </c>
      <c r="P540">
        <v>83.396341463414601</v>
      </c>
      <c r="Q540">
        <v>1.7738359022743001E-2</v>
      </c>
    </row>
    <row r="541" spans="1:17" x14ac:dyDescent="0.3">
      <c r="A541" t="s">
        <v>1207</v>
      </c>
      <c r="B541" t="s">
        <v>1208</v>
      </c>
      <c r="C541" t="s">
        <v>3171</v>
      </c>
      <c r="D541" t="s">
        <v>398</v>
      </c>
      <c r="E541">
        <v>10221.5784958</v>
      </c>
      <c r="F541">
        <v>316.45</v>
      </c>
      <c r="G541">
        <v>278.94803318977603</v>
      </c>
      <c r="H541">
        <v>49.8094868873712</v>
      </c>
      <c r="I541">
        <v>170.27637948337599</v>
      </c>
      <c r="J541">
        <v>9.4966971930346897</v>
      </c>
      <c r="K541">
        <v>260.10744241524299</v>
      </c>
      <c r="L541">
        <v>188.33370641687199</v>
      </c>
      <c r="M541">
        <v>70.622010157323402</v>
      </c>
      <c r="N541">
        <v>0.71551197819312795</v>
      </c>
      <c r="O541">
        <v>9.9699794596302702</v>
      </c>
      <c r="P541">
        <v>319.97345719973401</v>
      </c>
      <c r="Q541">
        <v>0.132304729934172</v>
      </c>
    </row>
    <row r="542" spans="1:17" hidden="1" x14ac:dyDescent="0.3">
      <c r="A542" t="s">
        <v>1209</v>
      </c>
      <c r="B542" t="s">
        <v>1210</v>
      </c>
      <c r="C542" t="s">
        <v>3186</v>
      </c>
      <c r="D542" t="s">
        <v>197</v>
      </c>
      <c r="E542">
        <v>10195.55201392</v>
      </c>
      <c r="F542">
        <v>2262.25</v>
      </c>
      <c r="G542">
        <v>90.629554912829605</v>
      </c>
      <c r="H542">
        <v>12.2962461466305</v>
      </c>
      <c r="I542">
        <v>14.987306868218401</v>
      </c>
      <c r="J542">
        <v>1.61015453666488</v>
      </c>
      <c r="K542">
        <v>2095.1322464945601</v>
      </c>
      <c r="L542">
        <v>1798.85820005086</v>
      </c>
      <c r="M542">
        <v>65.5833266906142</v>
      </c>
      <c r="N542">
        <v>1.2814056888221299</v>
      </c>
      <c r="O542">
        <v>6.0448668361144904</v>
      </c>
      <c r="P542">
        <v>138.40762988723699</v>
      </c>
      <c r="Q542">
        <v>0.156320756867248</v>
      </c>
    </row>
    <row r="543" spans="1:17" x14ac:dyDescent="0.3">
      <c r="A543" t="s">
        <v>1211</v>
      </c>
      <c r="B543" t="s">
        <v>1212</v>
      </c>
      <c r="C543" t="s">
        <v>3181</v>
      </c>
      <c r="D543" t="s">
        <v>111</v>
      </c>
      <c r="E543">
        <v>10181.333973000001</v>
      </c>
      <c r="F543">
        <v>744.95</v>
      </c>
      <c r="G543">
        <v>39.583186243984301</v>
      </c>
      <c r="H543">
        <v>7.6848849098281002</v>
      </c>
      <c r="I543">
        <v>10.7727477446864</v>
      </c>
      <c r="J543">
        <v>0.39882308409295097</v>
      </c>
      <c r="K543">
        <v>711.87262351516699</v>
      </c>
      <c r="L543">
        <v>647.26745140078697</v>
      </c>
      <c r="M543">
        <v>60.880838534012199</v>
      </c>
      <c r="N543">
        <v>0.94139817391585201</v>
      </c>
      <c r="O543">
        <v>8.7388415329887792</v>
      </c>
      <c r="P543">
        <v>73.648018648018606</v>
      </c>
    </row>
    <row r="544" spans="1:17" x14ac:dyDescent="0.3">
      <c r="A544" t="s">
        <v>1213</v>
      </c>
      <c r="B544" t="s">
        <v>1214</v>
      </c>
      <c r="C544" t="s">
        <v>3178</v>
      </c>
      <c r="D544" t="s">
        <v>119</v>
      </c>
      <c r="E544">
        <v>10181.022561039999</v>
      </c>
      <c r="F544">
        <v>1172.45</v>
      </c>
      <c r="G544">
        <v>40.268089890388403</v>
      </c>
      <c r="H544">
        <v>-9.5332146376832103</v>
      </c>
      <c r="I544">
        <v>33.801843293245099</v>
      </c>
      <c r="J544">
        <v>0.83839894526547298</v>
      </c>
      <c r="K544">
        <v>1197.39011596676</v>
      </c>
      <c r="L544">
        <v>1020.78497787386</v>
      </c>
      <c r="M544">
        <v>44.775894684513403</v>
      </c>
      <c r="N544">
        <v>0.39896730761743099</v>
      </c>
      <c r="O544">
        <v>18.039148790993199</v>
      </c>
      <c r="P544">
        <v>69.172498376740506</v>
      </c>
      <c r="Q544">
        <v>5.9558511111580002E-3</v>
      </c>
    </row>
    <row r="545" spans="1:17" x14ac:dyDescent="0.3">
      <c r="A545" t="s">
        <v>1215</v>
      </c>
      <c r="B545" t="s">
        <v>1216</v>
      </c>
      <c r="C545" t="s">
        <v>3180</v>
      </c>
      <c r="D545" t="s">
        <v>80</v>
      </c>
      <c r="E545">
        <v>10135.828798875</v>
      </c>
      <c r="F545">
        <v>1315.85</v>
      </c>
      <c r="G545">
        <v>-15.838263858621101</v>
      </c>
      <c r="H545">
        <v>-1.3013655852130599</v>
      </c>
      <c r="I545">
        <v>-23.641140157288302</v>
      </c>
      <c r="J545">
        <v>-1.7902960024136301</v>
      </c>
      <c r="K545">
        <v>1380.8013821316599</v>
      </c>
      <c r="L545">
        <v>1415.5881051230001</v>
      </c>
      <c r="M545">
        <v>46.347439239158298</v>
      </c>
      <c r="N545">
        <v>0.69838304913133198</v>
      </c>
      <c r="O545">
        <v>36.945700497777104</v>
      </c>
      <c r="P545">
        <v>15.643538251966399</v>
      </c>
      <c r="Q545">
        <v>-1.8493700401741999E-2</v>
      </c>
    </row>
    <row r="546" spans="1:17" hidden="1" x14ac:dyDescent="0.3">
      <c r="A546" t="s">
        <v>1217</v>
      </c>
      <c r="B546" t="s">
        <v>1218</v>
      </c>
      <c r="C546" t="s">
        <v>3186</v>
      </c>
      <c r="D546" t="s">
        <v>262</v>
      </c>
      <c r="E546">
        <v>10126.410692400001</v>
      </c>
      <c r="F546">
        <v>80.89</v>
      </c>
      <c r="G546">
        <v>90.625644556244396</v>
      </c>
      <c r="H546">
        <v>-7.8630720351876704</v>
      </c>
      <c r="I546">
        <v>64.065045011889197</v>
      </c>
      <c r="J546">
        <v>-2.7679888506248602</v>
      </c>
      <c r="K546">
        <v>83.085164576982706</v>
      </c>
      <c r="L546">
        <v>66.556060195854002</v>
      </c>
      <c r="M546">
        <v>44.051529693596599</v>
      </c>
      <c r="N546">
        <v>0.56281041312616198</v>
      </c>
      <c r="O546">
        <v>29.8059092594881</v>
      </c>
      <c r="P546">
        <v>131.11428571428499</v>
      </c>
      <c r="Q546">
        <v>0.10139561382388999</v>
      </c>
    </row>
    <row r="547" spans="1:17" x14ac:dyDescent="0.3">
      <c r="A547" t="s">
        <v>1219</v>
      </c>
      <c r="B547" t="s">
        <v>1220</v>
      </c>
      <c r="C547" t="s">
        <v>3181</v>
      </c>
      <c r="D547" t="s">
        <v>1221</v>
      </c>
      <c r="E547">
        <v>10081.67837775</v>
      </c>
      <c r="F547">
        <v>929.3</v>
      </c>
      <c r="G547">
        <v>-46.718522982455603</v>
      </c>
      <c r="H547">
        <v>-1.8875709105185901</v>
      </c>
      <c r="I547">
        <v>-17.883058614111199</v>
      </c>
      <c r="J547">
        <v>-0.41764570868669798</v>
      </c>
      <c r="K547">
        <v>945.15792799729195</v>
      </c>
      <c r="L547">
        <v>1000.4787572259</v>
      </c>
      <c r="M547">
        <v>42.927103563311597</v>
      </c>
      <c r="N547">
        <v>0.84467690031811804</v>
      </c>
      <c r="O547">
        <v>39.567416334875702</v>
      </c>
      <c r="P547">
        <v>8.8173302107728198</v>
      </c>
      <c r="Q547">
        <v>-7.7262320338172E-2</v>
      </c>
    </row>
    <row r="548" spans="1:17" x14ac:dyDescent="0.3">
      <c r="A548" t="s">
        <v>1222</v>
      </c>
      <c r="B548" t="s">
        <v>1223</v>
      </c>
      <c r="C548" t="s">
        <v>3173</v>
      </c>
      <c r="D548" t="s">
        <v>1011</v>
      </c>
      <c r="E548">
        <v>10078.399075155001</v>
      </c>
      <c r="F548">
        <v>47.2</v>
      </c>
      <c r="G548">
        <v>-40.575194279311603</v>
      </c>
      <c r="H548">
        <v>-1.71267168365949</v>
      </c>
      <c r="I548">
        <v>-2.3454695415742099</v>
      </c>
      <c r="J548">
        <v>0.48890690746593302</v>
      </c>
      <c r="K548">
        <v>47.497321418611499</v>
      </c>
      <c r="L548">
        <v>46.837319852037098</v>
      </c>
      <c r="M548">
        <v>48.947809552658804</v>
      </c>
      <c r="N548">
        <v>0.392777609312498</v>
      </c>
      <c r="O548">
        <v>21.292372881355899</v>
      </c>
      <c r="P548">
        <v>29.138166894664799</v>
      </c>
      <c r="Q548">
        <v>5.1147160420694997E-2</v>
      </c>
    </row>
    <row r="549" spans="1:17" x14ac:dyDescent="0.3">
      <c r="A549" t="s">
        <v>1224</v>
      </c>
      <c r="B549" t="s">
        <v>1225</v>
      </c>
      <c r="C549" t="s">
        <v>3184</v>
      </c>
      <c r="D549" t="s">
        <v>132</v>
      </c>
      <c r="E549">
        <v>10027.842838892901</v>
      </c>
      <c r="F549">
        <v>185.68</v>
      </c>
      <c r="G549">
        <v>-18.7528215902658</v>
      </c>
      <c r="H549">
        <v>-10.5021121368026</v>
      </c>
      <c r="I549">
        <v>-25.6292764865902</v>
      </c>
      <c r="J549">
        <v>-3.55869690146173</v>
      </c>
      <c r="K549">
        <v>197.821678703282</v>
      </c>
      <c r="L549">
        <v>197.53106037115401</v>
      </c>
      <c r="M549">
        <v>34.085286369851801</v>
      </c>
      <c r="N549">
        <v>0.51011244500325703</v>
      </c>
      <c r="O549">
        <v>53.436018957345901</v>
      </c>
      <c r="P549">
        <v>36.982663223902598</v>
      </c>
      <c r="Q549">
        <v>0.15097852875405801</v>
      </c>
    </row>
    <row r="550" spans="1:17" hidden="1" x14ac:dyDescent="0.3">
      <c r="A550" t="s">
        <v>1226</v>
      </c>
      <c r="B550" t="s">
        <v>1227</v>
      </c>
      <c r="C550" t="s">
        <v>3186</v>
      </c>
      <c r="D550" t="s">
        <v>57</v>
      </c>
      <c r="E550">
        <v>10015.569914133999</v>
      </c>
      <c r="F550">
        <v>135.51</v>
      </c>
      <c r="G550">
        <v>182.09001882995901</v>
      </c>
      <c r="H550">
        <v>24.324741405133299</v>
      </c>
      <c r="I550">
        <v>191.13470509782999</v>
      </c>
      <c r="J550">
        <v>-0.94111353770132899</v>
      </c>
      <c r="K550">
        <v>118.38083136196801</v>
      </c>
      <c r="L550">
        <v>80.410607974688602</v>
      </c>
      <c r="M550">
        <v>58.577490308900302</v>
      </c>
      <c r="N550">
        <v>0.88971124485091602</v>
      </c>
      <c r="O550">
        <v>14.0358645118441</v>
      </c>
      <c r="P550">
        <v>356.26262626262599</v>
      </c>
      <c r="Q550">
        <v>0.117126152328341</v>
      </c>
    </row>
    <row r="551" spans="1:17" x14ac:dyDescent="0.3">
      <c r="A551" t="s">
        <v>1228</v>
      </c>
      <c r="B551" t="s">
        <v>1229</v>
      </c>
      <c r="C551" t="s">
        <v>3178</v>
      </c>
      <c r="D551" t="s">
        <v>847</v>
      </c>
      <c r="E551">
        <v>9997.2981867880007</v>
      </c>
      <c r="F551">
        <v>210.23</v>
      </c>
      <c r="G551">
        <v>53.377758394149097</v>
      </c>
      <c r="H551">
        <v>7.4722051037807402</v>
      </c>
      <c r="I551">
        <v>26.326302775864399</v>
      </c>
      <c r="J551">
        <v>5.0227552432781799</v>
      </c>
      <c r="K551">
        <v>219.93691922185801</v>
      </c>
      <c r="L551">
        <v>194.07816697841301</v>
      </c>
      <c r="M551">
        <v>49.201519560338298</v>
      </c>
      <c r="N551">
        <v>0.77909539176276199</v>
      </c>
      <c r="O551">
        <v>25.576749274604001</v>
      </c>
      <c r="P551">
        <v>85.143108762659594</v>
      </c>
      <c r="Q551">
        <v>0.13138044062930199</v>
      </c>
    </row>
    <row r="552" spans="1:17" x14ac:dyDescent="0.3">
      <c r="A552" t="s">
        <v>1230</v>
      </c>
      <c r="B552" t="s">
        <v>1231</v>
      </c>
      <c r="C552" t="s">
        <v>3173</v>
      </c>
      <c r="D552" t="s">
        <v>227</v>
      </c>
      <c r="E552">
        <v>9987.8884159999998</v>
      </c>
      <c r="F552">
        <v>756.05</v>
      </c>
      <c r="G552">
        <v>-5.5303539293858703</v>
      </c>
      <c r="H552">
        <v>4.5286220216395199</v>
      </c>
      <c r="I552">
        <v>16.731678901127701</v>
      </c>
      <c r="J552">
        <v>-1.4837618208394501</v>
      </c>
      <c r="K552">
        <v>693.06149711413298</v>
      </c>
      <c r="L552">
        <v>636.07555755917599</v>
      </c>
      <c r="M552">
        <v>54.767167936493799</v>
      </c>
      <c r="N552">
        <v>1.17985890660057</v>
      </c>
      <c r="O552">
        <v>13.0877587461146</v>
      </c>
      <c r="P552">
        <v>37.0649021029731</v>
      </c>
      <c r="Q552">
        <v>7.1450052786851001E-2</v>
      </c>
    </row>
    <row r="553" spans="1:17" x14ac:dyDescent="0.3">
      <c r="A553" t="s">
        <v>1232</v>
      </c>
      <c r="B553" t="s">
        <v>1233</v>
      </c>
      <c r="C553" t="s">
        <v>3170</v>
      </c>
      <c r="D553" t="s">
        <v>21</v>
      </c>
      <c r="E553">
        <v>9931.1545165200005</v>
      </c>
      <c r="F553">
        <v>478.45</v>
      </c>
      <c r="G553">
        <v>-12.2531116292164</v>
      </c>
      <c r="H553">
        <v>-6.6045818308750004</v>
      </c>
      <c r="I553">
        <v>-7.7419962712111001</v>
      </c>
      <c r="J553">
        <v>-1.07144072073654</v>
      </c>
      <c r="K553">
        <v>493.43591950685499</v>
      </c>
      <c r="L553">
        <v>482.71943718939002</v>
      </c>
      <c r="M553">
        <v>47.294918980600002</v>
      </c>
      <c r="N553">
        <v>1.1074375075707701</v>
      </c>
      <c r="O553">
        <v>20.179747100010399</v>
      </c>
      <c r="P553">
        <v>21.7894870815832</v>
      </c>
      <c r="Q553">
        <v>-8.6127081879774997E-2</v>
      </c>
    </row>
    <row r="554" spans="1:17" x14ac:dyDescent="0.3">
      <c r="A554" t="s">
        <v>1234</v>
      </c>
      <c r="B554" t="s">
        <v>1235</v>
      </c>
      <c r="C554" t="s">
        <v>3188</v>
      </c>
      <c r="D554" t="s">
        <v>1236</v>
      </c>
      <c r="E554">
        <v>9914.4178024499997</v>
      </c>
      <c r="F554">
        <v>516.04999999999995</v>
      </c>
      <c r="G554">
        <v>5.8627193566475402</v>
      </c>
      <c r="H554">
        <v>-3.7117180700039198</v>
      </c>
      <c r="I554">
        <v>29.139858175831201</v>
      </c>
      <c r="J554">
        <v>-2.5193532900216602</v>
      </c>
      <c r="K554">
        <v>514.68581743114896</v>
      </c>
      <c r="L554">
        <v>460.93308971985101</v>
      </c>
      <c r="M554">
        <v>50.388087344454703</v>
      </c>
      <c r="N554">
        <v>0.44317727809059199</v>
      </c>
      <c r="O554">
        <v>12.6635015986823</v>
      </c>
      <c r="P554">
        <v>66.682816537467602</v>
      </c>
      <c r="Q554">
        <v>3.1897456541731997E-2</v>
      </c>
    </row>
    <row r="555" spans="1:17" x14ac:dyDescent="0.3">
      <c r="A555" t="s">
        <v>1237</v>
      </c>
      <c r="B555" t="s">
        <v>1238</v>
      </c>
      <c r="C555" t="s">
        <v>3181</v>
      </c>
      <c r="D555" t="s">
        <v>83</v>
      </c>
      <c r="E555">
        <v>9799.6348560799997</v>
      </c>
      <c r="F555">
        <v>1280.8</v>
      </c>
      <c r="G555">
        <v>147.11633813688999</v>
      </c>
      <c r="H555">
        <v>7.1938832380979303</v>
      </c>
      <c r="I555">
        <v>60.449746052456</v>
      </c>
      <c r="J555">
        <v>3.6677107378525</v>
      </c>
      <c r="K555">
        <v>1115.77539339144</v>
      </c>
      <c r="L555">
        <v>903.08090024402202</v>
      </c>
      <c r="M555">
        <v>67.700088980649497</v>
      </c>
      <c r="N555">
        <v>1.134804527692</v>
      </c>
      <c r="O555">
        <v>5.3208931917551396</v>
      </c>
      <c r="P555">
        <v>175.85612750376899</v>
      </c>
    </row>
    <row r="556" spans="1:17" hidden="1" x14ac:dyDescent="0.3">
      <c r="A556" t="s">
        <v>1239</v>
      </c>
      <c r="B556" t="s">
        <v>1240</v>
      </c>
      <c r="C556" t="s">
        <v>3186</v>
      </c>
      <c r="D556" t="s">
        <v>21</v>
      </c>
      <c r="E556">
        <v>9747.1975108999995</v>
      </c>
      <c r="F556">
        <v>1693</v>
      </c>
      <c r="G556">
        <v>150.14797495417801</v>
      </c>
      <c r="H556">
        <v>-3.35472107182806</v>
      </c>
      <c r="I556">
        <v>71.310331630446896</v>
      </c>
      <c r="J556">
        <v>-4.3868247971854899</v>
      </c>
      <c r="K556">
        <v>1718.8184074292001</v>
      </c>
      <c r="L556">
        <v>1322.44725468303</v>
      </c>
      <c r="M556">
        <v>38.411960782533299</v>
      </c>
      <c r="N556">
        <v>0.71893552773142499</v>
      </c>
      <c r="O556">
        <v>17.646190194920202</v>
      </c>
      <c r="P556">
        <v>185.73839662447199</v>
      </c>
      <c r="Q556">
        <v>0.25750042157441999</v>
      </c>
    </row>
    <row r="557" spans="1:17" hidden="1" x14ac:dyDescent="0.3">
      <c r="A557" t="s">
        <v>1241</v>
      </c>
      <c r="B557" t="s">
        <v>1242</v>
      </c>
      <c r="C557" t="s">
        <v>3186</v>
      </c>
      <c r="D557" t="s">
        <v>132</v>
      </c>
      <c r="E557">
        <v>9717.1900299270001</v>
      </c>
      <c r="F557">
        <v>282.99</v>
      </c>
      <c r="G557">
        <v>-7.6481781216670903</v>
      </c>
      <c r="H557">
        <v>1.57733657017572</v>
      </c>
      <c r="I557">
        <v>-3.3512987145506301</v>
      </c>
      <c r="J557">
        <v>2.03755409013606</v>
      </c>
      <c r="K557">
        <v>270.48423345907401</v>
      </c>
      <c r="L557">
        <v>262.22791254105601</v>
      </c>
      <c r="M557">
        <v>22.227502817667499</v>
      </c>
      <c r="N557">
        <v>0.93669715338529902</v>
      </c>
      <c r="O557">
        <v>0.71027244778967202</v>
      </c>
      <c r="P557">
        <v>21.925894011202001</v>
      </c>
    </row>
    <row r="558" spans="1:17" hidden="1" x14ac:dyDescent="0.3">
      <c r="A558" t="s">
        <v>1243</v>
      </c>
      <c r="B558" t="s">
        <v>1244</v>
      </c>
      <c r="C558" t="s">
        <v>3186</v>
      </c>
      <c r="D558" t="s">
        <v>215</v>
      </c>
      <c r="E558">
        <v>9701.4215706800005</v>
      </c>
      <c r="F558">
        <v>11881.9</v>
      </c>
      <c r="G558">
        <v>37.737726207295502</v>
      </c>
      <c r="H558">
        <v>3.9143601817182199</v>
      </c>
      <c r="I558">
        <v>25.887060105253401</v>
      </c>
      <c r="J558">
        <v>1.4576634241912401</v>
      </c>
      <c r="K558">
        <v>11771.613249161899</v>
      </c>
      <c r="L558">
        <v>10256.7589771243</v>
      </c>
      <c r="M558">
        <v>63.7162665797049</v>
      </c>
      <c r="N558">
        <v>0.83271208774280103</v>
      </c>
      <c r="O558">
        <v>9.3932788527087503</v>
      </c>
      <c r="P558">
        <v>84.358417377812202</v>
      </c>
      <c r="Q558">
        <v>0.14807472495305801</v>
      </c>
    </row>
    <row r="559" spans="1:17" hidden="1" x14ac:dyDescent="0.3">
      <c r="A559" t="s">
        <v>1245</v>
      </c>
      <c r="B559" t="s">
        <v>1246</v>
      </c>
      <c r="C559" t="s">
        <v>3186</v>
      </c>
      <c r="D559" t="s">
        <v>244</v>
      </c>
      <c r="E559">
        <v>9669.5799200700003</v>
      </c>
      <c r="F559">
        <v>338.85</v>
      </c>
      <c r="G559">
        <v>-19.647503541147302</v>
      </c>
      <c r="H559">
        <v>10.304557957783601</v>
      </c>
      <c r="I559">
        <v>-9.90286802230837</v>
      </c>
      <c r="J559">
        <v>-2.3953808695516399</v>
      </c>
      <c r="K559">
        <v>327.65118315755097</v>
      </c>
      <c r="M559">
        <v>47.806950639910902</v>
      </c>
      <c r="O559">
        <v>9.9011361959568909</v>
      </c>
      <c r="P559">
        <v>20.138273355787899</v>
      </c>
    </row>
    <row r="560" spans="1:17" x14ac:dyDescent="0.3">
      <c r="A560" t="s">
        <v>1247</v>
      </c>
      <c r="B560" t="s">
        <v>1248</v>
      </c>
      <c r="C560" t="s">
        <v>3185</v>
      </c>
      <c r="D560" t="s">
        <v>379</v>
      </c>
      <c r="E560">
        <v>9623.1453296700001</v>
      </c>
      <c r="F560">
        <v>646.25</v>
      </c>
      <c r="G560">
        <v>-19.815230173479101</v>
      </c>
      <c r="H560">
        <v>-3.43888802391686</v>
      </c>
      <c r="I560">
        <v>-10.9569410575855</v>
      </c>
      <c r="J560">
        <v>-0.80344991821253797</v>
      </c>
      <c r="K560">
        <v>672.64149384592395</v>
      </c>
      <c r="L560">
        <v>671.25923515365002</v>
      </c>
      <c r="M560">
        <v>37.199878386040702</v>
      </c>
      <c r="N560">
        <v>0.461314074629112</v>
      </c>
      <c r="O560">
        <v>26.096711798839401</v>
      </c>
      <c r="P560">
        <v>9.4875052943667892</v>
      </c>
      <c r="Q560">
        <v>4.5926780910729999E-2</v>
      </c>
    </row>
    <row r="561" spans="1:17" hidden="1" x14ac:dyDescent="0.3">
      <c r="A561" t="s">
        <v>1249</v>
      </c>
      <c r="B561" t="s">
        <v>1250</v>
      </c>
      <c r="C561" t="s">
        <v>3186</v>
      </c>
      <c r="D561" t="s">
        <v>220</v>
      </c>
      <c r="E561">
        <v>9601.5879917999991</v>
      </c>
      <c r="F561">
        <v>2295.85</v>
      </c>
      <c r="G561">
        <v>70.738050497909995</v>
      </c>
      <c r="H561">
        <v>-9.3926870305700394</v>
      </c>
      <c r="I561">
        <v>65.507881309970202</v>
      </c>
      <c r="J561">
        <v>-0.15552077910506401</v>
      </c>
      <c r="K561">
        <v>2260.5645572286098</v>
      </c>
      <c r="L561">
        <v>1774.84105724044</v>
      </c>
      <c r="M561">
        <v>42.268964058545599</v>
      </c>
      <c r="N561">
        <v>0.44962032593421097</v>
      </c>
      <c r="O561">
        <v>19.2455953132826</v>
      </c>
      <c r="P561">
        <v>113.44830792115999</v>
      </c>
      <c r="Q561">
        <v>0.168645169626678</v>
      </c>
    </row>
    <row r="562" spans="1:17" hidden="1" x14ac:dyDescent="0.3">
      <c r="A562" t="s">
        <v>1251</v>
      </c>
      <c r="B562" t="s">
        <v>1252</v>
      </c>
      <c r="C562" t="s">
        <v>3186</v>
      </c>
      <c r="D562" t="s">
        <v>92</v>
      </c>
      <c r="E562">
        <v>9591.9028099999996</v>
      </c>
      <c r="F562">
        <v>142.6</v>
      </c>
      <c r="G562">
        <v>-22.596373223197801</v>
      </c>
      <c r="H562">
        <v>-1.8197430620025701</v>
      </c>
      <c r="I562">
        <v>-6.9860025285368499</v>
      </c>
      <c r="J562">
        <v>-0.28264274580917698</v>
      </c>
      <c r="K562">
        <v>139.48172111419501</v>
      </c>
      <c r="L562">
        <v>136.815484800994</v>
      </c>
      <c r="M562">
        <v>19.599037825510401</v>
      </c>
      <c r="N562">
        <v>0.542817954814377</v>
      </c>
      <c r="O562">
        <v>1.1921458625526</v>
      </c>
      <c r="P562">
        <v>13.174603174603099</v>
      </c>
      <c r="Q562">
        <v>-1.3388827299693999E-2</v>
      </c>
    </row>
    <row r="563" spans="1:17" x14ac:dyDescent="0.3">
      <c r="A563" t="s">
        <v>1253</v>
      </c>
      <c r="B563" t="s">
        <v>1254</v>
      </c>
      <c r="C563" t="s">
        <v>3183</v>
      </c>
      <c r="D563" t="s">
        <v>372</v>
      </c>
      <c r="E563">
        <v>9562.7908412399993</v>
      </c>
      <c r="F563">
        <v>416.3</v>
      </c>
      <c r="G563">
        <v>140.364999459199</v>
      </c>
      <c r="H563">
        <v>3.40104428327647</v>
      </c>
      <c r="I563">
        <v>98.260684819914601</v>
      </c>
      <c r="J563">
        <v>3.3304743032506599</v>
      </c>
      <c r="K563">
        <v>376.26835085038402</v>
      </c>
      <c r="L563">
        <v>285.98010419904102</v>
      </c>
      <c r="M563">
        <v>53.735255796714497</v>
      </c>
      <c r="N563">
        <v>0.88528088799644999</v>
      </c>
      <c r="O563">
        <v>7.3264472736007598</v>
      </c>
      <c r="P563">
        <v>197.144896502498</v>
      </c>
      <c r="Q563">
        <v>0.18136736690795599</v>
      </c>
    </row>
    <row r="564" spans="1:17" hidden="1" x14ac:dyDescent="0.3">
      <c r="A564" t="s">
        <v>1255</v>
      </c>
      <c r="B564" t="s">
        <v>1256</v>
      </c>
      <c r="C564" t="s">
        <v>3186</v>
      </c>
      <c r="D564" t="s">
        <v>60</v>
      </c>
      <c r="E564">
        <v>9498.9649197300005</v>
      </c>
      <c r="F564">
        <v>6758.3</v>
      </c>
      <c r="G564">
        <v>56.271150446331298</v>
      </c>
      <c r="H564">
        <v>-19.501904712309699</v>
      </c>
      <c r="I564">
        <v>-18.959364887006501</v>
      </c>
      <c r="J564">
        <v>-4.6584729665079401</v>
      </c>
      <c r="K564">
        <v>8023.4155767229804</v>
      </c>
      <c r="L564">
        <v>7093.7284830568096</v>
      </c>
      <c r="M564">
        <v>23.936272497429499</v>
      </c>
      <c r="N564">
        <v>1.1344487622542501</v>
      </c>
      <c r="O564">
        <v>52.077445511445198</v>
      </c>
      <c r="P564">
        <v>112.43163387188</v>
      </c>
      <c r="Q564">
        <v>0.133895434314561</v>
      </c>
    </row>
    <row r="565" spans="1:17" x14ac:dyDescent="0.3">
      <c r="A565" t="s">
        <v>1257</v>
      </c>
      <c r="B565" t="s">
        <v>1258</v>
      </c>
      <c r="C565" t="s">
        <v>3175</v>
      </c>
      <c r="D565" t="s">
        <v>54</v>
      </c>
      <c r="E565">
        <v>9482.05929216</v>
      </c>
      <c r="F565">
        <v>553.15</v>
      </c>
      <c r="G565">
        <v>26.3554772270403</v>
      </c>
      <c r="H565">
        <v>16.799960019462802</v>
      </c>
      <c r="I565">
        <v>13.0503348245356</v>
      </c>
      <c r="J565">
        <v>-1.2181005528696001</v>
      </c>
      <c r="K565">
        <v>530.48312020107699</v>
      </c>
      <c r="L565">
        <v>465.439904161671</v>
      </c>
      <c r="M565">
        <v>56.788173043462002</v>
      </c>
      <c r="N565">
        <v>3.6483330591980399</v>
      </c>
      <c r="O565">
        <v>19.1087408478712</v>
      </c>
      <c r="P565">
        <v>61.127293912030197</v>
      </c>
      <c r="Q565">
        <v>4.4173244621262001E-2</v>
      </c>
    </row>
    <row r="566" spans="1:17" x14ac:dyDescent="0.3">
      <c r="A566" t="s">
        <v>1259</v>
      </c>
      <c r="B566" t="s">
        <v>1260</v>
      </c>
      <c r="C566" t="s">
        <v>3188</v>
      </c>
      <c r="D566" t="s">
        <v>1236</v>
      </c>
      <c r="E566">
        <v>9464.4146117599994</v>
      </c>
      <c r="F566">
        <v>83.74</v>
      </c>
      <c r="G566">
        <v>-0.596215868647338</v>
      </c>
      <c r="H566">
        <v>-8.3334209057574498</v>
      </c>
      <c r="I566">
        <v>-21.4958267772688</v>
      </c>
      <c r="J566">
        <v>1.71878348715559</v>
      </c>
      <c r="K566">
        <v>90.810344667080102</v>
      </c>
      <c r="L566">
        <v>87.750758483497606</v>
      </c>
      <c r="M566">
        <v>45.254240853538299</v>
      </c>
      <c r="N566">
        <v>0.55160395384196703</v>
      </c>
      <c r="O566">
        <v>62.049199904466199</v>
      </c>
      <c r="P566">
        <v>33.343949044585898</v>
      </c>
      <c r="Q566">
        <v>5.6611968101643997E-2</v>
      </c>
    </row>
    <row r="567" spans="1:17" x14ac:dyDescent="0.3">
      <c r="A567" t="s">
        <v>1261</v>
      </c>
      <c r="B567" t="s">
        <v>1262</v>
      </c>
      <c r="C567" t="s">
        <v>3171</v>
      </c>
      <c r="D567" t="s">
        <v>24</v>
      </c>
      <c r="E567">
        <v>9440.8514931110003</v>
      </c>
      <c r="F567">
        <v>81.99</v>
      </c>
      <c r="G567">
        <v>-28.455873090645099</v>
      </c>
      <c r="H567">
        <v>-4.3625971369515799</v>
      </c>
      <c r="I567">
        <v>-27.759224468630201</v>
      </c>
      <c r="J567">
        <v>1.33676734523354</v>
      </c>
      <c r="K567">
        <v>84.781628716524807</v>
      </c>
      <c r="L567">
        <v>90.705165573714396</v>
      </c>
      <c r="M567">
        <v>49.817469379916602</v>
      </c>
      <c r="N567">
        <v>0.99451942795875004</v>
      </c>
      <c r="O567">
        <v>42.090498841322102</v>
      </c>
      <c r="P567">
        <v>9.9061662198391502</v>
      </c>
      <c r="Q567">
        <v>2.2669273746292001E-2</v>
      </c>
    </row>
    <row r="568" spans="1:17" hidden="1" x14ac:dyDescent="0.3">
      <c r="A568" t="s">
        <v>1263</v>
      </c>
      <c r="B568" t="s">
        <v>1264</v>
      </c>
      <c r="C568" t="s">
        <v>3186</v>
      </c>
      <c r="D568" t="s">
        <v>1265</v>
      </c>
      <c r="E568">
        <v>9435.9825347999395</v>
      </c>
      <c r="F568">
        <v>521</v>
      </c>
      <c r="G568">
        <v>-24.390299469207299</v>
      </c>
      <c r="H568">
        <v>9.7289099750418195</v>
      </c>
      <c r="I568">
        <v>-0.637976248315968</v>
      </c>
      <c r="J568">
        <v>3.4344821114614899</v>
      </c>
      <c r="K568">
        <v>495.53492549497901</v>
      </c>
      <c r="L568">
        <v>481.66385873472001</v>
      </c>
      <c r="N568">
        <v>0.71378365747482497</v>
      </c>
      <c r="O568">
        <v>12.859884836852199</v>
      </c>
      <c r="P568">
        <v>31.184690922825101</v>
      </c>
    </row>
    <row r="569" spans="1:17" hidden="1" x14ac:dyDescent="0.3">
      <c r="A569" t="s">
        <v>1266</v>
      </c>
      <c r="B569" t="s">
        <v>1267</v>
      </c>
      <c r="C569" t="s">
        <v>3186</v>
      </c>
      <c r="D569" t="s">
        <v>132</v>
      </c>
      <c r="E569">
        <v>9434.02059611</v>
      </c>
      <c r="F569">
        <v>556.35</v>
      </c>
      <c r="G569">
        <v>70.317752687084607</v>
      </c>
      <c r="H569">
        <v>-1.8469754359164301</v>
      </c>
      <c r="I569">
        <v>104.368462255126</v>
      </c>
      <c r="J569">
        <v>-4.0280020878856799</v>
      </c>
      <c r="K569">
        <v>571.78192829748002</v>
      </c>
      <c r="L569">
        <v>408.992963855467</v>
      </c>
      <c r="M569">
        <v>38.274055084157098</v>
      </c>
      <c r="N569">
        <v>1.4658143459433599</v>
      </c>
      <c r="O569">
        <v>25.595398580030501</v>
      </c>
      <c r="P569">
        <v>129.18640576724999</v>
      </c>
    </row>
    <row r="570" spans="1:17" x14ac:dyDescent="0.3">
      <c r="A570" t="s">
        <v>1268</v>
      </c>
      <c r="B570" t="s">
        <v>1269</v>
      </c>
      <c r="C570" t="s">
        <v>3182</v>
      </c>
      <c r="D570" t="s">
        <v>282</v>
      </c>
      <c r="E570">
        <v>9400.1645492799998</v>
      </c>
      <c r="F570">
        <v>555.95000000000005</v>
      </c>
      <c r="G570">
        <v>32.062487673980897</v>
      </c>
      <c r="H570">
        <v>0.37089048395818103</v>
      </c>
      <c r="I570">
        <v>27.3491826481856</v>
      </c>
      <c r="J570">
        <v>4.3929143995640896</v>
      </c>
      <c r="K570">
        <v>539.57234650487101</v>
      </c>
      <c r="L570">
        <v>462.37495592234399</v>
      </c>
      <c r="M570">
        <v>72.184184356925101</v>
      </c>
      <c r="N570">
        <v>0.81708290630360103</v>
      </c>
      <c r="O570">
        <v>8.2651317564529094</v>
      </c>
      <c r="P570">
        <v>61.5898851911059</v>
      </c>
      <c r="Q570">
        <v>0.124188686861449</v>
      </c>
    </row>
    <row r="571" spans="1:17" x14ac:dyDescent="0.3">
      <c r="A571" t="s">
        <v>1270</v>
      </c>
      <c r="B571" t="s">
        <v>1271</v>
      </c>
      <c r="C571" t="s">
        <v>3178</v>
      </c>
      <c r="D571" t="s">
        <v>72</v>
      </c>
      <c r="E571">
        <v>9377.2906261449898</v>
      </c>
      <c r="F571">
        <v>852</v>
      </c>
      <c r="G571">
        <v>-5.0341266835727598</v>
      </c>
      <c r="H571">
        <v>7.5114304222144002</v>
      </c>
      <c r="I571">
        <v>-6.7769389349635798</v>
      </c>
      <c r="J571">
        <v>-4.3993629708445203</v>
      </c>
      <c r="K571">
        <v>804.496553108483</v>
      </c>
      <c r="L571">
        <v>756.50358873543996</v>
      </c>
      <c r="M571">
        <v>51.664912925177497</v>
      </c>
      <c r="N571">
        <v>2.1585624681812399</v>
      </c>
      <c r="O571">
        <v>10.7276995305164</v>
      </c>
      <c r="P571">
        <v>38.3116883116883</v>
      </c>
      <c r="Q571">
        <v>0.15586047261003999</v>
      </c>
    </row>
    <row r="572" spans="1:17" hidden="1" x14ac:dyDescent="0.3">
      <c r="A572" t="s">
        <v>1272</v>
      </c>
      <c r="B572" t="s">
        <v>1273</v>
      </c>
      <c r="C572" t="s">
        <v>3186</v>
      </c>
      <c r="D572" t="s">
        <v>127</v>
      </c>
      <c r="E572">
        <v>9355.6686423749998</v>
      </c>
      <c r="F572">
        <v>392.35</v>
      </c>
      <c r="G572">
        <v>285.67838427745198</v>
      </c>
      <c r="H572">
        <v>10.814473901492001</v>
      </c>
      <c r="I572">
        <v>83.787764785097096</v>
      </c>
      <c r="J572">
        <v>5.5479991400906501</v>
      </c>
      <c r="K572">
        <v>354.122809670788</v>
      </c>
      <c r="L572">
        <v>269.70523306456801</v>
      </c>
      <c r="M572">
        <v>69.190784305205298</v>
      </c>
      <c r="N572">
        <v>0.47503428120514102</v>
      </c>
      <c r="O572">
        <v>1.6949152542372801</v>
      </c>
      <c r="P572">
        <v>398.222222222222</v>
      </c>
      <c r="Q572">
        <v>0.161191443698708</v>
      </c>
    </row>
    <row r="573" spans="1:17" x14ac:dyDescent="0.3">
      <c r="A573" t="s">
        <v>1274</v>
      </c>
      <c r="B573" t="s">
        <v>1275</v>
      </c>
      <c r="C573" t="s">
        <v>3171</v>
      </c>
      <c r="D573" t="s">
        <v>138</v>
      </c>
      <c r="E573">
        <v>9350.4386638849992</v>
      </c>
      <c r="F573">
        <v>87.54</v>
      </c>
      <c r="G573">
        <v>-25.093778734233702</v>
      </c>
      <c r="H573">
        <v>-0.642644613147346</v>
      </c>
      <c r="I573">
        <v>-4.9770671355174798</v>
      </c>
      <c r="J573">
        <v>2.7434215607323398</v>
      </c>
      <c r="K573">
        <v>84.1964099793896</v>
      </c>
      <c r="L573">
        <v>84.872231357540699</v>
      </c>
      <c r="M573">
        <v>64.835861514174397</v>
      </c>
      <c r="N573">
        <v>1.21446925903187</v>
      </c>
      <c r="O573">
        <v>11.948823395019399</v>
      </c>
      <c r="P573">
        <v>20.9116022099447</v>
      </c>
    </row>
    <row r="574" spans="1:17" x14ac:dyDescent="0.3">
      <c r="A574" t="s">
        <v>1276</v>
      </c>
      <c r="B574" t="s">
        <v>1277</v>
      </c>
      <c r="C574" t="s">
        <v>3173</v>
      </c>
      <c r="D574" t="s">
        <v>382</v>
      </c>
      <c r="E574">
        <v>9341.0003928000006</v>
      </c>
      <c r="F574">
        <v>673</v>
      </c>
      <c r="G574">
        <v>25.373096914605899</v>
      </c>
      <c r="H574">
        <v>-5.2358943575230299</v>
      </c>
      <c r="I574">
        <v>17.811539331528799</v>
      </c>
      <c r="J574">
        <v>1.11203002741018</v>
      </c>
      <c r="K574">
        <v>665.50150657595896</v>
      </c>
      <c r="L574">
        <v>572.89496297744597</v>
      </c>
      <c r="M574">
        <v>54.4038155055662</v>
      </c>
      <c r="N574">
        <v>0.23581266805147499</v>
      </c>
      <c r="O574">
        <v>17.830609212481399</v>
      </c>
      <c r="P574">
        <v>74.397512308888295</v>
      </c>
      <c r="Q574">
        <v>5.151706865365E-3</v>
      </c>
    </row>
    <row r="575" spans="1:17" x14ac:dyDescent="0.3">
      <c r="A575" t="s">
        <v>1278</v>
      </c>
      <c r="B575" t="s">
        <v>1279</v>
      </c>
      <c r="C575" t="s">
        <v>3171</v>
      </c>
      <c r="D575" t="s">
        <v>544</v>
      </c>
      <c r="E575">
        <v>9337.4442580100003</v>
      </c>
      <c r="F575">
        <v>271.2</v>
      </c>
      <c r="G575">
        <v>-23.334951207006601</v>
      </c>
      <c r="H575">
        <v>14.8532649750823</v>
      </c>
      <c r="I575">
        <v>11.7036531170315</v>
      </c>
      <c r="J575">
        <v>-1.2252242864804299</v>
      </c>
      <c r="K575">
        <v>261.58569673227902</v>
      </c>
      <c r="L575">
        <v>235.399768943222</v>
      </c>
      <c r="M575">
        <v>54.7000271233739</v>
      </c>
      <c r="N575">
        <v>0.83592227309742595</v>
      </c>
      <c r="O575">
        <v>9.1998525073746293</v>
      </c>
      <c r="P575">
        <v>34.523809523809497</v>
      </c>
      <c r="Q575">
        <v>3.4287148859551003E-2</v>
      </c>
    </row>
    <row r="576" spans="1:17" hidden="1" x14ac:dyDescent="0.3">
      <c r="A576" t="s">
        <v>1280</v>
      </c>
      <c r="B576" t="s">
        <v>1281</v>
      </c>
      <c r="C576" t="s">
        <v>3186</v>
      </c>
      <c r="D576" t="s">
        <v>132</v>
      </c>
      <c r="E576">
        <v>9313.2999999999993</v>
      </c>
      <c r="F576">
        <v>4517.1499999999996</v>
      </c>
      <c r="G576">
        <v>-32.6877359838996</v>
      </c>
      <c r="H576">
        <v>1.6849989683009301</v>
      </c>
      <c r="I576">
        <v>-23.0988025763174</v>
      </c>
      <c r="J576">
        <v>-0.176768024062184</v>
      </c>
      <c r="K576">
        <v>4640.4902000005304</v>
      </c>
      <c r="L576">
        <v>4760.1480345611999</v>
      </c>
      <c r="M576">
        <v>51.307124617162401</v>
      </c>
      <c r="N576">
        <v>0.55736514726370101</v>
      </c>
      <c r="O576">
        <v>54.389382685985602</v>
      </c>
      <c r="P576">
        <v>7.51919071704849</v>
      </c>
      <c r="Q576">
        <v>2.9960264879587001E-2</v>
      </c>
    </row>
    <row r="577" spans="1:17" hidden="1" x14ac:dyDescent="0.3">
      <c r="A577" t="s">
        <v>1282</v>
      </c>
      <c r="B577" t="s">
        <v>1283</v>
      </c>
      <c r="C577" t="s">
        <v>3186</v>
      </c>
      <c r="D577" t="s">
        <v>262</v>
      </c>
      <c r="E577">
        <v>9300.5396490999992</v>
      </c>
      <c r="F577">
        <v>5965.75</v>
      </c>
      <c r="G577">
        <v>-9.6177124289746097</v>
      </c>
      <c r="H577">
        <v>-5.6460493671340597</v>
      </c>
      <c r="I577">
        <v>3.96272492459111</v>
      </c>
      <c r="J577">
        <v>-3.25184091799126</v>
      </c>
      <c r="K577">
        <v>6124.3812238441897</v>
      </c>
      <c r="L577">
        <v>5714.2814581823404</v>
      </c>
      <c r="M577">
        <v>39.393895630883002</v>
      </c>
      <c r="N577">
        <v>0.50863764645514398</v>
      </c>
      <c r="O577">
        <v>17.319699953903498</v>
      </c>
      <c r="P577">
        <v>29.128787878787801</v>
      </c>
      <c r="Q577">
        <v>0.113997513182187</v>
      </c>
    </row>
    <row r="578" spans="1:17" x14ac:dyDescent="0.3">
      <c r="A578" t="s">
        <v>1284</v>
      </c>
      <c r="B578" t="s">
        <v>1285</v>
      </c>
      <c r="C578" t="s">
        <v>3175</v>
      </c>
      <c r="D578" t="s">
        <v>271</v>
      </c>
      <c r="E578">
        <v>9269.8696490999992</v>
      </c>
      <c r="F578">
        <v>901.95</v>
      </c>
      <c r="G578">
        <v>62.850424093229897</v>
      </c>
      <c r="H578">
        <v>5.0081218969306196</v>
      </c>
      <c r="I578">
        <v>31.4646864629578</v>
      </c>
      <c r="J578">
        <v>-0.73301451985845101</v>
      </c>
      <c r="K578">
        <v>862.70323062364503</v>
      </c>
      <c r="L578">
        <v>737.81629073446595</v>
      </c>
      <c r="M578">
        <v>44.860353205092601</v>
      </c>
      <c r="N578">
        <v>0.87588259475066499</v>
      </c>
      <c r="O578">
        <v>7.8773767947225304</v>
      </c>
      <c r="P578">
        <v>99.105960264900602</v>
      </c>
      <c r="Q578">
        <v>3.5778808927217E-2</v>
      </c>
    </row>
    <row r="579" spans="1:17" x14ac:dyDescent="0.3">
      <c r="A579" t="s">
        <v>1286</v>
      </c>
      <c r="B579" t="s">
        <v>1287</v>
      </c>
      <c r="C579" t="s">
        <v>3171</v>
      </c>
      <c r="D579" t="s">
        <v>544</v>
      </c>
      <c r="E579">
        <v>9257.1669700000002</v>
      </c>
      <c r="F579">
        <v>457.7</v>
      </c>
      <c r="G579">
        <v>98.290212876140004</v>
      </c>
      <c r="H579">
        <v>13.4914356454972</v>
      </c>
      <c r="I579">
        <v>67.285367057089502</v>
      </c>
      <c r="J579">
        <v>1.5136586044467599</v>
      </c>
      <c r="K579">
        <v>421.504571074902</v>
      </c>
      <c r="L579">
        <v>338.69172747222802</v>
      </c>
      <c r="M579">
        <v>72.942035704984505</v>
      </c>
      <c r="N579">
        <v>1.0604368466398899</v>
      </c>
      <c r="O579">
        <v>3.1024688660694801</v>
      </c>
      <c r="P579">
        <v>136.53746770025799</v>
      </c>
      <c r="Q579">
        <v>0.34100704031310902</v>
      </c>
    </row>
    <row r="580" spans="1:17" x14ac:dyDescent="0.3">
      <c r="A580" t="s">
        <v>1288</v>
      </c>
      <c r="B580" t="s">
        <v>1289</v>
      </c>
      <c r="C580" t="s">
        <v>3174</v>
      </c>
      <c r="D580" t="s">
        <v>46</v>
      </c>
      <c r="E580">
        <v>9245.5874750000003</v>
      </c>
      <c r="F580">
        <v>319.8</v>
      </c>
      <c r="G580">
        <v>-12.1659301270674</v>
      </c>
      <c r="H580">
        <v>-8.4579763725085808</v>
      </c>
      <c r="I580">
        <v>16.7292546631523</v>
      </c>
      <c r="J580">
        <v>-4.4695881772241801</v>
      </c>
      <c r="K580">
        <v>344.06492213546801</v>
      </c>
      <c r="L580">
        <v>311.49266484178497</v>
      </c>
      <c r="M580">
        <v>34.734236713950601</v>
      </c>
      <c r="N580">
        <v>0.488331256302387</v>
      </c>
      <c r="O580">
        <v>29.8936835522201</v>
      </c>
      <c r="P580">
        <v>35.079197465681098</v>
      </c>
      <c r="Q580">
        <v>-1.1631643949003E-2</v>
      </c>
    </row>
    <row r="581" spans="1:17" x14ac:dyDescent="0.3">
      <c r="A581" t="s">
        <v>1290</v>
      </c>
      <c r="B581" t="s">
        <v>1291</v>
      </c>
      <c r="C581" t="s">
        <v>3180</v>
      </c>
      <c r="D581" t="s">
        <v>80</v>
      </c>
      <c r="E581">
        <v>9136.4922745700005</v>
      </c>
      <c r="F581">
        <v>773.45</v>
      </c>
      <c r="G581">
        <v>-6.8688477661077503</v>
      </c>
      <c r="H581">
        <v>-6.1317551065023101</v>
      </c>
      <c r="I581">
        <v>-22.4507996877451</v>
      </c>
      <c r="J581">
        <v>-0.90446976427134995</v>
      </c>
      <c r="K581">
        <v>807.22351117758603</v>
      </c>
      <c r="L581">
        <v>813.47870021872302</v>
      </c>
      <c r="M581">
        <v>37.127329308275897</v>
      </c>
      <c r="N581">
        <v>0.53308655965125795</v>
      </c>
      <c r="O581">
        <v>29.277910660029701</v>
      </c>
      <c r="P581">
        <v>23.170634604665899</v>
      </c>
      <c r="Q581">
        <v>6.9230479824820002E-3</v>
      </c>
    </row>
    <row r="582" spans="1:17" x14ac:dyDescent="0.3">
      <c r="A582" t="s">
        <v>1292</v>
      </c>
      <c r="B582" t="s">
        <v>1293</v>
      </c>
      <c r="C582" t="s">
        <v>3175</v>
      </c>
      <c r="D582" t="s">
        <v>54</v>
      </c>
      <c r="E582">
        <v>9115.6080837499994</v>
      </c>
      <c r="F582">
        <v>513.1</v>
      </c>
      <c r="G582">
        <v>-2.1205483305726598</v>
      </c>
      <c r="H582">
        <v>10.5600693570426</v>
      </c>
      <c r="I582">
        <v>24.063097504698401</v>
      </c>
      <c r="J582">
        <v>4.5961800851968002</v>
      </c>
      <c r="K582">
        <v>474.475961741292</v>
      </c>
      <c r="L582">
        <v>407.37550655893602</v>
      </c>
      <c r="M582">
        <v>66.167381338991206</v>
      </c>
      <c r="N582">
        <v>0.858053933995792</v>
      </c>
      <c r="O582">
        <v>6.6068992399142399</v>
      </c>
      <c r="P582">
        <v>60.594679186228497</v>
      </c>
    </row>
    <row r="583" spans="1:17" hidden="1" x14ac:dyDescent="0.3">
      <c r="A583" t="s">
        <v>1294</v>
      </c>
      <c r="B583" t="s">
        <v>1295</v>
      </c>
      <c r="C583" t="s">
        <v>3186</v>
      </c>
      <c r="D583" t="s">
        <v>161</v>
      </c>
      <c r="E583">
        <v>9098.7768431250006</v>
      </c>
      <c r="F583">
        <v>618.9</v>
      </c>
      <c r="G583">
        <v>237.43963832585499</v>
      </c>
      <c r="H583">
        <v>-16.824110996226601</v>
      </c>
      <c r="I583">
        <v>77.7936205046353</v>
      </c>
      <c r="J583">
        <v>-10.615952551649601</v>
      </c>
      <c r="K583">
        <v>696.40025029215303</v>
      </c>
      <c r="L583">
        <v>547.51076741764598</v>
      </c>
      <c r="M583">
        <v>18.628242489162002</v>
      </c>
      <c r="N583">
        <v>0.71904454478331103</v>
      </c>
      <c r="O583">
        <v>36.645661657779897</v>
      </c>
      <c r="P583">
        <v>335.845070422535</v>
      </c>
      <c r="Q583">
        <v>0.25112983320118398</v>
      </c>
    </row>
    <row r="584" spans="1:17" x14ac:dyDescent="0.3">
      <c r="A584" t="s">
        <v>1296</v>
      </c>
      <c r="B584" t="s">
        <v>1297</v>
      </c>
      <c r="C584" t="s">
        <v>3185</v>
      </c>
      <c r="D584" t="s">
        <v>379</v>
      </c>
      <c r="E584">
        <v>9027.10996462</v>
      </c>
      <c r="F584">
        <v>217.47</v>
      </c>
      <c r="G584">
        <v>1.4230723405490899</v>
      </c>
      <c r="H584">
        <v>-2.7512840742485598</v>
      </c>
      <c r="I584">
        <v>-7.3486996108029903</v>
      </c>
      <c r="J584">
        <v>0.87470255032409505</v>
      </c>
      <c r="K584">
        <v>231.36081127608799</v>
      </c>
      <c r="L584">
        <v>225.22625483213099</v>
      </c>
      <c r="M584">
        <v>46.574308868381799</v>
      </c>
      <c r="N584">
        <v>0.322558348246549</v>
      </c>
      <c r="O584">
        <v>48.181358348277897</v>
      </c>
      <c r="P584">
        <v>31.006024096385499</v>
      </c>
      <c r="Q584">
        <v>6.6052744472641006E-2</v>
      </c>
    </row>
    <row r="585" spans="1:17" x14ac:dyDescent="0.3">
      <c r="A585" t="s">
        <v>1298</v>
      </c>
      <c r="B585" t="s">
        <v>1299</v>
      </c>
      <c r="C585" t="s">
        <v>3177</v>
      </c>
      <c r="D585" t="s">
        <v>197</v>
      </c>
      <c r="E585">
        <v>9003.5025420000002</v>
      </c>
      <c r="F585">
        <v>454.65</v>
      </c>
      <c r="G585">
        <v>20.376369264091799</v>
      </c>
      <c r="H585">
        <v>5.0485561228775397</v>
      </c>
      <c r="I585">
        <v>62.6088410880309</v>
      </c>
      <c r="J585">
        <v>0.44446650433380103</v>
      </c>
      <c r="K585">
        <v>422.631659475714</v>
      </c>
      <c r="L585">
        <v>338.11767176549898</v>
      </c>
      <c r="M585">
        <v>53.910773261729901</v>
      </c>
      <c r="N585">
        <v>0.58547692786743699</v>
      </c>
      <c r="O585">
        <v>5.1908061145936299</v>
      </c>
      <c r="P585">
        <v>89.358600583090293</v>
      </c>
    </row>
    <row r="586" spans="1:17" x14ac:dyDescent="0.3">
      <c r="A586" t="s">
        <v>1300</v>
      </c>
      <c r="B586" t="s">
        <v>1301</v>
      </c>
      <c r="C586" t="s">
        <v>3183</v>
      </c>
      <c r="D586" t="s">
        <v>262</v>
      </c>
      <c r="E586">
        <v>8995.2856379120003</v>
      </c>
      <c r="F586">
        <v>77.150000000000006</v>
      </c>
      <c r="G586">
        <v>59.637017167653397</v>
      </c>
      <c r="H586">
        <v>-1.90729673080718</v>
      </c>
      <c r="I586">
        <v>53.8160600702304</v>
      </c>
      <c r="J586">
        <v>1.47047924985706</v>
      </c>
      <c r="K586">
        <v>77.789035789909803</v>
      </c>
      <c r="L586">
        <v>64.177938373012296</v>
      </c>
      <c r="M586">
        <v>50.044219618109501</v>
      </c>
      <c r="N586">
        <v>0.63672780701015796</v>
      </c>
      <c r="O586">
        <v>21.062864549578698</v>
      </c>
      <c r="P586">
        <v>95.383455839964796</v>
      </c>
      <c r="Q586">
        <v>0.232391489224686</v>
      </c>
    </row>
    <row r="587" spans="1:17" x14ac:dyDescent="0.3">
      <c r="A587" t="s">
        <v>1302</v>
      </c>
      <c r="B587" t="s">
        <v>1303</v>
      </c>
      <c r="C587" t="s">
        <v>3175</v>
      </c>
      <c r="D587" t="s">
        <v>271</v>
      </c>
      <c r="E587">
        <v>8971.7266203700001</v>
      </c>
      <c r="F587">
        <v>1368.3</v>
      </c>
      <c r="G587">
        <v>2.63451882232469</v>
      </c>
      <c r="H587">
        <v>-0.88319674691316097</v>
      </c>
      <c r="I587">
        <v>1.40292520316962</v>
      </c>
      <c r="J587">
        <v>2.12033782818872</v>
      </c>
      <c r="K587">
        <v>1327.1450223684701</v>
      </c>
      <c r="L587">
        <v>1230.6371267140701</v>
      </c>
      <c r="M587">
        <v>63.648354910627397</v>
      </c>
      <c r="N587">
        <v>1.0892170330640301</v>
      </c>
      <c r="O587">
        <v>20.876269823868999</v>
      </c>
      <c r="P587">
        <v>40.065513358583203</v>
      </c>
    </row>
    <row r="588" spans="1:17" x14ac:dyDescent="0.3">
      <c r="A588" t="s">
        <v>1304</v>
      </c>
      <c r="B588" t="s">
        <v>1305</v>
      </c>
      <c r="C588" t="s">
        <v>3182</v>
      </c>
      <c r="D588" t="s">
        <v>423</v>
      </c>
      <c r="E588">
        <v>8950.08845028</v>
      </c>
      <c r="F588">
        <v>196.36</v>
      </c>
      <c r="G588">
        <v>-34.758474113152502</v>
      </c>
      <c r="H588">
        <v>2.9352382932273602</v>
      </c>
      <c r="I588">
        <v>10.0276278543045</v>
      </c>
      <c r="J588">
        <v>-4.2079107467952701</v>
      </c>
      <c r="K588">
        <v>194.69721760933601</v>
      </c>
      <c r="L588">
        <v>192.65556345619299</v>
      </c>
      <c r="M588">
        <v>49.910644635337199</v>
      </c>
      <c r="N588">
        <v>1.7398633632323499</v>
      </c>
      <c r="O588">
        <v>17.717457730698701</v>
      </c>
      <c r="P588">
        <v>35.420689655172403</v>
      </c>
    </row>
    <row r="589" spans="1:17" x14ac:dyDescent="0.3">
      <c r="A589" t="s">
        <v>1306</v>
      </c>
      <c r="B589" t="s">
        <v>1307</v>
      </c>
      <c r="C589" t="s">
        <v>3170</v>
      </c>
      <c r="D589" t="s">
        <v>282</v>
      </c>
      <c r="E589">
        <v>8910.2299480999991</v>
      </c>
      <c r="F589">
        <v>730.35</v>
      </c>
      <c r="G589">
        <v>6.1081199054293904</v>
      </c>
      <c r="H589">
        <v>-1.8121158431042301E-2</v>
      </c>
      <c r="I589">
        <v>-16.6297241405587</v>
      </c>
      <c r="J589">
        <v>2.2292316167627901</v>
      </c>
      <c r="K589">
        <v>753.65154335864202</v>
      </c>
      <c r="L589">
        <v>718.27625430980697</v>
      </c>
      <c r="M589">
        <v>58.910589160702401</v>
      </c>
      <c r="N589">
        <v>0.918783279196424</v>
      </c>
      <c r="O589">
        <v>26.1997672348873</v>
      </c>
      <c r="P589">
        <v>38.310766025944503</v>
      </c>
      <c r="Q589">
        <v>8.2234376142321999E-2</v>
      </c>
    </row>
    <row r="590" spans="1:17" hidden="1" x14ac:dyDescent="0.3">
      <c r="A590" t="s">
        <v>1308</v>
      </c>
      <c r="B590" t="s">
        <v>1309</v>
      </c>
      <c r="C590" t="s">
        <v>3183</v>
      </c>
      <c r="D590" t="s">
        <v>249</v>
      </c>
      <c r="E590">
        <v>8898.5744012550003</v>
      </c>
      <c r="F590">
        <v>1486.85</v>
      </c>
      <c r="G590">
        <v>93.223628391310598</v>
      </c>
      <c r="H590">
        <v>-12.197920520036099</v>
      </c>
      <c r="I590">
        <v>5.8865310886237197</v>
      </c>
      <c r="J590">
        <v>-5.7946402200659097</v>
      </c>
      <c r="K590">
        <v>1585.6837100646101</v>
      </c>
      <c r="M590">
        <v>34.989582703881702</v>
      </c>
      <c r="N590">
        <v>0.95493515693624698</v>
      </c>
      <c r="O590">
        <v>39.893062514712298</v>
      </c>
      <c r="P590">
        <v>131.452366127023</v>
      </c>
    </row>
    <row r="591" spans="1:17" hidden="1" x14ac:dyDescent="0.3">
      <c r="A591" t="s">
        <v>1310</v>
      </c>
      <c r="B591" t="s">
        <v>1311</v>
      </c>
      <c r="C591" t="s">
        <v>3186</v>
      </c>
      <c r="D591" t="s">
        <v>132</v>
      </c>
      <c r="E591">
        <v>8861.0977392000004</v>
      </c>
      <c r="F591">
        <v>693.35</v>
      </c>
      <c r="G591">
        <v>-7.1360201059730697</v>
      </c>
      <c r="H591">
        <v>-11.753725177665601</v>
      </c>
      <c r="I591">
        <v>-5.3435838412230003</v>
      </c>
      <c r="J591">
        <v>-0.28335743379786699</v>
      </c>
      <c r="K591">
        <v>711.65874764056502</v>
      </c>
      <c r="L591">
        <v>671.24874306543597</v>
      </c>
      <c r="M591">
        <v>42.137384872482698</v>
      </c>
      <c r="N591">
        <v>0.464047305523279</v>
      </c>
      <c r="O591">
        <v>13.990048316146201</v>
      </c>
      <c r="P591">
        <v>33.851351351351298</v>
      </c>
    </row>
    <row r="592" spans="1:17" x14ac:dyDescent="0.3">
      <c r="A592" t="s">
        <v>1312</v>
      </c>
      <c r="B592" t="s">
        <v>1313</v>
      </c>
      <c r="C592" t="s">
        <v>3183</v>
      </c>
      <c r="D592" t="s">
        <v>215</v>
      </c>
      <c r="E592">
        <v>8840.3006492999993</v>
      </c>
      <c r="F592">
        <v>2248.75</v>
      </c>
      <c r="G592">
        <v>3.0157362342191898</v>
      </c>
      <c r="H592">
        <v>10.8081476428898</v>
      </c>
      <c r="I592">
        <v>7.82632820187973</v>
      </c>
      <c r="J592">
        <v>13.8691184722828</v>
      </c>
      <c r="K592">
        <v>2086.7108577652102</v>
      </c>
      <c r="L592">
        <v>2005.3686274059501</v>
      </c>
      <c r="M592">
        <v>83.047670332717303</v>
      </c>
      <c r="N592">
        <v>1.9880896900384</v>
      </c>
      <c r="O592">
        <v>21.978877153974398</v>
      </c>
      <c r="P592">
        <v>53.823790956973703</v>
      </c>
      <c r="Q592">
        <v>-5.0728473449390002E-3</v>
      </c>
    </row>
    <row r="593" spans="1:17" x14ac:dyDescent="0.3">
      <c r="A593" t="s">
        <v>1314</v>
      </c>
      <c r="B593" t="s">
        <v>1315</v>
      </c>
      <c r="C593" t="s">
        <v>3183</v>
      </c>
      <c r="D593" t="s">
        <v>451</v>
      </c>
      <c r="E593">
        <v>8823.1807479399995</v>
      </c>
      <c r="F593">
        <v>641.29999999999995</v>
      </c>
      <c r="G593">
        <v>-12.01552273918</v>
      </c>
      <c r="H593">
        <v>5.9458225585906499</v>
      </c>
      <c r="I593">
        <v>-41.381723426687799</v>
      </c>
      <c r="J593">
        <v>-1.75643725048101</v>
      </c>
      <c r="K593">
        <v>661.05524423216502</v>
      </c>
      <c r="L593">
        <v>717.45766470512001</v>
      </c>
      <c r="M593">
        <v>44.908184452514298</v>
      </c>
      <c r="N593">
        <v>0.54820322248277698</v>
      </c>
      <c r="O593">
        <v>71.058786839232795</v>
      </c>
      <c r="P593">
        <v>15.1760057471264</v>
      </c>
      <c r="Q593">
        <v>0.15931351256420001</v>
      </c>
    </row>
    <row r="594" spans="1:17" x14ac:dyDescent="0.3">
      <c r="A594" t="s">
        <v>1316</v>
      </c>
      <c r="B594" t="s">
        <v>1317</v>
      </c>
      <c r="C594" t="s">
        <v>3175</v>
      </c>
      <c r="D594" t="s">
        <v>54</v>
      </c>
      <c r="E594">
        <v>8819.7619925199997</v>
      </c>
      <c r="F594">
        <v>848.05</v>
      </c>
      <c r="G594">
        <v>113.527711635705</v>
      </c>
      <c r="H594">
        <v>29.386653517221699</v>
      </c>
      <c r="I594">
        <v>76.882907142775096</v>
      </c>
      <c r="J594">
        <v>1.86126130116627</v>
      </c>
      <c r="K594">
        <v>742.656790896556</v>
      </c>
      <c r="L594">
        <v>562.94121524423497</v>
      </c>
      <c r="M594">
        <v>75.553315830665895</v>
      </c>
      <c r="N594">
        <v>1.0992406145909801</v>
      </c>
      <c r="O594">
        <v>13.1419138022522</v>
      </c>
      <c r="P594">
        <v>185.73113207547101</v>
      </c>
      <c r="Q594">
        <v>4.3477537278923999E-2</v>
      </c>
    </row>
    <row r="595" spans="1:17" x14ac:dyDescent="0.3">
      <c r="A595" t="s">
        <v>1318</v>
      </c>
      <c r="B595" t="s">
        <v>1319</v>
      </c>
      <c r="C595" t="s">
        <v>3180</v>
      </c>
      <c r="D595" t="s">
        <v>80</v>
      </c>
      <c r="E595">
        <v>8808.3038276810003</v>
      </c>
      <c r="F595">
        <v>214.14</v>
      </c>
      <c r="G595">
        <v>11.163721228235101</v>
      </c>
      <c r="H595">
        <v>-0.86147929696152203</v>
      </c>
      <c r="I595">
        <v>-10.5355438938858</v>
      </c>
      <c r="J595">
        <v>2.69121799773293</v>
      </c>
      <c r="K595">
        <v>214.75507448186599</v>
      </c>
      <c r="L595">
        <v>202.710597640863</v>
      </c>
      <c r="M595">
        <v>56.213375479261401</v>
      </c>
      <c r="N595">
        <v>0.98715136527596903</v>
      </c>
      <c r="O595">
        <v>19.5479592789763</v>
      </c>
      <c r="P595">
        <v>45.673469387754999</v>
      </c>
      <c r="Q595">
        <v>7.9016672771999003E-2</v>
      </c>
    </row>
    <row r="596" spans="1:17" x14ac:dyDescent="0.3">
      <c r="A596" t="s">
        <v>1320</v>
      </c>
      <c r="B596" t="s">
        <v>1321</v>
      </c>
      <c r="C596" t="s">
        <v>3171</v>
      </c>
      <c r="D596" t="s">
        <v>24</v>
      </c>
      <c r="E596">
        <v>8770.9777564249998</v>
      </c>
      <c r="F596">
        <v>230.55</v>
      </c>
      <c r="G596">
        <v>-33.423616559399697</v>
      </c>
      <c r="H596">
        <v>3.10544339433693</v>
      </c>
      <c r="I596">
        <v>-13.843836650748999</v>
      </c>
      <c r="J596">
        <v>3.6743779598605002</v>
      </c>
      <c r="K596">
        <v>225.093057200152</v>
      </c>
      <c r="L596">
        <v>222.699829453283</v>
      </c>
      <c r="M596">
        <v>63.178077835461004</v>
      </c>
      <c r="N596">
        <v>0.95259005605640401</v>
      </c>
      <c r="O596">
        <v>24.289741921491999</v>
      </c>
      <c r="P596">
        <v>20.078125</v>
      </c>
      <c r="Q596">
        <v>0.12762280078263499</v>
      </c>
    </row>
    <row r="597" spans="1:17" x14ac:dyDescent="0.3">
      <c r="A597" t="s">
        <v>1322</v>
      </c>
      <c r="B597" t="s">
        <v>1323</v>
      </c>
      <c r="C597" t="s">
        <v>3183</v>
      </c>
      <c r="D597" t="s">
        <v>762</v>
      </c>
      <c r="E597">
        <v>8711.1834547140006</v>
      </c>
      <c r="F597">
        <v>212.8</v>
      </c>
      <c r="G597">
        <v>34.184537367155002</v>
      </c>
      <c r="H597">
        <v>-17.441506219299999</v>
      </c>
      <c r="I597">
        <v>16.548584789944901</v>
      </c>
      <c r="J597">
        <v>-4.3772424193823802</v>
      </c>
      <c r="K597">
        <v>236.90881277427201</v>
      </c>
      <c r="L597">
        <v>202.44654942392799</v>
      </c>
      <c r="M597">
        <v>24.205747119637401</v>
      </c>
      <c r="N597">
        <v>0.30250011111342101</v>
      </c>
      <c r="O597">
        <v>39.328007518796902</v>
      </c>
      <c r="P597">
        <v>92.231255645889703</v>
      </c>
      <c r="Q597">
        <v>0.17448129602689899</v>
      </c>
    </row>
    <row r="598" spans="1:17" x14ac:dyDescent="0.3">
      <c r="A598" t="s">
        <v>1324</v>
      </c>
      <c r="B598" t="s">
        <v>1325</v>
      </c>
      <c r="C598" t="s">
        <v>3185</v>
      </c>
      <c r="D598" t="s">
        <v>285</v>
      </c>
      <c r="E598">
        <v>8692.0824963600007</v>
      </c>
      <c r="F598">
        <v>696.45</v>
      </c>
      <c r="G598">
        <v>-9.9494311970243992</v>
      </c>
      <c r="H598">
        <v>-10.1208816186364</v>
      </c>
      <c r="I598">
        <v>-1.6051649023304799</v>
      </c>
      <c r="J598">
        <v>-2.2726184802544802</v>
      </c>
      <c r="K598">
        <v>720.48673725842696</v>
      </c>
      <c r="L598">
        <v>673.99848074236604</v>
      </c>
      <c r="M598">
        <v>39.343272407002097</v>
      </c>
      <c r="N598">
        <v>0.322048376270541</v>
      </c>
      <c r="O598">
        <v>20.2814272381362</v>
      </c>
      <c r="P598">
        <v>36.545436721889999</v>
      </c>
    </row>
    <row r="599" spans="1:17" x14ac:dyDescent="0.3">
      <c r="A599" t="s">
        <v>1326</v>
      </c>
      <c r="B599" t="s">
        <v>1327</v>
      </c>
      <c r="C599" t="s">
        <v>3190</v>
      </c>
      <c r="D599" t="s">
        <v>1328</v>
      </c>
      <c r="E599">
        <v>8690.1794565799992</v>
      </c>
      <c r="F599">
        <v>1401.8</v>
      </c>
      <c r="G599">
        <v>174.77160719083199</v>
      </c>
      <c r="H599">
        <v>1.9416441181258699</v>
      </c>
      <c r="I599">
        <v>86.225736701797302</v>
      </c>
      <c r="J599">
        <v>1.00841556583979</v>
      </c>
      <c r="K599">
        <v>1300.5311058646701</v>
      </c>
      <c r="L599">
        <v>1007.81806044169</v>
      </c>
      <c r="M599">
        <v>69.9795036661137</v>
      </c>
      <c r="N599">
        <v>0.81297678967629505</v>
      </c>
      <c r="O599">
        <v>3.0425167641603599</v>
      </c>
      <c r="P599">
        <v>221.91985302560499</v>
      </c>
      <c r="Q599">
        <v>0.16887434430335099</v>
      </c>
    </row>
    <row r="600" spans="1:17" x14ac:dyDescent="0.3">
      <c r="A600" t="s">
        <v>1329</v>
      </c>
      <c r="B600" t="s">
        <v>1330</v>
      </c>
      <c r="C600" t="s">
        <v>3171</v>
      </c>
      <c r="D600" t="s">
        <v>220</v>
      </c>
      <c r="E600">
        <v>8688.21805408</v>
      </c>
      <c r="F600">
        <v>7654.1</v>
      </c>
      <c r="G600">
        <v>36.447687869543103</v>
      </c>
      <c r="H600">
        <v>15.423208521199699</v>
      </c>
      <c r="I600">
        <v>3.48757188528743</v>
      </c>
      <c r="J600">
        <v>0.58013798894435198</v>
      </c>
      <c r="K600">
        <v>7240.2161135812703</v>
      </c>
      <c r="L600">
        <v>6507.5447576919596</v>
      </c>
      <c r="M600">
        <v>71.691548893477503</v>
      </c>
      <c r="N600">
        <v>0.65680614986288299</v>
      </c>
      <c r="O600">
        <v>7.7853699324544801</v>
      </c>
      <c r="P600">
        <v>73.562358276643906</v>
      </c>
      <c r="Q600">
        <v>4.5299999103342002E-2</v>
      </c>
    </row>
    <row r="601" spans="1:17" x14ac:dyDescent="0.3">
      <c r="A601" t="s">
        <v>1331</v>
      </c>
      <c r="B601" t="s">
        <v>1332</v>
      </c>
      <c r="C601" t="s">
        <v>3188</v>
      </c>
      <c r="D601" t="s">
        <v>1236</v>
      </c>
      <c r="E601">
        <v>8683.5999087</v>
      </c>
      <c r="F601">
        <v>679</v>
      </c>
      <c r="G601">
        <v>85.618848037734793</v>
      </c>
      <c r="H601">
        <v>-13.955489891304101</v>
      </c>
      <c r="I601">
        <v>24.305350406986602</v>
      </c>
      <c r="J601">
        <v>-3.34646174877762</v>
      </c>
      <c r="K601">
        <v>659.98595533852904</v>
      </c>
      <c r="L601">
        <v>510.340719219373</v>
      </c>
      <c r="M601">
        <v>33.521787480715702</v>
      </c>
      <c r="N601">
        <v>0.55817813281514606</v>
      </c>
      <c r="O601">
        <v>15.6038291605302</v>
      </c>
      <c r="P601">
        <v>137.91170287316001</v>
      </c>
      <c r="Q601">
        <v>0.184327210363667</v>
      </c>
    </row>
    <row r="602" spans="1:17" hidden="1" x14ac:dyDescent="0.3">
      <c r="A602" t="s">
        <v>1333</v>
      </c>
      <c r="B602" t="s">
        <v>1334</v>
      </c>
      <c r="C602" t="s">
        <v>3186</v>
      </c>
      <c r="D602" t="s">
        <v>751</v>
      </c>
      <c r="E602">
        <v>8642.3479203879997</v>
      </c>
      <c r="F602">
        <v>544.79</v>
      </c>
      <c r="G602">
        <v>-8.7297533943513805</v>
      </c>
      <c r="H602">
        <v>0.14421440835861701</v>
      </c>
      <c r="I602">
        <v>-1.1349252299871999</v>
      </c>
      <c r="J602">
        <v>2.3130055323837402</v>
      </c>
      <c r="K602">
        <v>526.00482362467903</v>
      </c>
      <c r="L602">
        <v>501.390242922933</v>
      </c>
      <c r="M602">
        <v>73.886051750125603</v>
      </c>
      <c r="N602">
        <v>0.56142916542509003</v>
      </c>
      <c r="O602">
        <v>1.3968685181445999</v>
      </c>
      <c r="P602">
        <v>26.952205625334901</v>
      </c>
      <c r="Q602">
        <v>-1.0545973830429E-2</v>
      </c>
    </row>
    <row r="603" spans="1:17" x14ac:dyDescent="0.3">
      <c r="A603" t="s">
        <v>1335</v>
      </c>
      <c r="B603" t="s">
        <v>1336</v>
      </c>
      <c r="C603" t="s">
        <v>3177</v>
      </c>
      <c r="D603" t="s">
        <v>197</v>
      </c>
      <c r="E603">
        <v>8624.0283479999998</v>
      </c>
      <c r="F603">
        <v>565.85</v>
      </c>
      <c r="G603">
        <v>-11.9533581507758</v>
      </c>
      <c r="H603">
        <v>1.29045301119452</v>
      </c>
      <c r="I603">
        <v>-0.26622681208117799</v>
      </c>
      <c r="J603">
        <v>0.94130919607920904</v>
      </c>
      <c r="K603">
        <v>579.52018144534202</v>
      </c>
      <c r="L603">
        <v>549.12581875229398</v>
      </c>
      <c r="M603">
        <v>51.142177640388297</v>
      </c>
      <c r="N603">
        <v>0.505058441890332</v>
      </c>
      <c r="O603">
        <v>25.0861535742687</v>
      </c>
      <c r="P603">
        <v>30.6812933025404</v>
      </c>
      <c r="Q603">
        <v>6.8501176566702002E-2</v>
      </c>
    </row>
    <row r="604" spans="1:17" x14ac:dyDescent="0.3">
      <c r="A604" t="s">
        <v>1337</v>
      </c>
      <c r="B604" t="s">
        <v>1338</v>
      </c>
      <c r="C604" t="s">
        <v>3183</v>
      </c>
      <c r="D604" t="s">
        <v>1002</v>
      </c>
      <c r="E604">
        <v>8591.0990488799998</v>
      </c>
      <c r="F604">
        <v>879.15</v>
      </c>
      <c r="G604">
        <v>88.189203047057205</v>
      </c>
      <c r="H604">
        <v>-1.3670724761205899</v>
      </c>
      <c r="I604">
        <v>43.120299057952103</v>
      </c>
      <c r="J604">
        <v>-0.52963399692665702</v>
      </c>
      <c r="K604">
        <v>881.56129562198498</v>
      </c>
      <c r="L604">
        <v>747.48267918636805</v>
      </c>
      <c r="M604">
        <v>54.105201368566497</v>
      </c>
      <c r="N604">
        <v>0.80460648002952695</v>
      </c>
      <c r="O604">
        <v>20.457259853267299</v>
      </c>
      <c r="P604">
        <v>117.07407407407401</v>
      </c>
      <c r="Q604">
        <v>0.15676649226814099</v>
      </c>
    </row>
    <row r="605" spans="1:17" x14ac:dyDescent="0.3">
      <c r="A605" t="s">
        <v>1339</v>
      </c>
      <c r="B605" t="s">
        <v>1340</v>
      </c>
      <c r="C605" t="s">
        <v>3181</v>
      </c>
      <c r="D605" t="s">
        <v>83</v>
      </c>
      <c r="E605">
        <v>8569.9203099749993</v>
      </c>
      <c r="F605">
        <v>289.75</v>
      </c>
      <c r="G605">
        <v>-69.887956831892794</v>
      </c>
      <c r="H605">
        <v>-3.7061207147335198</v>
      </c>
      <c r="I605">
        <v>-15.8329246957958</v>
      </c>
      <c r="J605">
        <v>-0.38081867495184901</v>
      </c>
      <c r="K605">
        <v>295.53475723975498</v>
      </c>
      <c r="L605">
        <v>334.41346635952999</v>
      </c>
      <c r="M605">
        <v>41.328563872444299</v>
      </c>
      <c r="N605">
        <v>0.42473082571368598</v>
      </c>
      <c r="O605">
        <v>80.845556514236407</v>
      </c>
      <c r="P605">
        <v>11.015325670497999</v>
      </c>
      <c r="Q605">
        <v>-9.1814992047242999E-2</v>
      </c>
    </row>
    <row r="606" spans="1:17" x14ac:dyDescent="0.3">
      <c r="A606" t="s">
        <v>1341</v>
      </c>
      <c r="B606" t="s">
        <v>1342</v>
      </c>
      <c r="C606" t="s">
        <v>3177</v>
      </c>
      <c r="D606" t="s">
        <v>197</v>
      </c>
      <c r="E606">
        <v>8561.9742534399993</v>
      </c>
      <c r="F606">
        <v>1592.75</v>
      </c>
      <c r="G606">
        <v>41.111992901433297</v>
      </c>
      <c r="H606">
        <v>3.8488544010283299</v>
      </c>
      <c r="I606">
        <v>50.060392127259497</v>
      </c>
      <c r="J606">
        <v>7.8461179031877704</v>
      </c>
      <c r="K606">
        <v>1429.5239855473401</v>
      </c>
      <c r="L606">
        <v>1194.0990339110001</v>
      </c>
      <c r="M606">
        <v>79.3814154230719</v>
      </c>
      <c r="N606">
        <v>0.84994826171350701</v>
      </c>
      <c r="O606">
        <v>1.09558938942082</v>
      </c>
      <c r="P606">
        <v>94.119439366240101</v>
      </c>
      <c r="Q606">
        <v>7.1975783222860995E-2</v>
      </c>
    </row>
    <row r="607" spans="1:17" hidden="1" x14ac:dyDescent="0.3">
      <c r="A607" t="s">
        <v>1343</v>
      </c>
      <c r="B607" t="s">
        <v>1344</v>
      </c>
      <c r="C607" t="s">
        <v>3186</v>
      </c>
      <c r="D607" t="s">
        <v>122</v>
      </c>
      <c r="E607">
        <v>8557.5936352499994</v>
      </c>
      <c r="F607">
        <v>2602</v>
      </c>
      <c r="G607">
        <v>-41.938568673035597</v>
      </c>
      <c r="H607">
        <v>-6.4603447624603998</v>
      </c>
      <c r="I607">
        <v>-11.5249611725741</v>
      </c>
      <c r="J607">
        <v>-1.3776794750528101</v>
      </c>
      <c r="K607">
        <v>2741.7815314910499</v>
      </c>
      <c r="L607">
        <v>2709.02524171298</v>
      </c>
      <c r="M607">
        <v>41.266068446847697</v>
      </c>
      <c r="N607">
        <v>0.88802926958898498</v>
      </c>
      <c r="O607">
        <v>34.511913912375</v>
      </c>
      <c r="P607">
        <v>10.770540655598101</v>
      </c>
      <c r="Q607">
        <v>5.5355022196420002E-3</v>
      </c>
    </row>
    <row r="608" spans="1:17" x14ac:dyDescent="0.3">
      <c r="A608" t="s">
        <v>1345</v>
      </c>
      <c r="B608" t="s">
        <v>1346</v>
      </c>
      <c r="C608" t="s">
        <v>3185</v>
      </c>
      <c r="D608" t="s">
        <v>285</v>
      </c>
      <c r="E608">
        <v>8538.97297058</v>
      </c>
      <c r="F608">
        <v>1983.8</v>
      </c>
      <c r="G608">
        <v>72.559848475627902</v>
      </c>
      <c r="H608">
        <v>8.06808152356672</v>
      </c>
      <c r="I608">
        <v>76.765655181675598</v>
      </c>
      <c r="J608">
        <v>-0.97421673086146698</v>
      </c>
      <c r="K608">
        <v>1819.2727928238301</v>
      </c>
      <c r="L608">
        <v>1434.34580321115</v>
      </c>
      <c r="M608">
        <v>59.479979789198502</v>
      </c>
      <c r="N608">
        <v>1.02952996964469</v>
      </c>
      <c r="O608">
        <v>9.8220586752696804</v>
      </c>
      <c r="P608">
        <v>127.473913542025</v>
      </c>
      <c r="Q608">
        <v>0.102043750964196</v>
      </c>
    </row>
    <row r="609" spans="1:17" hidden="1" x14ac:dyDescent="0.3">
      <c r="A609" t="s">
        <v>1347</v>
      </c>
      <c r="B609" t="s">
        <v>1348</v>
      </c>
      <c r="C609" t="s">
        <v>3186</v>
      </c>
      <c r="D609" t="s">
        <v>398</v>
      </c>
      <c r="E609">
        <v>8538.5672122199994</v>
      </c>
      <c r="F609">
        <v>405.65</v>
      </c>
      <c r="G609">
        <v>217.53356021944199</v>
      </c>
      <c r="H609">
        <v>32.777160158248101</v>
      </c>
      <c r="I609">
        <v>111.336270741018</v>
      </c>
      <c r="J609">
        <v>-0.33803020451098398</v>
      </c>
      <c r="K609">
        <v>336.65000614236902</v>
      </c>
      <c r="L609">
        <v>252.93776877266001</v>
      </c>
      <c r="M609">
        <v>54.737402428437498</v>
      </c>
      <c r="N609">
        <v>0.77517248744997402</v>
      </c>
      <c r="O609">
        <v>6.7422654998151099</v>
      </c>
      <c r="P609">
        <v>259.61879432624102</v>
      </c>
      <c r="Q609">
        <v>0.18034271816969899</v>
      </c>
    </row>
    <row r="610" spans="1:17" hidden="1" x14ac:dyDescent="0.3">
      <c r="A610" t="s">
        <v>1349</v>
      </c>
      <c r="B610" t="s">
        <v>1350</v>
      </c>
      <c r="C610" t="s">
        <v>3186</v>
      </c>
      <c r="D610" t="s">
        <v>423</v>
      </c>
      <c r="E610">
        <v>8523.9400182749996</v>
      </c>
      <c r="F610">
        <v>1068.0999999999999</v>
      </c>
      <c r="G610">
        <v>14.170301429332101</v>
      </c>
      <c r="H610">
        <v>3.1461560784708098</v>
      </c>
      <c r="I610">
        <v>19.562037639747299</v>
      </c>
      <c r="J610">
        <v>-0.80001822621711405</v>
      </c>
      <c r="K610">
        <v>1041.6339364816999</v>
      </c>
      <c r="L610">
        <v>924.58811734912695</v>
      </c>
      <c r="M610">
        <v>49.883335071974301</v>
      </c>
      <c r="N610">
        <v>0.39973574320559802</v>
      </c>
      <c r="O610">
        <v>15.906750304278599</v>
      </c>
      <c r="P610">
        <v>40.9753844123275</v>
      </c>
      <c r="Q610">
        <v>0.106853704465441</v>
      </c>
    </row>
    <row r="611" spans="1:17" hidden="1" x14ac:dyDescent="0.3">
      <c r="A611" t="s">
        <v>1351</v>
      </c>
      <c r="B611" t="s">
        <v>1352</v>
      </c>
      <c r="C611" t="s">
        <v>3178</v>
      </c>
      <c r="D611" t="s">
        <v>288</v>
      </c>
      <c r="E611">
        <v>8522.9538191199899</v>
      </c>
      <c r="F611">
        <v>371.8</v>
      </c>
      <c r="G611">
        <v>-33.634886495208001</v>
      </c>
      <c r="H611">
        <v>-5.6270919741405701</v>
      </c>
      <c r="I611">
        <v>-35.296222849153303</v>
      </c>
      <c r="J611">
        <v>-2.9221385445278001</v>
      </c>
      <c r="K611">
        <v>404.31940687518602</v>
      </c>
      <c r="M611">
        <v>41.331727188261603</v>
      </c>
      <c r="N611">
        <v>0.59670754386204605</v>
      </c>
      <c r="O611">
        <v>44.768692845615902</v>
      </c>
      <c r="P611">
        <v>2.1148036253776299</v>
      </c>
    </row>
    <row r="612" spans="1:17" hidden="1" x14ac:dyDescent="0.3">
      <c r="A612" t="s">
        <v>1353</v>
      </c>
      <c r="B612" t="s">
        <v>1354</v>
      </c>
      <c r="C612" t="s">
        <v>3186</v>
      </c>
      <c r="D612" t="s">
        <v>54</v>
      </c>
      <c r="E612">
        <v>8499.5475592799994</v>
      </c>
      <c r="F612">
        <v>5101.2</v>
      </c>
      <c r="G612">
        <v>-22.817453894828901</v>
      </c>
      <c r="H612">
        <v>-4.5360128150505901</v>
      </c>
      <c r="I612">
        <v>-11.755235464174101</v>
      </c>
      <c r="J612">
        <v>-5.4064881553669997</v>
      </c>
      <c r="K612">
        <v>5185.4092338745704</v>
      </c>
      <c r="L612">
        <v>5059.8243385484102</v>
      </c>
      <c r="M612">
        <v>34.727853645825597</v>
      </c>
      <c r="N612">
        <v>1.19120484589213</v>
      </c>
      <c r="O612">
        <v>10.6180898612091</v>
      </c>
      <c r="P612">
        <v>10.021459921709001</v>
      </c>
      <c r="Q612">
        <v>-6.2170596294268E-2</v>
      </c>
    </row>
    <row r="613" spans="1:17" hidden="1" x14ac:dyDescent="0.3">
      <c r="A613" t="s">
        <v>1355</v>
      </c>
      <c r="B613" t="s">
        <v>1356</v>
      </c>
      <c r="C613" t="s">
        <v>3186</v>
      </c>
      <c r="D613" t="s">
        <v>282</v>
      </c>
      <c r="E613">
        <v>8430.6465143999994</v>
      </c>
      <c r="F613">
        <v>494.15</v>
      </c>
      <c r="G613">
        <v>137.660905153931</v>
      </c>
      <c r="H613">
        <v>-8.2509881987205294</v>
      </c>
      <c r="I613">
        <v>94.862869006756597</v>
      </c>
      <c r="J613">
        <v>-3.2345729028114398</v>
      </c>
      <c r="K613">
        <v>480.20383042139099</v>
      </c>
      <c r="L613">
        <v>349.36696233919997</v>
      </c>
      <c r="M613">
        <v>39.078964795611803</v>
      </c>
      <c r="N613">
        <v>0.17654861164084801</v>
      </c>
      <c r="O613">
        <v>18.182738035009599</v>
      </c>
      <c r="P613">
        <v>179.73393716388301</v>
      </c>
      <c r="Q613">
        <v>8.0113338656307001E-2</v>
      </c>
    </row>
    <row r="614" spans="1:17" hidden="1" x14ac:dyDescent="0.3">
      <c r="A614" t="s">
        <v>1357</v>
      </c>
      <c r="B614" t="s">
        <v>1358</v>
      </c>
      <c r="C614" t="s">
        <v>3186</v>
      </c>
      <c r="D614" t="s">
        <v>262</v>
      </c>
      <c r="E614">
        <v>8428.7665699999998</v>
      </c>
      <c r="F614">
        <v>4055.2</v>
      </c>
      <c r="G614">
        <v>342.81563848294502</v>
      </c>
      <c r="H614">
        <v>-10.3230739666839</v>
      </c>
      <c r="I614">
        <v>178.70974643089301</v>
      </c>
      <c r="J614">
        <v>-3.0911124864884498</v>
      </c>
      <c r="K614">
        <v>4185.2788698222303</v>
      </c>
      <c r="L614">
        <v>2832.7316366541399</v>
      </c>
      <c r="M614">
        <v>29.313432311682998</v>
      </c>
      <c r="N614">
        <v>0.40744871101419999</v>
      </c>
      <c r="O614">
        <v>25.159055040441899</v>
      </c>
      <c r="P614">
        <v>398.67191342843</v>
      </c>
      <c r="Q614">
        <v>0.15738371631116099</v>
      </c>
    </row>
    <row r="615" spans="1:17" hidden="1" x14ac:dyDescent="0.3">
      <c r="A615" t="s">
        <v>1359</v>
      </c>
      <c r="B615" t="s">
        <v>1360</v>
      </c>
      <c r="C615" t="s">
        <v>3186</v>
      </c>
      <c r="D615" t="s">
        <v>751</v>
      </c>
      <c r="E615">
        <v>8375.5088797930002</v>
      </c>
      <c r="F615">
        <v>268.06</v>
      </c>
      <c r="G615">
        <v>2.97905249652786</v>
      </c>
      <c r="H615">
        <v>0.31142268070389101</v>
      </c>
      <c r="I615">
        <v>1.0668724675009</v>
      </c>
      <c r="J615">
        <v>1.8409441373231199</v>
      </c>
      <c r="K615">
        <v>260.44029670356798</v>
      </c>
      <c r="L615">
        <v>241.14755509997201</v>
      </c>
      <c r="M615">
        <v>59.785019392106697</v>
      </c>
      <c r="N615">
        <v>0.90885073129009397</v>
      </c>
      <c r="O615">
        <v>1.1527270014175699</v>
      </c>
      <c r="P615">
        <v>36.140172676485498</v>
      </c>
      <c r="Q615">
        <v>1.1816369177710001E-3</v>
      </c>
    </row>
    <row r="616" spans="1:17" hidden="1" x14ac:dyDescent="0.3">
      <c r="A616" t="s">
        <v>1361</v>
      </c>
      <c r="B616" t="s">
        <v>1362</v>
      </c>
      <c r="C616" t="s">
        <v>3186</v>
      </c>
      <c r="D616" t="s">
        <v>1363</v>
      </c>
      <c r="E616">
        <v>8369.7008711939998</v>
      </c>
      <c r="F616">
        <v>1230.3900000000001</v>
      </c>
      <c r="K616">
        <v>1221.0284065276701</v>
      </c>
      <c r="L616">
        <v>1201.49851616978</v>
      </c>
      <c r="M616">
        <v>68.273684852772604</v>
      </c>
      <c r="N616">
        <v>1</v>
      </c>
      <c r="Q616">
        <v>-6.1080809493942997E-2</v>
      </c>
    </row>
    <row r="617" spans="1:17" hidden="1" x14ac:dyDescent="0.3">
      <c r="A617" t="s">
        <v>1364</v>
      </c>
      <c r="B617" t="s">
        <v>1365</v>
      </c>
      <c r="C617" t="s">
        <v>3186</v>
      </c>
      <c r="D617" t="s">
        <v>262</v>
      </c>
      <c r="E617">
        <v>8369.5401859499998</v>
      </c>
      <c r="F617">
        <v>1261.9000000000001</v>
      </c>
      <c r="G617">
        <v>94.143093303738297</v>
      </c>
      <c r="H617">
        <v>-8.2596789022066108</v>
      </c>
      <c r="I617">
        <v>76.089992891651605</v>
      </c>
      <c r="J617">
        <v>-1.4772275966283099</v>
      </c>
      <c r="K617">
        <v>1283.7767014252499</v>
      </c>
      <c r="L617">
        <v>1047.05397069069</v>
      </c>
      <c r="M617">
        <v>47.293516014906899</v>
      </c>
      <c r="N617">
        <v>0.97471313761803502</v>
      </c>
      <c r="O617">
        <v>15.282510500039599</v>
      </c>
      <c r="P617">
        <v>133.23167914240801</v>
      </c>
    </row>
    <row r="618" spans="1:17" x14ac:dyDescent="0.3">
      <c r="A618" t="s">
        <v>1366</v>
      </c>
      <c r="B618" t="s">
        <v>1367</v>
      </c>
      <c r="C618" t="s">
        <v>3174</v>
      </c>
      <c r="D618" t="s">
        <v>46</v>
      </c>
      <c r="E618">
        <v>8365.1964028799994</v>
      </c>
      <c r="F618">
        <v>471.55</v>
      </c>
      <c r="G618">
        <v>88.2495241085348</v>
      </c>
      <c r="H618">
        <v>-14.287089093643999</v>
      </c>
      <c r="I618">
        <v>42.171208490066498</v>
      </c>
      <c r="J618">
        <v>0.83724884976210001</v>
      </c>
      <c r="K618">
        <v>505.98819576735002</v>
      </c>
      <c r="L618">
        <v>409.43705726232599</v>
      </c>
      <c r="M618">
        <v>33.7306245990465</v>
      </c>
      <c r="N618">
        <v>0.46882571997536998</v>
      </c>
      <c r="O618">
        <v>25.108684126815799</v>
      </c>
      <c r="P618">
        <v>150.82446808510599</v>
      </c>
      <c r="Q618">
        <v>0.21458663140110501</v>
      </c>
    </row>
    <row r="619" spans="1:17" x14ac:dyDescent="0.3">
      <c r="A619" t="s">
        <v>1368</v>
      </c>
      <c r="B619" t="s">
        <v>1369</v>
      </c>
      <c r="C619" t="s">
        <v>3185</v>
      </c>
      <c r="D619" t="s">
        <v>451</v>
      </c>
      <c r="E619">
        <v>8363.2059167299994</v>
      </c>
      <c r="F619">
        <v>517.75</v>
      </c>
      <c r="G619">
        <v>-22.240438313231</v>
      </c>
      <c r="H619">
        <v>3.5461958382070198</v>
      </c>
      <c r="I619">
        <v>3.9700153469287902</v>
      </c>
      <c r="J619">
        <v>6.6448049977138997</v>
      </c>
      <c r="K619">
        <v>511.22022462092798</v>
      </c>
      <c r="L619">
        <v>496.88104167161902</v>
      </c>
      <c r="M619">
        <v>75.711657806524499</v>
      </c>
      <c r="N619">
        <v>0.74450248950755804</v>
      </c>
      <c r="O619">
        <v>22.433606953162698</v>
      </c>
      <c r="P619">
        <v>28.537735849056499</v>
      </c>
      <c r="Q619">
        <v>-2.1728792187702E-2</v>
      </c>
    </row>
    <row r="620" spans="1:17" x14ac:dyDescent="0.3">
      <c r="A620" t="s">
        <v>1370</v>
      </c>
      <c r="B620" t="s">
        <v>1371</v>
      </c>
      <c r="C620" t="s">
        <v>3184</v>
      </c>
      <c r="D620" t="s">
        <v>132</v>
      </c>
      <c r="E620">
        <v>8355.5853397600004</v>
      </c>
      <c r="F620">
        <v>571.65</v>
      </c>
      <c r="G620">
        <v>5.8289095301795602</v>
      </c>
      <c r="H620">
        <v>-7.4527917971689099</v>
      </c>
      <c r="I620">
        <v>31.987528778123</v>
      </c>
      <c r="J620">
        <v>0.28123579640864799</v>
      </c>
      <c r="K620">
        <v>572.76568590934903</v>
      </c>
      <c r="L620">
        <v>507.63918206744199</v>
      </c>
      <c r="M620">
        <v>45.671184116521303</v>
      </c>
      <c r="N620">
        <v>1.2159903448409199</v>
      </c>
      <c r="O620">
        <v>22.277617423248401</v>
      </c>
      <c r="P620">
        <v>50.414419155374198</v>
      </c>
      <c r="Q620">
        <v>3.2312569445039998E-3</v>
      </c>
    </row>
    <row r="621" spans="1:17" x14ac:dyDescent="0.3">
      <c r="A621" t="s">
        <v>1372</v>
      </c>
      <c r="B621" t="s">
        <v>1373</v>
      </c>
      <c r="C621" t="s">
        <v>3185</v>
      </c>
      <c r="D621" t="s">
        <v>468</v>
      </c>
      <c r="E621">
        <v>8328.2152176</v>
      </c>
      <c r="F621">
        <v>751.15</v>
      </c>
      <c r="G621">
        <v>-45.005875383125797</v>
      </c>
      <c r="H621">
        <v>-9.0041056590980002</v>
      </c>
      <c r="I621">
        <v>-32.994769270649002</v>
      </c>
      <c r="J621">
        <v>-1.8488570876580499</v>
      </c>
      <c r="K621">
        <v>776.88555468470804</v>
      </c>
      <c r="L621">
        <v>831.89515777135796</v>
      </c>
      <c r="M621">
        <v>29.5986929478055</v>
      </c>
      <c r="N621">
        <v>0.35679741865987402</v>
      </c>
      <c r="O621">
        <v>47.280836051387801</v>
      </c>
      <c r="P621">
        <v>4.2684619655746801</v>
      </c>
      <c r="Q621">
        <v>-3.1181075230388999E-2</v>
      </c>
    </row>
    <row r="622" spans="1:17" x14ac:dyDescent="0.3">
      <c r="A622" t="s">
        <v>1374</v>
      </c>
      <c r="B622" t="s">
        <v>1375</v>
      </c>
      <c r="C622" t="s">
        <v>3188</v>
      </c>
      <c r="D622" t="s">
        <v>1376</v>
      </c>
      <c r="E622">
        <v>8322.7552254000002</v>
      </c>
      <c r="F622">
        <v>1032.5</v>
      </c>
      <c r="G622">
        <v>-9.0079923864355695</v>
      </c>
      <c r="H622">
        <v>11.020617100790799</v>
      </c>
      <c r="I622">
        <v>36.594710387380303</v>
      </c>
      <c r="J622">
        <v>9.9998656133778994</v>
      </c>
      <c r="K622">
        <v>939.77933904722897</v>
      </c>
      <c r="L622">
        <v>831.12732529207403</v>
      </c>
      <c r="M622">
        <v>86.773220336550807</v>
      </c>
      <c r="N622">
        <v>2.23403782468373</v>
      </c>
      <c r="O622">
        <v>8.1840193704600495</v>
      </c>
      <c r="P622">
        <v>74.556213017751404</v>
      </c>
      <c r="Q622">
        <v>-2.0924580175709999E-3</v>
      </c>
    </row>
    <row r="623" spans="1:17" x14ac:dyDescent="0.3">
      <c r="A623" t="s">
        <v>1377</v>
      </c>
      <c r="B623" t="s">
        <v>1378</v>
      </c>
      <c r="C623" t="s">
        <v>3170</v>
      </c>
      <c r="D623" t="s">
        <v>21</v>
      </c>
      <c r="E623">
        <v>8277.2833764000006</v>
      </c>
      <c r="F623">
        <v>2645.6</v>
      </c>
      <c r="G623">
        <v>-12.9842015637012</v>
      </c>
      <c r="H623">
        <v>-6.5581166940999802</v>
      </c>
      <c r="I623">
        <v>-15.765787199636099</v>
      </c>
      <c r="J623">
        <v>-0.46825045914826702</v>
      </c>
      <c r="K623">
        <v>2779.99066067383</v>
      </c>
      <c r="L623">
        <v>2654.62383440657</v>
      </c>
      <c r="M623">
        <v>35.885780732977402</v>
      </c>
      <c r="N623">
        <v>1.0462721120103899</v>
      </c>
      <c r="O623">
        <v>18.876625340187399</v>
      </c>
      <c r="P623">
        <v>25.798245405482501</v>
      </c>
      <c r="Q623">
        <v>-3.7382197509099997E-2</v>
      </c>
    </row>
    <row r="624" spans="1:17" x14ac:dyDescent="0.3">
      <c r="A624" t="s">
        <v>1379</v>
      </c>
      <c r="B624" t="s">
        <v>1380</v>
      </c>
      <c r="C624" t="s">
        <v>3178</v>
      </c>
      <c r="D624" t="s">
        <v>288</v>
      </c>
      <c r="E624">
        <v>8274.6187343500005</v>
      </c>
      <c r="F624">
        <v>406.95</v>
      </c>
      <c r="G624">
        <v>-24.791783020437698</v>
      </c>
      <c r="H624">
        <v>-0.998315612570986</v>
      </c>
      <c r="I624">
        <v>-7.6391723260423197</v>
      </c>
      <c r="J624">
        <v>-4.9396135731798001</v>
      </c>
      <c r="K624">
        <v>424.10294572405599</v>
      </c>
      <c r="L624">
        <v>410.74268390078998</v>
      </c>
      <c r="M624">
        <v>32.118450096651401</v>
      </c>
      <c r="N624">
        <v>0.46390986939349299</v>
      </c>
      <c r="O624">
        <v>24.093869025678799</v>
      </c>
      <c r="P624">
        <v>17.023723939611699</v>
      </c>
      <c r="Q624">
        <v>5.2057735769304003E-2</v>
      </c>
    </row>
    <row r="625" spans="1:17" hidden="1" x14ac:dyDescent="0.3">
      <c r="A625" t="s">
        <v>1381</v>
      </c>
      <c r="B625" t="s">
        <v>1382</v>
      </c>
      <c r="C625" t="s">
        <v>3186</v>
      </c>
      <c r="D625" t="s">
        <v>1383</v>
      </c>
      <c r="E625">
        <v>8269.3264461599993</v>
      </c>
      <c r="F625">
        <v>2000.9</v>
      </c>
      <c r="G625">
        <v>100.364865284993</v>
      </c>
      <c r="H625">
        <v>2.50964816840344</v>
      </c>
      <c r="I625">
        <v>72.699520644048306</v>
      </c>
      <c r="J625">
        <v>-1.59309298353647</v>
      </c>
      <c r="K625">
        <v>1863.82404519953</v>
      </c>
      <c r="L625">
        <v>1402.5198801572301</v>
      </c>
      <c r="M625">
        <v>51.224133614679303</v>
      </c>
      <c r="N625">
        <v>0.392162316750087</v>
      </c>
      <c r="O625">
        <v>11.1999600179919</v>
      </c>
      <c r="P625">
        <v>158.18064516128999</v>
      </c>
    </row>
    <row r="626" spans="1:17" x14ac:dyDescent="0.3">
      <c r="A626" t="s">
        <v>1384</v>
      </c>
      <c r="B626" t="s">
        <v>1385</v>
      </c>
      <c r="C626" t="s">
        <v>3181</v>
      </c>
      <c r="D626" t="s">
        <v>83</v>
      </c>
      <c r="E626">
        <v>8249.66448657</v>
      </c>
      <c r="F626">
        <v>3355.3</v>
      </c>
      <c r="G626">
        <v>68.803936296929905</v>
      </c>
      <c r="H626">
        <v>-3.7315452691769502</v>
      </c>
      <c r="I626">
        <v>16.836368936792098</v>
      </c>
      <c r="J626">
        <v>1.17284362422305</v>
      </c>
      <c r="K626">
        <v>3153.0359348254501</v>
      </c>
      <c r="L626">
        <v>2626.9914538972198</v>
      </c>
      <c r="M626">
        <v>58.196020043214702</v>
      </c>
      <c r="N626">
        <v>0.69058987199776001</v>
      </c>
      <c r="O626">
        <v>5.0561797752808699</v>
      </c>
      <c r="P626">
        <v>116.324425389252</v>
      </c>
      <c r="Q626">
        <v>0.19110696450579601</v>
      </c>
    </row>
    <row r="627" spans="1:17" x14ac:dyDescent="0.3">
      <c r="A627" t="s">
        <v>1386</v>
      </c>
      <c r="B627" t="s">
        <v>1387</v>
      </c>
      <c r="C627" t="s">
        <v>3171</v>
      </c>
      <c r="D627" t="s">
        <v>24</v>
      </c>
      <c r="E627">
        <v>8239.6248751799994</v>
      </c>
      <c r="F627">
        <v>42.09</v>
      </c>
      <c r="G627">
        <v>-40.948872421843298</v>
      </c>
      <c r="H627">
        <v>-2.5312064824552198</v>
      </c>
      <c r="I627">
        <v>-23.885729976323798</v>
      </c>
      <c r="J627">
        <v>-8.2472123519732696E-2</v>
      </c>
      <c r="K627">
        <v>43.935813721753902</v>
      </c>
      <c r="L627">
        <v>47.290183536846698</v>
      </c>
      <c r="M627">
        <v>41.724413584318597</v>
      </c>
      <c r="N627">
        <v>0.472214522095389</v>
      </c>
      <c r="O627">
        <v>49.679258731289998</v>
      </c>
      <c r="P627">
        <v>5.2250000000000103</v>
      </c>
      <c r="Q627">
        <v>8.1071478718851994E-2</v>
      </c>
    </row>
    <row r="628" spans="1:17" x14ac:dyDescent="0.3">
      <c r="A628" t="s">
        <v>1388</v>
      </c>
      <c r="B628" t="s">
        <v>1389</v>
      </c>
      <c r="C628" t="s">
        <v>3176</v>
      </c>
      <c r="D628" t="s">
        <v>57</v>
      </c>
      <c r="E628">
        <v>8237.7423892400002</v>
      </c>
      <c r="F628">
        <v>14.95</v>
      </c>
      <c r="G628">
        <v>79.969270330488598</v>
      </c>
      <c r="H628">
        <v>-4.1432279634018396</v>
      </c>
      <c r="I628">
        <v>69.221295011889197</v>
      </c>
      <c r="J628">
        <v>-2.3989454441610598</v>
      </c>
      <c r="K628">
        <v>15.745458202164</v>
      </c>
      <c r="L628">
        <v>13.0471541931941</v>
      </c>
      <c r="M628">
        <v>41.669290923275703</v>
      </c>
      <c r="N628">
        <v>0.457253605554516</v>
      </c>
      <c r="O628">
        <v>41.137123745819402</v>
      </c>
      <c r="P628">
        <v>139.19999999999999</v>
      </c>
      <c r="Q628">
        <v>0.112475974559863</v>
      </c>
    </row>
    <row r="629" spans="1:17" x14ac:dyDescent="0.3">
      <c r="A629" t="s">
        <v>1390</v>
      </c>
      <c r="B629" t="s">
        <v>1391</v>
      </c>
      <c r="C629" t="s">
        <v>3184</v>
      </c>
      <c r="D629" t="s">
        <v>132</v>
      </c>
      <c r="E629">
        <v>8226.2841239999998</v>
      </c>
      <c r="F629">
        <v>535.29999999999995</v>
      </c>
      <c r="G629">
        <v>-30.886717778057701</v>
      </c>
      <c r="H629">
        <v>-13.7451551986609</v>
      </c>
      <c r="I629">
        <v>-16.427564027006198</v>
      </c>
      <c r="J629">
        <v>-3.91720408219035</v>
      </c>
      <c r="K629">
        <v>572.811416452304</v>
      </c>
      <c r="L629">
        <v>571.70230996094801</v>
      </c>
      <c r="M629">
        <v>27.1046939115719</v>
      </c>
      <c r="N629">
        <v>0.737642881740185</v>
      </c>
      <c r="O629">
        <v>26.807397720904099</v>
      </c>
      <c r="P629">
        <v>12.6947368421052</v>
      </c>
      <c r="Q629">
        <v>6.6244476444873995E-2</v>
      </c>
    </row>
    <row r="630" spans="1:17" x14ac:dyDescent="0.3">
      <c r="A630" t="s">
        <v>1392</v>
      </c>
      <c r="B630" t="s">
        <v>1393</v>
      </c>
      <c r="C630" t="s">
        <v>3185</v>
      </c>
      <c r="D630" t="s">
        <v>468</v>
      </c>
      <c r="E630">
        <v>8194.5914088899899</v>
      </c>
      <c r="F630">
        <v>287.75</v>
      </c>
      <c r="G630">
        <v>-26.480302594956999</v>
      </c>
      <c r="H630">
        <v>4.0016685541722001</v>
      </c>
      <c r="I630">
        <v>9.5473071513047891</v>
      </c>
      <c r="J630">
        <v>-5.47164967369641</v>
      </c>
      <c r="K630">
        <v>283.54922419918603</v>
      </c>
      <c r="L630">
        <v>268.26191185684399</v>
      </c>
      <c r="M630">
        <v>41.727576741323801</v>
      </c>
      <c r="N630">
        <v>1.2138938114943001</v>
      </c>
      <c r="O630">
        <v>13.119026933101599</v>
      </c>
      <c r="P630">
        <v>30.795454545454501</v>
      </c>
      <c r="Q630">
        <v>-0.10869868687666499</v>
      </c>
    </row>
    <row r="631" spans="1:17" x14ac:dyDescent="0.3">
      <c r="A631" t="s">
        <v>1394</v>
      </c>
      <c r="B631" t="s">
        <v>1395</v>
      </c>
      <c r="C631" t="s">
        <v>3188</v>
      </c>
      <c r="D631" t="s">
        <v>609</v>
      </c>
      <c r="E631">
        <v>8153.4969209600004</v>
      </c>
      <c r="F631">
        <v>45.35</v>
      </c>
      <c r="G631">
        <v>-27.435883301845401</v>
      </c>
      <c r="H631">
        <v>-0.12977687682734501</v>
      </c>
      <c r="I631">
        <v>-24.2244250869335</v>
      </c>
      <c r="J631">
        <v>-0.37854564877338298</v>
      </c>
      <c r="K631">
        <v>47.084158680678698</v>
      </c>
      <c r="L631">
        <v>46.776468851946397</v>
      </c>
      <c r="M631">
        <v>42.666988197711603</v>
      </c>
      <c r="N631">
        <v>0.68434337806898204</v>
      </c>
      <c r="O631">
        <v>51.488423373759602</v>
      </c>
      <c r="P631">
        <v>17.335058214747701</v>
      </c>
      <c r="Q631">
        <v>2.1833950910529001E-2</v>
      </c>
    </row>
    <row r="632" spans="1:17" x14ac:dyDescent="0.3">
      <c r="A632" t="s">
        <v>1396</v>
      </c>
      <c r="B632" t="s">
        <v>1397</v>
      </c>
      <c r="C632" t="s">
        <v>631</v>
      </c>
      <c r="D632" t="s">
        <v>631</v>
      </c>
      <c r="E632">
        <v>8121.2182117000002</v>
      </c>
      <c r="F632">
        <v>387.9</v>
      </c>
      <c r="G632">
        <v>35.522173611958799</v>
      </c>
      <c r="H632">
        <v>3.1721518401180999</v>
      </c>
      <c r="I632">
        <v>4.7636519984475401</v>
      </c>
      <c r="J632">
        <v>0.150771902793601</v>
      </c>
      <c r="K632">
        <v>399.50839488144902</v>
      </c>
      <c r="L632">
        <v>351.80519130628301</v>
      </c>
      <c r="M632">
        <v>50.834208072053897</v>
      </c>
      <c r="N632">
        <v>0.65647933843469797</v>
      </c>
      <c r="O632">
        <v>16.176849703531801</v>
      </c>
      <c r="P632">
        <v>80.250929368029702</v>
      </c>
      <c r="Q632">
        <v>3.8897204339134003E-2</v>
      </c>
    </row>
    <row r="633" spans="1:17" hidden="1" x14ac:dyDescent="0.3">
      <c r="A633" t="s">
        <v>1398</v>
      </c>
      <c r="B633" t="s">
        <v>1399</v>
      </c>
      <c r="C633" t="s">
        <v>3186</v>
      </c>
      <c r="D633" t="s">
        <v>46</v>
      </c>
      <c r="E633">
        <v>8109.0975804999998</v>
      </c>
      <c r="F633">
        <v>741.5</v>
      </c>
      <c r="G633">
        <v>235.82292065376399</v>
      </c>
      <c r="H633">
        <v>25.306475275290001</v>
      </c>
      <c r="I633">
        <v>259.42589396173503</v>
      </c>
      <c r="J633">
        <v>-10.586802363303899</v>
      </c>
      <c r="K633">
        <v>632.11218244785698</v>
      </c>
      <c r="L633">
        <v>398.926319977368</v>
      </c>
      <c r="M633">
        <v>41.895296171279298</v>
      </c>
      <c r="N633">
        <v>0.729688793982329</v>
      </c>
      <c r="O633">
        <v>16.857720836142899</v>
      </c>
      <c r="P633">
        <v>379.78000647039698</v>
      </c>
    </row>
    <row r="634" spans="1:17" x14ac:dyDescent="0.3">
      <c r="A634" t="s">
        <v>1400</v>
      </c>
      <c r="B634" t="s">
        <v>1401</v>
      </c>
      <c r="C634" t="s">
        <v>3178</v>
      </c>
      <c r="D634" t="s">
        <v>327</v>
      </c>
      <c r="E634">
        <v>8067.796790378</v>
      </c>
      <c r="F634">
        <v>206.61</v>
      </c>
      <c r="G634">
        <v>17.591124213849799</v>
      </c>
      <c r="H634">
        <v>-16.184020766908599</v>
      </c>
      <c r="I634">
        <v>-9.4689036783094398</v>
      </c>
      <c r="J634">
        <v>-3.5858137238294701</v>
      </c>
      <c r="K634">
        <v>219.302803499471</v>
      </c>
      <c r="L634">
        <v>205.198012302015</v>
      </c>
      <c r="M634">
        <v>33.116736385417902</v>
      </c>
      <c r="N634">
        <v>0.54760488866635904</v>
      </c>
      <c r="O634">
        <v>26.808963748124398</v>
      </c>
      <c r="P634">
        <v>54.186567164179102</v>
      </c>
    </row>
    <row r="635" spans="1:17" x14ac:dyDescent="0.3">
      <c r="A635" t="s">
        <v>1402</v>
      </c>
      <c r="B635" t="s">
        <v>1403</v>
      </c>
      <c r="C635" t="s">
        <v>3174</v>
      </c>
      <c r="D635" t="s">
        <v>46</v>
      </c>
      <c r="E635">
        <v>8019.7506831999999</v>
      </c>
      <c r="F635">
        <v>1153.3</v>
      </c>
      <c r="G635">
        <v>35.447499251917399</v>
      </c>
      <c r="H635">
        <v>-13.250093068464899</v>
      </c>
      <c r="I635">
        <v>-4.1403360506672904</v>
      </c>
      <c r="J635">
        <v>-0.99588931100079103</v>
      </c>
      <c r="K635">
        <v>1258.98298453349</v>
      </c>
      <c r="L635">
        <v>1120.0327133901501</v>
      </c>
      <c r="M635">
        <v>45.010004424980899</v>
      </c>
      <c r="N635">
        <v>1.0429363340989599</v>
      </c>
      <c r="O635">
        <v>33.742304690887003</v>
      </c>
      <c r="P635">
        <v>77.430769230769201</v>
      </c>
      <c r="Q635">
        <v>0.13185896980157799</v>
      </c>
    </row>
    <row r="636" spans="1:17" x14ac:dyDescent="0.3">
      <c r="A636" t="s">
        <v>1404</v>
      </c>
      <c r="B636" t="s">
        <v>1405</v>
      </c>
      <c r="C636" t="s">
        <v>3178</v>
      </c>
      <c r="D636" t="s">
        <v>119</v>
      </c>
      <c r="E636">
        <v>7992.6758382999997</v>
      </c>
      <c r="F636">
        <v>668.25</v>
      </c>
      <c r="G636">
        <v>-42.643680762141102</v>
      </c>
      <c r="H636">
        <v>0.32126591713757302</v>
      </c>
      <c r="I636">
        <v>-18.674063673193501</v>
      </c>
      <c r="J636">
        <v>-7.3042874585254003</v>
      </c>
      <c r="K636">
        <v>681.61729478537495</v>
      </c>
      <c r="L636">
        <v>701.54174050722702</v>
      </c>
      <c r="M636">
        <v>28.712800132582299</v>
      </c>
      <c r="N636">
        <v>0.49749460328130202</v>
      </c>
      <c r="O636">
        <v>27.0482603815937</v>
      </c>
      <c r="P636">
        <v>11.635482793184</v>
      </c>
      <c r="Q636">
        <v>-0.103445037728662</v>
      </c>
    </row>
    <row r="637" spans="1:17" x14ac:dyDescent="0.3">
      <c r="A637" t="s">
        <v>1406</v>
      </c>
      <c r="B637" t="s">
        <v>1407</v>
      </c>
      <c r="C637" t="s">
        <v>3169</v>
      </c>
      <c r="D637" t="s">
        <v>1408</v>
      </c>
      <c r="E637">
        <v>7967.2579014599996</v>
      </c>
      <c r="F637">
        <v>483.15</v>
      </c>
      <c r="G637">
        <v>56.652503427671498</v>
      </c>
      <c r="H637">
        <v>-4.0678103856519998</v>
      </c>
      <c r="I637">
        <v>16.441388166773901</v>
      </c>
      <c r="J637">
        <v>-0.166927423343919</v>
      </c>
      <c r="K637">
        <v>511.40744474256798</v>
      </c>
      <c r="L637">
        <v>464.30458737793703</v>
      </c>
      <c r="M637">
        <v>48.9933929050841</v>
      </c>
      <c r="N637">
        <v>0.82126926847811599</v>
      </c>
      <c r="O637">
        <v>31.3877677739832</v>
      </c>
      <c r="P637">
        <v>102.777000559597</v>
      </c>
    </row>
    <row r="638" spans="1:17" x14ac:dyDescent="0.3">
      <c r="A638" t="s">
        <v>1409</v>
      </c>
      <c r="B638" t="s">
        <v>1410</v>
      </c>
      <c r="C638" t="s">
        <v>3184</v>
      </c>
      <c r="D638" t="s">
        <v>132</v>
      </c>
      <c r="E638">
        <v>7956.0171637439998</v>
      </c>
      <c r="F638">
        <v>120.44</v>
      </c>
      <c r="G638">
        <v>24.5007968075505</v>
      </c>
      <c r="H638">
        <v>-7.8614402267272503</v>
      </c>
      <c r="I638">
        <v>-5.2833877476411502</v>
      </c>
      <c r="J638">
        <v>-1.18122063079211</v>
      </c>
      <c r="K638">
        <v>132.081611962317</v>
      </c>
      <c r="L638">
        <v>121.04741699177001</v>
      </c>
      <c r="M638">
        <v>36.041790080818302</v>
      </c>
      <c r="N638">
        <v>0.48449332969373399</v>
      </c>
      <c r="O638">
        <v>36.466290269013598</v>
      </c>
      <c r="P638">
        <v>74.5507246376811</v>
      </c>
      <c r="Q638">
        <v>-1.1447496858005999E-2</v>
      </c>
    </row>
    <row r="639" spans="1:17" x14ac:dyDescent="0.3">
      <c r="A639" t="s">
        <v>1411</v>
      </c>
      <c r="B639" t="s">
        <v>1412</v>
      </c>
      <c r="C639" t="s">
        <v>3190</v>
      </c>
      <c r="D639" t="s">
        <v>1413</v>
      </c>
      <c r="E639">
        <v>7955.4440717500001</v>
      </c>
      <c r="F639">
        <v>666.55</v>
      </c>
      <c r="G639">
        <v>3.0891102940924302</v>
      </c>
      <c r="H639">
        <v>-6.7479043351802002</v>
      </c>
      <c r="I639">
        <v>32.991198577711103</v>
      </c>
      <c r="J639">
        <v>-3.9469622147765202</v>
      </c>
      <c r="K639">
        <v>656.50916128225401</v>
      </c>
      <c r="L639">
        <v>579.81449289040199</v>
      </c>
      <c r="M639">
        <v>35.505376859688702</v>
      </c>
      <c r="N639">
        <v>1.11005908255591</v>
      </c>
      <c r="O639">
        <v>15.280174030455299</v>
      </c>
      <c r="P639">
        <v>63.7916205922103</v>
      </c>
      <c r="Q639">
        <v>0.133319828073407</v>
      </c>
    </row>
    <row r="640" spans="1:17" hidden="1" x14ac:dyDescent="0.3">
      <c r="A640" t="s">
        <v>1414</v>
      </c>
      <c r="B640" t="s">
        <v>1415</v>
      </c>
      <c r="C640" t="s">
        <v>3186</v>
      </c>
      <c r="D640" t="s">
        <v>161</v>
      </c>
      <c r="E640">
        <v>7946.6562149039901</v>
      </c>
      <c r="F640">
        <v>209.49</v>
      </c>
      <c r="G640">
        <v>190.451716182392</v>
      </c>
      <c r="H640">
        <v>14.061206293119</v>
      </c>
      <c r="I640">
        <v>62.405386752769999</v>
      </c>
      <c r="J640">
        <v>5.9514132812104297</v>
      </c>
      <c r="K640">
        <v>189.850679506061</v>
      </c>
      <c r="L640">
        <v>147.078686293895</v>
      </c>
      <c r="M640">
        <v>63.492672739495497</v>
      </c>
      <c r="N640">
        <v>0.98169984294019297</v>
      </c>
      <c r="O640">
        <v>7.2366222731395196</v>
      </c>
      <c r="P640">
        <v>246.83774834437</v>
      </c>
    </row>
    <row r="641" spans="1:17" hidden="1" x14ac:dyDescent="0.3">
      <c r="A641" t="s">
        <v>1416</v>
      </c>
      <c r="B641" t="s">
        <v>1417</v>
      </c>
      <c r="C641" t="s">
        <v>3171</v>
      </c>
      <c r="D641" t="s">
        <v>565</v>
      </c>
      <c r="E641">
        <v>7902.0275230750003</v>
      </c>
      <c r="F641">
        <v>718.6</v>
      </c>
      <c r="G641">
        <v>5.6882045112778297</v>
      </c>
      <c r="H641">
        <v>-8.5503781289651108</v>
      </c>
      <c r="I641">
        <v>19.399596287013502</v>
      </c>
      <c r="J641">
        <v>-3.3370544602023799</v>
      </c>
      <c r="K641">
        <v>731.82093772250596</v>
      </c>
      <c r="M641">
        <v>44.071742216513002</v>
      </c>
      <c r="N641">
        <v>2.78029430682122</v>
      </c>
      <c r="O641">
        <v>11.188421931533499</v>
      </c>
      <c r="P641">
        <v>38.418568814408097</v>
      </c>
    </row>
    <row r="642" spans="1:17" x14ac:dyDescent="0.3">
      <c r="A642" t="s">
        <v>1418</v>
      </c>
      <c r="B642" t="s">
        <v>1419</v>
      </c>
      <c r="C642" t="s">
        <v>3183</v>
      </c>
      <c r="D642" t="s">
        <v>1420</v>
      </c>
      <c r="E642">
        <v>7901.8005752270001</v>
      </c>
      <c r="F642">
        <v>244.4</v>
      </c>
      <c r="G642">
        <v>-2.2396556479224201</v>
      </c>
      <c r="H642">
        <v>-4.8219639101899201</v>
      </c>
      <c r="I642">
        <v>16.333096254125198</v>
      </c>
      <c r="J642">
        <v>9.99756676364362E-2</v>
      </c>
      <c r="K642">
        <v>237.76103540736</v>
      </c>
      <c r="L642">
        <v>210.95386202479</v>
      </c>
      <c r="M642">
        <v>44.281107720182199</v>
      </c>
      <c r="N642">
        <v>1.00573141652329</v>
      </c>
      <c r="O642">
        <v>10.0654664484451</v>
      </c>
      <c r="P642">
        <v>44.103773584905603</v>
      </c>
      <c r="Q642">
        <v>-3.0817344073737998E-2</v>
      </c>
    </row>
    <row r="643" spans="1:17" x14ac:dyDescent="0.3">
      <c r="A643" t="s">
        <v>1421</v>
      </c>
      <c r="B643" t="s">
        <v>1422</v>
      </c>
      <c r="C643" t="s">
        <v>3183</v>
      </c>
      <c r="D643" t="s">
        <v>141</v>
      </c>
      <c r="E643">
        <v>7896.3206266649904</v>
      </c>
      <c r="F643">
        <v>444.8</v>
      </c>
      <c r="G643">
        <v>-40.723832123378997</v>
      </c>
      <c r="H643">
        <v>3.2890149573829399</v>
      </c>
      <c r="I643">
        <v>-22.7423320450036</v>
      </c>
      <c r="J643">
        <v>4.6038091660424598</v>
      </c>
      <c r="K643">
        <v>447.64730737182401</v>
      </c>
      <c r="L643">
        <v>475.37077279021099</v>
      </c>
      <c r="M643">
        <v>52.595236721030297</v>
      </c>
      <c r="N643">
        <v>1.0794175051303501</v>
      </c>
      <c r="O643">
        <v>58.543165467625897</v>
      </c>
      <c r="P643">
        <v>15.2033152033151</v>
      </c>
      <c r="Q643">
        <v>3.0409066593044001E-2</v>
      </c>
    </row>
    <row r="644" spans="1:17" x14ac:dyDescent="0.3">
      <c r="A644" t="s">
        <v>1423</v>
      </c>
      <c r="B644" t="s">
        <v>1424</v>
      </c>
      <c r="C644" t="s">
        <v>3181</v>
      </c>
      <c r="D644" t="s">
        <v>197</v>
      </c>
      <c r="E644">
        <v>7876.2461604600003</v>
      </c>
      <c r="F644">
        <v>1851.85</v>
      </c>
      <c r="G644">
        <v>71.641307368549207</v>
      </c>
      <c r="H644">
        <v>-8.0696957685971196</v>
      </c>
      <c r="I644">
        <v>26.203984832182599</v>
      </c>
      <c r="J644">
        <v>0.986177057618983</v>
      </c>
      <c r="K644">
        <v>1871.0146223491199</v>
      </c>
      <c r="L644">
        <v>1528.0086988933199</v>
      </c>
      <c r="M644">
        <v>52.181169274570102</v>
      </c>
      <c r="N644">
        <v>0.448259413922662</v>
      </c>
      <c r="O644">
        <v>17.288117288117299</v>
      </c>
      <c r="P644">
        <v>117.864705882352</v>
      </c>
      <c r="Q644">
        <v>4.0628642670221003E-2</v>
      </c>
    </row>
    <row r="645" spans="1:17" x14ac:dyDescent="0.3">
      <c r="A645" t="s">
        <v>1425</v>
      </c>
      <c r="B645" t="s">
        <v>1426</v>
      </c>
      <c r="C645" t="s">
        <v>3174</v>
      </c>
      <c r="D645" t="s">
        <v>46</v>
      </c>
      <c r="E645">
        <v>7857.7349035999996</v>
      </c>
      <c r="F645">
        <v>569.29999999999995</v>
      </c>
      <c r="G645">
        <v>75.056306284447302</v>
      </c>
      <c r="H645">
        <v>-1.64522379147735</v>
      </c>
      <c r="I645">
        <v>68.795862023396793</v>
      </c>
      <c r="J645">
        <v>-1.5020974238661799</v>
      </c>
      <c r="K645">
        <v>547.51697424932695</v>
      </c>
      <c r="L645">
        <v>429.12506109196602</v>
      </c>
      <c r="M645">
        <v>48.099647132589602</v>
      </c>
      <c r="N645">
        <v>0.65358179151353302</v>
      </c>
      <c r="O645">
        <v>8.7300193219743694</v>
      </c>
      <c r="P645">
        <v>135.97927461139801</v>
      </c>
      <c r="Q645">
        <v>0.19958863419216699</v>
      </c>
    </row>
    <row r="646" spans="1:17" x14ac:dyDescent="0.3">
      <c r="A646" t="s">
        <v>1427</v>
      </c>
      <c r="B646" t="s">
        <v>1428</v>
      </c>
      <c r="C646" t="s">
        <v>3179</v>
      </c>
      <c r="D646" t="s">
        <v>1408</v>
      </c>
      <c r="E646">
        <v>7838.2503277199903</v>
      </c>
      <c r="F646">
        <v>374.15</v>
      </c>
      <c r="G646">
        <v>41.4298620153766</v>
      </c>
      <c r="H646">
        <v>-7.9665698384996002</v>
      </c>
      <c r="I646">
        <v>22.106749990324399</v>
      </c>
      <c r="J646">
        <v>-3.0415698052723399</v>
      </c>
      <c r="K646">
        <v>424.46689200163797</v>
      </c>
      <c r="L646">
        <v>389.01552599668901</v>
      </c>
      <c r="M646">
        <v>35.192369155261702</v>
      </c>
      <c r="N646">
        <v>0.46744039178603802</v>
      </c>
      <c r="O646">
        <v>57.156220767072</v>
      </c>
      <c r="P646">
        <v>80.705143685100197</v>
      </c>
      <c r="Q646">
        <v>8.8165112558216005E-2</v>
      </c>
    </row>
    <row r="647" spans="1:17" x14ac:dyDescent="0.3">
      <c r="A647" t="s">
        <v>1429</v>
      </c>
      <c r="B647" t="s">
        <v>1430</v>
      </c>
      <c r="C647" t="s">
        <v>3174</v>
      </c>
      <c r="D647" t="s">
        <v>46</v>
      </c>
      <c r="E647">
        <v>7835.6602958899903</v>
      </c>
      <c r="F647">
        <v>522.54999999999995</v>
      </c>
      <c r="G647">
        <v>44.809836953887199</v>
      </c>
      <c r="H647">
        <v>0.93096620505309602</v>
      </c>
      <c r="I647">
        <v>15.1980375234099</v>
      </c>
      <c r="J647">
        <v>-4.2297553738347196</v>
      </c>
      <c r="K647">
        <v>532.22213372340798</v>
      </c>
      <c r="L647">
        <v>462.04158935084098</v>
      </c>
      <c r="M647">
        <v>41.111421562037599</v>
      </c>
      <c r="N647">
        <v>0.71989682064026905</v>
      </c>
      <c r="O647">
        <v>12.5251172136637</v>
      </c>
      <c r="P647">
        <v>82.550218340611295</v>
      </c>
      <c r="Q647">
        <v>-1.4559310976827999E-2</v>
      </c>
    </row>
    <row r="648" spans="1:17" x14ac:dyDescent="0.3">
      <c r="A648" t="s">
        <v>1431</v>
      </c>
      <c r="B648" t="s">
        <v>1432</v>
      </c>
      <c r="C648" t="s">
        <v>3178</v>
      </c>
      <c r="D648" t="s">
        <v>631</v>
      </c>
      <c r="E648">
        <v>7815.9806321750002</v>
      </c>
      <c r="F648">
        <v>582.04999999999995</v>
      </c>
      <c r="G648">
        <v>53.379716781387501</v>
      </c>
      <c r="H648">
        <v>19.577131890865299</v>
      </c>
      <c r="I648">
        <v>11.8673577373432</v>
      </c>
      <c r="J648">
        <v>-0.76624132514288101</v>
      </c>
      <c r="K648">
        <v>531.632290496834</v>
      </c>
      <c r="L648">
        <v>472.08671052963399</v>
      </c>
      <c r="M648">
        <v>64.199054330877601</v>
      </c>
      <c r="N648">
        <v>1.27185402349522</v>
      </c>
      <c r="O648">
        <v>5.8156515763250596</v>
      </c>
      <c r="P648">
        <v>94.763259160113705</v>
      </c>
      <c r="Q648">
        <v>9.2280884111170997E-2</v>
      </c>
    </row>
    <row r="649" spans="1:17" x14ac:dyDescent="0.3">
      <c r="A649" t="s">
        <v>1433</v>
      </c>
      <c r="B649" t="s">
        <v>1434</v>
      </c>
      <c r="C649" t="s">
        <v>3171</v>
      </c>
      <c r="D649" t="s">
        <v>24</v>
      </c>
      <c r="E649">
        <v>7794.0585658800001</v>
      </c>
      <c r="F649">
        <v>488.85</v>
      </c>
      <c r="G649">
        <v>-36.811119315537098</v>
      </c>
      <c r="H649">
        <v>2.8754416109933598</v>
      </c>
      <c r="I649">
        <v>-11.205461087923</v>
      </c>
      <c r="J649">
        <v>2.3930069535925198</v>
      </c>
      <c r="K649">
        <v>470.898416679381</v>
      </c>
      <c r="L649">
        <v>478.52717463978598</v>
      </c>
      <c r="M649">
        <v>69.111811779915698</v>
      </c>
      <c r="N649">
        <v>0.94566754989386503</v>
      </c>
      <c r="O649">
        <v>22.737035900582999</v>
      </c>
      <c r="P649">
        <v>11.596849674694599</v>
      </c>
      <c r="Q649">
        <v>-0.109781931604364</v>
      </c>
    </row>
    <row r="650" spans="1:17" x14ac:dyDescent="0.3">
      <c r="A650" t="s">
        <v>1435</v>
      </c>
      <c r="B650" t="s">
        <v>1436</v>
      </c>
      <c r="C650" t="s">
        <v>3181</v>
      </c>
      <c r="D650" t="s">
        <v>1437</v>
      </c>
      <c r="E650">
        <v>7759.6416731199997</v>
      </c>
      <c r="F650">
        <v>281.45</v>
      </c>
      <c r="G650">
        <v>-38.939239124461203</v>
      </c>
      <c r="H650">
        <v>-4.4346552139137003</v>
      </c>
      <c r="I650">
        <v>-22.9413869131327</v>
      </c>
      <c r="J650">
        <v>2.39448840476049</v>
      </c>
      <c r="K650">
        <v>281.93995766865999</v>
      </c>
      <c r="L650">
        <v>284.236114849324</v>
      </c>
      <c r="M650">
        <v>69.099701736742105</v>
      </c>
      <c r="N650">
        <v>0.76526589884553498</v>
      </c>
      <c r="O650">
        <v>29.667791792503099</v>
      </c>
      <c r="P650">
        <v>12.557488502299501</v>
      </c>
      <c r="Q650">
        <v>8.1159584785068004E-2</v>
      </c>
    </row>
    <row r="651" spans="1:17" x14ac:dyDescent="0.3">
      <c r="A651" t="s">
        <v>1438</v>
      </c>
      <c r="B651" t="s">
        <v>1439</v>
      </c>
      <c r="C651" t="s">
        <v>3189</v>
      </c>
      <c r="D651" t="s">
        <v>648</v>
      </c>
      <c r="E651">
        <v>7726.4409098399901</v>
      </c>
      <c r="F651">
        <v>449.45</v>
      </c>
      <c r="G651">
        <v>-10.8757165703114</v>
      </c>
      <c r="H651">
        <v>-9.2540909378212692</v>
      </c>
      <c r="I651">
        <v>16.835398499620698</v>
      </c>
      <c r="J651">
        <v>1.96409406310458</v>
      </c>
      <c r="K651">
        <v>474.06402170326697</v>
      </c>
      <c r="L651">
        <v>436.12959716868698</v>
      </c>
      <c r="M651">
        <v>46.125191799661501</v>
      </c>
      <c r="N651">
        <v>0.39728984796745997</v>
      </c>
      <c r="O651">
        <v>42.118144398709497</v>
      </c>
      <c r="P651">
        <v>40.849263553744898</v>
      </c>
      <c r="Q651">
        <v>7.1509904037630995E-2</v>
      </c>
    </row>
    <row r="652" spans="1:17" x14ac:dyDescent="0.3">
      <c r="A652" t="s">
        <v>1440</v>
      </c>
      <c r="B652" t="s">
        <v>1441</v>
      </c>
      <c r="C652" t="s">
        <v>3171</v>
      </c>
      <c r="D652" t="s">
        <v>21</v>
      </c>
      <c r="E652">
        <v>7655.4245088320004</v>
      </c>
      <c r="F652">
        <v>27.85</v>
      </c>
      <c r="G652">
        <v>38.865724645703899</v>
      </c>
      <c r="H652">
        <v>-10.651541981857999</v>
      </c>
      <c r="I652">
        <v>-35.988051023475499</v>
      </c>
      <c r="J652">
        <v>-5.9321869072845796</v>
      </c>
      <c r="K652">
        <v>29.121082510826302</v>
      </c>
      <c r="L652">
        <v>27.971729602960401</v>
      </c>
      <c r="M652">
        <v>34.223525359828102</v>
      </c>
      <c r="N652">
        <v>0.57480827654019795</v>
      </c>
      <c r="O652">
        <v>45.431932840536298</v>
      </c>
      <c r="P652">
        <v>71.901724137930998</v>
      </c>
      <c r="Q652">
        <v>2.9684543563162E-2</v>
      </c>
    </row>
    <row r="653" spans="1:17" x14ac:dyDescent="0.3">
      <c r="A653" t="s">
        <v>1442</v>
      </c>
      <c r="B653" t="s">
        <v>1443</v>
      </c>
      <c r="C653" t="s">
        <v>3185</v>
      </c>
      <c r="D653" t="s">
        <v>468</v>
      </c>
      <c r="E653">
        <v>7599.1685349999998</v>
      </c>
      <c r="F653">
        <v>2349.25</v>
      </c>
      <c r="G653">
        <v>-21.761507747518401</v>
      </c>
      <c r="H653">
        <v>4.4505308752413599</v>
      </c>
      <c r="I653">
        <v>-2.35199371473733</v>
      </c>
      <c r="J653">
        <v>1.38480936171183</v>
      </c>
      <c r="K653">
        <v>2260.5642501745801</v>
      </c>
      <c r="L653">
        <v>2260.75289424319</v>
      </c>
      <c r="M653">
        <v>75.913160242208704</v>
      </c>
      <c r="N653">
        <v>1.01466570836045</v>
      </c>
      <c r="O653">
        <v>16.420134085346302</v>
      </c>
      <c r="P653">
        <v>19.859693877550999</v>
      </c>
      <c r="Q653">
        <v>-0.105174346923557</v>
      </c>
    </row>
    <row r="654" spans="1:17" hidden="1" x14ac:dyDescent="0.3">
      <c r="A654" t="s">
        <v>1444</v>
      </c>
      <c r="B654" t="s">
        <v>1445</v>
      </c>
      <c r="C654" t="s">
        <v>3186</v>
      </c>
      <c r="D654" t="s">
        <v>1446</v>
      </c>
      <c r="E654">
        <v>7589.4100799999997</v>
      </c>
      <c r="F654">
        <v>3630.9</v>
      </c>
      <c r="G654">
        <v>748.53050695355603</v>
      </c>
      <c r="H654">
        <v>12.592631496948901</v>
      </c>
      <c r="I654">
        <v>150.82893088788501</v>
      </c>
      <c r="J654">
        <v>-1.2241951943741101</v>
      </c>
      <c r="K654">
        <v>3355.29876993887</v>
      </c>
      <c r="L654">
        <v>2264.5396253215899</v>
      </c>
      <c r="M654">
        <v>49.6738591448403</v>
      </c>
      <c r="N654">
        <v>0.42116076014381099</v>
      </c>
      <c r="O654">
        <v>8.7884546531163004</v>
      </c>
      <c r="P654">
        <v>900.66143034311597</v>
      </c>
    </row>
    <row r="655" spans="1:17" x14ac:dyDescent="0.3">
      <c r="A655" t="s">
        <v>1447</v>
      </c>
      <c r="B655" t="s">
        <v>1448</v>
      </c>
      <c r="C655" t="s">
        <v>631</v>
      </c>
      <c r="D655" t="s">
        <v>631</v>
      </c>
      <c r="E655">
        <v>7579.9843947649997</v>
      </c>
      <c r="F655">
        <v>549.04999999999995</v>
      </c>
      <c r="G655">
        <v>-1.18353215450048</v>
      </c>
      <c r="H655">
        <v>-7.3311737180297998</v>
      </c>
      <c r="I655">
        <v>1.2026148710225999</v>
      </c>
      <c r="J655">
        <v>-0.55789794898720002</v>
      </c>
      <c r="K655">
        <v>545.94469855462705</v>
      </c>
      <c r="L655">
        <v>511.57813223002699</v>
      </c>
      <c r="M655">
        <v>41.525971572714397</v>
      </c>
      <c r="N655">
        <v>0.63659745133022005</v>
      </c>
      <c r="O655">
        <v>21.300428012020699</v>
      </c>
      <c r="P655">
        <v>39.1056498606536</v>
      </c>
      <c r="Q655">
        <v>8.0498218691320997E-2</v>
      </c>
    </row>
    <row r="656" spans="1:17" hidden="1" x14ac:dyDescent="0.3">
      <c r="A656" t="s">
        <v>1449</v>
      </c>
      <c r="B656" t="s">
        <v>1450</v>
      </c>
      <c r="C656" t="s">
        <v>3186</v>
      </c>
      <c r="D656" t="s">
        <v>1011</v>
      </c>
      <c r="E656">
        <v>7531.5764188000003</v>
      </c>
      <c r="F656">
        <v>774.7</v>
      </c>
      <c r="G656">
        <v>625.53335873752201</v>
      </c>
      <c r="H656">
        <v>8.2026690998571095</v>
      </c>
      <c r="I656">
        <v>141.740342630936</v>
      </c>
      <c r="J656">
        <v>3.4145357382793899</v>
      </c>
      <c r="K656">
        <v>768.05644338928801</v>
      </c>
      <c r="L656">
        <v>582.24602538977797</v>
      </c>
      <c r="M656">
        <v>62.215494258717598</v>
      </c>
      <c r="N656">
        <v>0.56252048043642899</v>
      </c>
      <c r="O656">
        <v>17.5551826513489</v>
      </c>
      <c r="P656">
        <v>665.51383399209396</v>
      </c>
      <c r="Q656">
        <v>0.246277322202437</v>
      </c>
    </row>
    <row r="657" spans="1:17" x14ac:dyDescent="0.3">
      <c r="A657" t="s">
        <v>1451</v>
      </c>
      <c r="B657" t="s">
        <v>1452</v>
      </c>
      <c r="C657" t="s">
        <v>3183</v>
      </c>
      <c r="D657" t="s">
        <v>285</v>
      </c>
      <c r="E657">
        <v>7504.1794239699902</v>
      </c>
      <c r="F657">
        <v>3150.1</v>
      </c>
      <c r="G657">
        <v>124.257383917526</v>
      </c>
      <c r="H657">
        <v>-4.9526185083184799</v>
      </c>
      <c r="I657">
        <v>71.197300357275196</v>
      </c>
      <c r="J657">
        <v>-0.47147820243386301</v>
      </c>
      <c r="K657">
        <v>2947.7412081775701</v>
      </c>
      <c r="L657">
        <v>2174.89887049443</v>
      </c>
      <c r="M657">
        <v>48.00851412982</v>
      </c>
      <c r="N657">
        <v>0.58582582743700595</v>
      </c>
      <c r="O657">
        <v>13.9630487921018</v>
      </c>
      <c r="P657">
        <v>161.31065947739501</v>
      </c>
      <c r="Q657">
        <v>0.131317333646401</v>
      </c>
    </row>
    <row r="658" spans="1:17" hidden="1" x14ac:dyDescent="0.3">
      <c r="A658" t="s">
        <v>1453</v>
      </c>
      <c r="B658" t="s">
        <v>1454</v>
      </c>
      <c r="C658" t="s">
        <v>3186</v>
      </c>
      <c r="D658" t="s">
        <v>43</v>
      </c>
      <c r="E658">
        <v>7435.7127810000002</v>
      </c>
      <c r="F658">
        <v>440</v>
      </c>
      <c r="G658">
        <v>8.39350700123053</v>
      </c>
      <c r="H658">
        <v>-92.965692933719296</v>
      </c>
      <c r="I658">
        <v>17.819007188572101</v>
      </c>
      <c r="J658">
        <v>2.6151366217863199</v>
      </c>
      <c r="K658">
        <v>408.752833138472</v>
      </c>
      <c r="L658">
        <v>365.98208660657798</v>
      </c>
      <c r="M658">
        <v>54.216720830865</v>
      </c>
      <c r="N658">
        <v>0.66372164490303398</v>
      </c>
      <c r="O658">
        <v>10.488636363636299</v>
      </c>
      <c r="P658">
        <v>53.213042101930903</v>
      </c>
      <c r="Q658">
        <v>1.7436728357279999E-2</v>
      </c>
    </row>
    <row r="659" spans="1:17" hidden="1" x14ac:dyDescent="0.3">
      <c r="A659" t="s">
        <v>1455</v>
      </c>
      <c r="B659" t="s">
        <v>1456</v>
      </c>
      <c r="C659" t="s">
        <v>3186</v>
      </c>
      <c r="D659" t="s">
        <v>631</v>
      </c>
      <c r="E659">
        <v>7401.6584665800001</v>
      </c>
      <c r="F659">
        <v>3983.4</v>
      </c>
      <c r="G659">
        <v>1.1068855352901501</v>
      </c>
      <c r="H659">
        <v>-2.3878085868166501</v>
      </c>
      <c r="I659">
        <v>6.8454515436673402</v>
      </c>
      <c r="J659">
        <v>-5.8416567983541396</v>
      </c>
      <c r="K659">
        <v>3791.6172211656599</v>
      </c>
      <c r="L659">
        <v>3580.9504935700002</v>
      </c>
      <c r="M659">
        <v>39.0105424977749</v>
      </c>
      <c r="N659">
        <v>2.7793454957302499</v>
      </c>
      <c r="O659">
        <v>7.6668172917608102</v>
      </c>
      <c r="P659">
        <v>31.6152054319274</v>
      </c>
      <c r="Q659">
        <v>-2.6937652303013E-2</v>
      </c>
    </row>
    <row r="660" spans="1:17" x14ac:dyDescent="0.3">
      <c r="A660" t="s">
        <v>1457</v>
      </c>
      <c r="B660" t="s">
        <v>1458</v>
      </c>
      <c r="C660" t="s">
        <v>3177</v>
      </c>
      <c r="D660" t="s">
        <v>197</v>
      </c>
      <c r="E660">
        <v>7386.8896144999999</v>
      </c>
      <c r="F660">
        <v>522.35</v>
      </c>
      <c r="G660">
        <v>39.614096274398698</v>
      </c>
      <c r="H660">
        <v>0.47862693062728201</v>
      </c>
      <c r="I660">
        <v>44.577006214038903</v>
      </c>
      <c r="J660">
        <v>-0.57048292749471496</v>
      </c>
      <c r="K660">
        <v>503.530770166727</v>
      </c>
      <c r="L660">
        <v>419.69394729823802</v>
      </c>
      <c r="M660">
        <v>43.9793248862414</v>
      </c>
      <c r="N660">
        <v>0.53774621758339103</v>
      </c>
      <c r="O660">
        <v>7.1216617210682198</v>
      </c>
      <c r="P660">
        <v>92.358681642423093</v>
      </c>
      <c r="Q660">
        <v>0.14560818109808801</v>
      </c>
    </row>
    <row r="661" spans="1:17" x14ac:dyDescent="0.3">
      <c r="A661" t="s">
        <v>1459</v>
      </c>
      <c r="B661" t="s">
        <v>1460</v>
      </c>
      <c r="C661" t="s">
        <v>3177</v>
      </c>
      <c r="D661" t="s">
        <v>197</v>
      </c>
      <c r="E661">
        <v>7380.2054451000004</v>
      </c>
      <c r="F661">
        <v>523</v>
      </c>
      <c r="G661">
        <v>-0.167962487355755</v>
      </c>
      <c r="H661">
        <v>-18.112871794899299</v>
      </c>
      <c r="I661">
        <v>15.7781271529399</v>
      </c>
      <c r="J661">
        <v>-0.56385294432325095</v>
      </c>
      <c r="K661">
        <v>525.253982633889</v>
      </c>
      <c r="L661">
        <v>466.80907105677801</v>
      </c>
      <c r="M661">
        <v>49.759437767398602</v>
      </c>
      <c r="N661">
        <v>0.935172406080508</v>
      </c>
      <c r="O661">
        <v>22.2944550669216</v>
      </c>
      <c r="P661">
        <v>47.844522968197801</v>
      </c>
      <c r="Q661">
        <v>5.1020661322261997E-2</v>
      </c>
    </row>
    <row r="662" spans="1:17" x14ac:dyDescent="0.3">
      <c r="A662" t="s">
        <v>1461</v>
      </c>
      <c r="B662" t="s">
        <v>1462</v>
      </c>
      <c r="C662" t="s">
        <v>3174</v>
      </c>
      <c r="D662" t="s">
        <v>46</v>
      </c>
      <c r="E662">
        <v>7341.0790260800004</v>
      </c>
      <c r="F662">
        <v>41.91</v>
      </c>
      <c r="G662">
        <v>50.872917642804602</v>
      </c>
      <c r="H662">
        <v>-11.7977877179113</v>
      </c>
      <c r="I662">
        <v>13.259331279027601</v>
      </c>
      <c r="J662">
        <v>-2.9300567724492699</v>
      </c>
      <c r="K662">
        <v>46.582534782641801</v>
      </c>
      <c r="L662">
        <v>40.325606843337098</v>
      </c>
      <c r="M662">
        <v>31.241642463323</v>
      </c>
      <c r="N662">
        <v>0.46494658817093798</v>
      </c>
      <c r="O662">
        <v>37.198759246003299</v>
      </c>
      <c r="P662">
        <v>84.990462129177402</v>
      </c>
      <c r="Q662">
        <v>0.13434453786025399</v>
      </c>
    </row>
    <row r="663" spans="1:17" x14ac:dyDescent="0.3">
      <c r="A663" t="s">
        <v>1463</v>
      </c>
      <c r="B663" t="s">
        <v>1464</v>
      </c>
      <c r="C663" t="s">
        <v>3183</v>
      </c>
      <c r="D663" t="s">
        <v>158</v>
      </c>
      <c r="E663">
        <v>7333.4242999999997</v>
      </c>
      <c r="F663">
        <v>382.95</v>
      </c>
      <c r="G663">
        <v>-33.513655276925498</v>
      </c>
      <c r="H663">
        <v>-10.6376068224343</v>
      </c>
      <c r="I663">
        <v>-10.456717685644399</v>
      </c>
      <c r="J663">
        <v>-1.7640349689703101</v>
      </c>
      <c r="K663">
        <v>425.35360275164902</v>
      </c>
      <c r="L663">
        <v>420.93600999209099</v>
      </c>
      <c r="M663">
        <v>35.5797421529956</v>
      </c>
      <c r="N663">
        <v>0.247249819716131</v>
      </c>
      <c r="O663">
        <v>42.969056012534203</v>
      </c>
      <c r="P663">
        <v>10.999999999999901</v>
      </c>
      <c r="Q663">
        <v>7.6697044061230998E-2</v>
      </c>
    </row>
    <row r="664" spans="1:17" hidden="1" x14ac:dyDescent="0.3">
      <c r="A664" t="s">
        <v>1465</v>
      </c>
      <c r="B664" t="s">
        <v>1466</v>
      </c>
      <c r="C664" t="s">
        <v>3186</v>
      </c>
      <c r="D664" t="s">
        <v>262</v>
      </c>
      <c r="E664">
        <v>7302.9082357999996</v>
      </c>
      <c r="F664">
        <v>3121.85</v>
      </c>
      <c r="G664">
        <v>30.2507379627998</v>
      </c>
      <c r="H664">
        <v>-17.537920520036099</v>
      </c>
      <c r="I664">
        <v>79.954795850162995</v>
      </c>
      <c r="J664">
        <v>-7.0672458632700801</v>
      </c>
      <c r="K664">
        <v>3284.5798548646299</v>
      </c>
      <c r="L664">
        <v>2677.2633581169398</v>
      </c>
      <c r="M664">
        <v>34.171768900593101</v>
      </c>
      <c r="N664">
        <v>0.56107533121500097</v>
      </c>
      <c r="O664">
        <v>25.982990854781601</v>
      </c>
      <c r="P664">
        <v>103.709624796084</v>
      </c>
      <c r="Q664">
        <v>0.13898875083807599</v>
      </c>
    </row>
    <row r="665" spans="1:17" x14ac:dyDescent="0.3">
      <c r="A665" t="s">
        <v>1467</v>
      </c>
      <c r="B665" t="s">
        <v>1468</v>
      </c>
      <c r="C665" t="s">
        <v>3185</v>
      </c>
      <c r="D665" t="s">
        <v>166</v>
      </c>
      <c r="E665">
        <v>7287.2064712499996</v>
      </c>
      <c r="F665">
        <v>1016.9</v>
      </c>
      <c r="G665">
        <v>88.911003843294296</v>
      </c>
      <c r="H665">
        <v>2.7468780812684002</v>
      </c>
      <c r="I665">
        <v>57.872578570580103</v>
      </c>
      <c r="J665">
        <v>9.7568045398015304</v>
      </c>
      <c r="K665">
        <v>966.52749540976799</v>
      </c>
      <c r="L665">
        <v>777.07557203643603</v>
      </c>
      <c r="M665">
        <v>66.528701230260495</v>
      </c>
      <c r="N665">
        <v>0.63232670865553098</v>
      </c>
      <c r="O665">
        <v>6.4018094207886698</v>
      </c>
      <c r="P665">
        <v>132.646991535117</v>
      </c>
      <c r="Q665">
        <v>4.0085298006215998E-2</v>
      </c>
    </row>
    <row r="666" spans="1:17" x14ac:dyDescent="0.3">
      <c r="A666" t="s">
        <v>1469</v>
      </c>
      <c r="B666" t="s">
        <v>1470</v>
      </c>
      <c r="C666" t="s">
        <v>3173</v>
      </c>
      <c r="D666" t="s">
        <v>116</v>
      </c>
      <c r="E666">
        <v>7283.0747415249998</v>
      </c>
      <c r="F666">
        <v>1202.25</v>
      </c>
      <c r="G666">
        <v>56.5723791007443</v>
      </c>
      <c r="H666">
        <v>-4.1559512098711702</v>
      </c>
      <c r="I666">
        <v>29.2784551902982</v>
      </c>
      <c r="J666">
        <v>-2.8058186363006001</v>
      </c>
      <c r="K666">
        <v>1185.7426469145801</v>
      </c>
      <c r="L666">
        <v>1009.31524400383</v>
      </c>
      <c r="M666">
        <v>44.343374989518402</v>
      </c>
      <c r="N666">
        <v>0.41985421390675198</v>
      </c>
      <c r="O666">
        <v>11.9650655021833</v>
      </c>
      <c r="P666">
        <v>84.606525911708204</v>
      </c>
      <c r="Q666">
        <v>7.6793009696479994E-2</v>
      </c>
    </row>
    <row r="667" spans="1:17" x14ac:dyDescent="0.3">
      <c r="A667" t="s">
        <v>1471</v>
      </c>
      <c r="B667" t="s">
        <v>1472</v>
      </c>
      <c r="C667" t="s">
        <v>3178</v>
      </c>
      <c r="D667" t="s">
        <v>847</v>
      </c>
      <c r="E667">
        <v>7263.5944931820004</v>
      </c>
      <c r="F667">
        <v>40.46</v>
      </c>
      <c r="G667">
        <v>-33.33291898817</v>
      </c>
      <c r="H667">
        <v>0.34089804536469298</v>
      </c>
      <c r="I667">
        <v>-23.159657369063101</v>
      </c>
      <c r="J667">
        <v>-2.27778952241836</v>
      </c>
      <c r="K667">
        <v>40.948260185849797</v>
      </c>
      <c r="L667">
        <v>42.569123755323901</v>
      </c>
      <c r="M667">
        <v>48.444629436750802</v>
      </c>
      <c r="N667">
        <v>1.86813776128146</v>
      </c>
      <c r="O667">
        <v>33.465150766188799</v>
      </c>
      <c r="P667">
        <v>9.3513513513513402</v>
      </c>
      <c r="Q667">
        <v>9.6976975016420004E-3</v>
      </c>
    </row>
    <row r="668" spans="1:17" hidden="1" x14ac:dyDescent="0.3">
      <c r="A668" t="s">
        <v>1473</v>
      </c>
      <c r="B668" t="s">
        <v>1474</v>
      </c>
      <c r="C668" t="s">
        <v>3186</v>
      </c>
      <c r="D668" t="s">
        <v>215</v>
      </c>
      <c r="E668">
        <v>7202.3769625499999</v>
      </c>
      <c r="F668">
        <v>1300.1500000000001</v>
      </c>
      <c r="G668">
        <v>5191.3492858441996</v>
      </c>
      <c r="H668">
        <v>-5.9455191886048597</v>
      </c>
      <c r="I668">
        <v>158.43828440862001</v>
      </c>
      <c r="J668">
        <v>-1.39869727272912</v>
      </c>
      <c r="K668">
        <v>1381.1186114223401</v>
      </c>
      <c r="L668">
        <v>831.46380449428204</v>
      </c>
      <c r="M668">
        <v>34.823308429802601</v>
      </c>
      <c r="N668">
        <v>1.7292519440952201</v>
      </c>
      <c r="O668">
        <v>26.523862631234799</v>
      </c>
    </row>
    <row r="669" spans="1:17" x14ac:dyDescent="0.3">
      <c r="A669" t="s">
        <v>1475</v>
      </c>
      <c r="B669" t="s">
        <v>1476</v>
      </c>
      <c r="C669" t="s">
        <v>3183</v>
      </c>
      <c r="D669" t="s">
        <v>127</v>
      </c>
      <c r="E669">
        <v>7201.5797069999999</v>
      </c>
      <c r="F669">
        <v>649.20000000000005</v>
      </c>
      <c r="G669">
        <v>2.2468624235619301</v>
      </c>
      <c r="H669">
        <v>-3.7690916912073198</v>
      </c>
      <c r="I669">
        <v>14.6850250583632</v>
      </c>
      <c r="J669">
        <v>2.8249623524973102</v>
      </c>
      <c r="K669">
        <v>644.226394638947</v>
      </c>
      <c r="L669">
        <v>599.04516599416604</v>
      </c>
      <c r="M669">
        <v>51.1824805348556</v>
      </c>
      <c r="N669">
        <v>0.85748737259336005</v>
      </c>
      <c r="O669">
        <v>29.644177449168101</v>
      </c>
      <c r="P669">
        <v>44.010647737355796</v>
      </c>
      <c r="Q669">
        <v>5.5505830716332E-2</v>
      </c>
    </row>
    <row r="670" spans="1:17" hidden="1" x14ac:dyDescent="0.3">
      <c r="A670" t="s">
        <v>1477</v>
      </c>
      <c r="B670" t="s">
        <v>1478</v>
      </c>
      <c r="C670" t="s">
        <v>3186</v>
      </c>
      <c r="D670" t="s">
        <v>116</v>
      </c>
      <c r="E670">
        <v>7182.6034995699902</v>
      </c>
      <c r="F670">
        <v>617.20000000000005</v>
      </c>
      <c r="G670">
        <v>-19.326141724439999</v>
      </c>
      <c r="H670">
        <v>4.6922370055473799</v>
      </c>
      <c r="I670">
        <v>10.7516232549275</v>
      </c>
      <c r="J670">
        <v>7.9336862734436204</v>
      </c>
      <c r="K670">
        <v>572.40183243457295</v>
      </c>
      <c r="L670">
        <v>544.19437798512195</v>
      </c>
      <c r="M670">
        <v>74.840062041611304</v>
      </c>
      <c r="N670">
        <v>1.09120974903962</v>
      </c>
      <c r="O670">
        <v>3.8561244329228601</v>
      </c>
      <c r="P670">
        <v>32.162740899357601</v>
      </c>
      <c r="Q670">
        <v>4.1990729652451E-2</v>
      </c>
    </row>
    <row r="671" spans="1:17" x14ac:dyDescent="0.3">
      <c r="A671" t="s">
        <v>1479</v>
      </c>
      <c r="B671" t="s">
        <v>1480</v>
      </c>
      <c r="C671" t="s">
        <v>3170</v>
      </c>
      <c r="D671" t="s">
        <v>21</v>
      </c>
      <c r="E671">
        <v>7160.3142457550002</v>
      </c>
      <c r="F671">
        <v>854.55</v>
      </c>
      <c r="G671">
        <v>53.440674872120198</v>
      </c>
      <c r="H671">
        <v>5.1181153011092002</v>
      </c>
      <c r="I671">
        <v>25.258688819872699</v>
      </c>
      <c r="J671">
        <v>1.99595525377947</v>
      </c>
      <c r="K671">
        <v>831.61114875348096</v>
      </c>
      <c r="L671">
        <v>716.19315596597301</v>
      </c>
      <c r="M671">
        <v>60.719056160015903</v>
      </c>
      <c r="N671">
        <v>0.68970014383101996</v>
      </c>
      <c r="O671">
        <v>8.5600608507401699</v>
      </c>
      <c r="P671">
        <v>105.915662650602</v>
      </c>
      <c r="Q671">
        <v>0.127415905358469</v>
      </c>
    </row>
    <row r="672" spans="1:17" hidden="1" x14ac:dyDescent="0.3">
      <c r="A672" t="s">
        <v>1481</v>
      </c>
      <c r="B672" t="s">
        <v>1482</v>
      </c>
      <c r="C672" t="s">
        <v>3186</v>
      </c>
      <c r="D672" t="s">
        <v>21</v>
      </c>
      <c r="E672">
        <v>7150.0742932000003</v>
      </c>
      <c r="F672">
        <v>118.2</v>
      </c>
      <c r="G672">
        <v>5.7999072908288598</v>
      </c>
      <c r="H672">
        <v>-1.55781505237032</v>
      </c>
      <c r="I672">
        <v>12.475912734592001</v>
      </c>
      <c r="J672">
        <v>-7.7314708773854699</v>
      </c>
      <c r="K672">
        <v>125.748678579909</v>
      </c>
      <c r="L672">
        <v>111.79461744733899</v>
      </c>
      <c r="M672">
        <v>29.9998917961362</v>
      </c>
      <c r="N672">
        <v>0.63490290110485903</v>
      </c>
      <c r="O672">
        <v>21.150592216582002</v>
      </c>
      <c r="P672">
        <v>47.253021053942902</v>
      </c>
      <c r="Q672">
        <v>0.27901281928996702</v>
      </c>
    </row>
    <row r="673" spans="1:17" x14ac:dyDescent="0.3">
      <c r="A673" t="s">
        <v>1483</v>
      </c>
      <c r="B673" t="s">
        <v>1484</v>
      </c>
      <c r="C673" t="s">
        <v>3175</v>
      </c>
      <c r="D673" t="s">
        <v>54</v>
      </c>
      <c r="E673">
        <v>7131.0373747119902</v>
      </c>
      <c r="F673">
        <v>218.25</v>
      </c>
      <c r="G673">
        <v>-31.900042473666801</v>
      </c>
      <c r="H673">
        <v>-1.2218487647607099</v>
      </c>
      <c r="I673">
        <v>-55.707584770075002</v>
      </c>
      <c r="J673">
        <v>-2.8758633180125899</v>
      </c>
      <c r="K673">
        <v>226.99478755460501</v>
      </c>
      <c r="L673">
        <v>255.632051075481</v>
      </c>
      <c r="M673">
        <v>36.755474200905397</v>
      </c>
      <c r="N673">
        <v>0.88501041621319798</v>
      </c>
      <c r="O673">
        <v>116.632302405498</v>
      </c>
      <c r="P673">
        <v>11.2952575216726</v>
      </c>
      <c r="Q673">
        <v>-2.7841463130605999E-2</v>
      </c>
    </row>
    <row r="674" spans="1:17" x14ac:dyDescent="0.3">
      <c r="A674" t="s">
        <v>1485</v>
      </c>
      <c r="B674" t="s">
        <v>1486</v>
      </c>
      <c r="C674" t="s">
        <v>3173</v>
      </c>
      <c r="D674" t="s">
        <v>382</v>
      </c>
      <c r="E674">
        <v>7117.3311917399997</v>
      </c>
      <c r="F674">
        <v>305.89999999999998</v>
      </c>
      <c r="G674">
        <v>-52.313024964589701</v>
      </c>
      <c r="H674">
        <v>2.1365614581225998</v>
      </c>
      <c r="I674">
        <v>-10.8280511514465</v>
      </c>
      <c r="J674">
        <v>2.5516909728103299</v>
      </c>
      <c r="K674">
        <v>301.90973462886598</v>
      </c>
      <c r="L674">
        <v>314.97781482874302</v>
      </c>
      <c r="M674">
        <v>56.544688995117298</v>
      </c>
      <c r="N674">
        <v>1.0498434458414301</v>
      </c>
      <c r="O674">
        <v>39.898659692709998</v>
      </c>
      <c r="P674">
        <v>18.496997869455701</v>
      </c>
      <c r="Q674">
        <v>-8.3113030300120006E-3</v>
      </c>
    </row>
    <row r="675" spans="1:17" hidden="1" x14ac:dyDescent="0.3">
      <c r="A675" t="s">
        <v>1487</v>
      </c>
      <c r="B675" t="s">
        <v>1488</v>
      </c>
      <c r="C675" t="s">
        <v>3186</v>
      </c>
      <c r="D675" t="s">
        <v>54</v>
      </c>
      <c r="E675">
        <v>7116.3976225500001</v>
      </c>
      <c r="F675">
        <v>1361.65</v>
      </c>
      <c r="G675">
        <v>133.14898202716901</v>
      </c>
      <c r="H675">
        <v>-4.5796264051519397</v>
      </c>
      <c r="I675">
        <v>21.872012854152601</v>
      </c>
      <c r="J675">
        <v>-7.7967412872720301</v>
      </c>
      <c r="K675">
        <v>1376.8415904072201</v>
      </c>
      <c r="L675">
        <v>1098.5231341571</v>
      </c>
      <c r="M675">
        <v>35.986517504432598</v>
      </c>
      <c r="N675">
        <v>0.66273067828187304</v>
      </c>
      <c r="O675">
        <v>16.7700951052032</v>
      </c>
      <c r="P675">
        <v>215.160282374725</v>
      </c>
      <c r="Q675">
        <v>0.119363019361413</v>
      </c>
    </row>
    <row r="676" spans="1:17" x14ac:dyDescent="0.3">
      <c r="A676" t="s">
        <v>1489</v>
      </c>
      <c r="B676" t="s">
        <v>1490</v>
      </c>
      <c r="C676" t="s">
        <v>3178</v>
      </c>
      <c r="D676" t="s">
        <v>72</v>
      </c>
      <c r="E676">
        <v>7072.31407253</v>
      </c>
      <c r="F676">
        <v>3680.15</v>
      </c>
      <c r="G676">
        <v>45.781528193183298</v>
      </c>
      <c r="H676">
        <v>-6.8246346661051298</v>
      </c>
      <c r="I676">
        <v>68.392716406370099</v>
      </c>
      <c r="J676">
        <v>-1.6403870752958001</v>
      </c>
      <c r="K676">
        <v>3450.2428528980499</v>
      </c>
      <c r="L676">
        <v>2762.4225175051702</v>
      </c>
      <c r="M676">
        <v>41.672643640403599</v>
      </c>
      <c r="N676">
        <v>0.66614480001938803</v>
      </c>
      <c r="O676">
        <v>3.8014754833362598</v>
      </c>
      <c r="P676">
        <v>130.73040752351099</v>
      </c>
      <c r="Q676">
        <v>-2.4516657217150999E-2</v>
      </c>
    </row>
    <row r="677" spans="1:17" x14ac:dyDescent="0.3">
      <c r="A677" t="s">
        <v>1491</v>
      </c>
      <c r="B677" t="s">
        <v>1492</v>
      </c>
      <c r="C677" t="s">
        <v>3181</v>
      </c>
      <c r="D677" t="s">
        <v>463</v>
      </c>
      <c r="E677">
        <v>7053.7502029249999</v>
      </c>
      <c r="F677">
        <v>500.7</v>
      </c>
      <c r="G677">
        <v>-51.493419179405798</v>
      </c>
      <c r="H677">
        <v>9.4921378265577694</v>
      </c>
      <c r="I677">
        <v>-5.9387844758563899</v>
      </c>
      <c r="J677">
        <v>-0.14619731112278</v>
      </c>
      <c r="K677">
        <v>481.74788537510102</v>
      </c>
      <c r="L677">
        <v>518.401834220041</v>
      </c>
      <c r="M677">
        <v>54.5669269519829</v>
      </c>
      <c r="N677">
        <v>1.6218035755476099</v>
      </c>
      <c r="O677">
        <v>39.285000998601902</v>
      </c>
      <c r="P677">
        <v>16.849474912485402</v>
      </c>
      <c r="Q677">
        <v>-3.3282864564315999E-2</v>
      </c>
    </row>
    <row r="678" spans="1:17" x14ac:dyDescent="0.3">
      <c r="A678" t="s">
        <v>1493</v>
      </c>
      <c r="B678" t="s">
        <v>1494</v>
      </c>
      <c r="C678" t="s">
        <v>3178</v>
      </c>
      <c r="D678" t="s">
        <v>1495</v>
      </c>
      <c r="E678">
        <v>7048.5383891000001</v>
      </c>
      <c r="F678">
        <v>524.95000000000005</v>
      </c>
      <c r="G678">
        <v>1.2547842219946499</v>
      </c>
      <c r="H678">
        <v>8.4995195376526809</v>
      </c>
      <c r="I678">
        <v>-5.2747703634134</v>
      </c>
      <c r="J678">
        <v>0.78124717247047304</v>
      </c>
      <c r="K678">
        <v>487.44043454174999</v>
      </c>
      <c r="L678">
        <v>458.92104226617897</v>
      </c>
      <c r="M678">
        <v>59.803708701712999</v>
      </c>
      <c r="N678">
        <v>0.64205044439091996</v>
      </c>
      <c r="O678">
        <v>9.8961805886274608</v>
      </c>
      <c r="P678">
        <v>53.359626059012498</v>
      </c>
    </row>
    <row r="679" spans="1:17" x14ac:dyDescent="0.3">
      <c r="A679" t="s">
        <v>1496</v>
      </c>
      <c r="B679" t="s">
        <v>1497</v>
      </c>
      <c r="C679" t="s">
        <v>3177</v>
      </c>
      <c r="D679" t="s">
        <v>197</v>
      </c>
      <c r="E679">
        <v>7046.0783151750002</v>
      </c>
      <c r="F679">
        <v>2438.3000000000002</v>
      </c>
      <c r="G679">
        <v>117.641149533915</v>
      </c>
      <c r="H679">
        <v>-12.4589930273091</v>
      </c>
      <c r="I679">
        <v>87.0293998489161</v>
      </c>
      <c r="J679">
        <v>-3.1185950376099401</v>
      </c>
      <c r="K679">
        <v>2474.6293511291901</v>
      </c>
      <c r="L679">
        <v>1883.4913249111701</v>
      </c>
      <c r="M679">
        <v>24.007438368618899</v>
      </c>
      <c r="N679">
        <v>0.30264632821944898</v>
      </c>
      <c r="O679">
        <v>21.0720584013451</v>
      </c>
      <c r="P679">
        <v>182.014804533888</v>
      </c>
      <c r="Q679">
        <v>0.15018949648124599</v>
      </c>
    </row>
    <row r="680" spans="1:17" x14ac:dyDescent="0.3">
      <c r="A680" t="s">
        <v>1498</v>
      </c>
      <c r="B680" t="s">
        <v>1499</v>
      </c>
      <c r="C680" t="s">
        <v>3185</v>
      </c>
      <c r="D680" t="s">
        <v>379</v>
      </c>
      <c r="E680">
        <v>7045.3909519619901</v>
      </c>
      <c r="F680">
        <v>82.52</v>
      </c>
      <c r="G680">
        <v>-14.270190671710299</v>
      </c>
      <c r="H680">
        <v>-2.1901813794203</v>
      </c>
      <c r="I680">
        <v>6.3960636535231004</v>
      </c>
      <c r="J680">
        <v>0.40549768077460902</v>
      </c>
      <c r="K680">
        <v>84.809967977007005</v>
      </c>
      <c r="L680">
        <v>77.374221158966904</v>
      </c>
      <c r="M680">
        <v>52.9065710940191</v>
      </c>
      <c r="N680">
        <v>0.402194704778361</v>
      </c>
      <c r="O680">
        <v>19.1832283082888</v>
      </c>
      <c r="P680">
        <v>40.699062233588997</v>
      </c>
      <c r="Q680">
        <v>6.6277383453540006E-2</v>
      </c>
    </row>
    <row r="681" spans="1:17" x14ac:dyDescent="0.3">
      <c r="A681" t="s">
        <v>1500</v>
      </c>
      <c r="B681" t="s">
        <v>1501</v>
      </c>
      <c r="C681" t="s">
        <v>3174</v>
      </c>
      <c r="D681" t="s">
        <v>46</v>
      </c>
      <c r="E681">
        <v>7043.6610226250004</v>
      </c>
      <c r="F681">
        <v>189.39</v>
      </c>
      <c r="G681">
        <v>4.2411887977104303</v>
      </c>
      <c r="H681">
        <v>-4.1395434651218403</v>
      </c>
      <c r="I681">
        <v>-20.3803289414221</v>
      </c>
      <c r="J681">
        <v>-2.3023342425283801</v>
      </c>
      <c r="K681">
        <v>193.94545417039299</v>
      </c>
      <c r="L681">
        <v>190.347049811403</v>
      </c>
      <c r="M681">
        <v>41.197765381622801</v>
      </c>
      <c r="N681">
        <v>0.645442610003786</v>
      </c>
      <c r="O681">
        <v>31.633137969269701</v>
      </c>
      <c r="P681">
        <v>38.039358600583</v>
      </c>
      <c r="Q681">
        <v>0.113216285462753</v>
      </c>
    </row>
    <row r="682" spans="1:17" hidden="1" x14ac:dyDescent="0.3">
      <c r="A682" t="s">
        <v>1502</v>
      </c>
      <c r="B682" t="s">
        <v>1503</v>
      </c>
      <c r="C682" t="s">
        <v>3186</v>
      </c>
      <c r="D682" t="s">
        <v>262</v>
      </c>
      <c r="E682">
        <v>7039.3005984000001</v>
      </c>
      <c r="F682">
        <v>3096.85</v>
      </c>
      <c r="G682">
        <v>-13.296342486735099</v>
      </c>
      <c r="H682">
        <v>0.85873995992216501</v>
      </c>
      <c r="I682">
        <v>18.725871867191898</v>
      </c>
      <c r="J682">
        <v>-4.1547834492978204</v>
      </c>
      <c r="K682">
        <v>3221.22413070214</v>
      </c>
      <c r="L682">
        <v>2937.73599034062</v>
      </c>
      <c r="M682">
        <v>41.014231694347899</v>
      </c>
      <c r="N682">
        <v>0.79168499814223703</v>
      </c>
      <c r="O682">
        <v>25.611508468282199</v>
      </c>
      <c r="P682">
        <v>47.539304430681199</v>
      </c>
      <c r="Q682">
        <v>9.2562562658396005E-2</v>
      </c>
    </row>
    <row r="683" spans="1:17" x14ac:dyDescent="0.3">
      <c r="A683" t="s">
        <v>1504</v>
      </c>
      <c r="B683" t="s">
        <v>1505</v>
      </c>
      <c r="C683" t="s">
        <v>3178</v>
      </c>
      <c r="D683" t="s">
        <v>463</v>
      </c>
      <c r="E683">
        <v>7033.3199414000001</v>
      </c>
      <c r="F683">
        <v>1302.4000000000001</v>
      </c>
      <c r="G683">
        <v>-28.992796832748901</v>
      </c>
      <c r="H683">
        <v>12.2317712820777</v>
      </c>
      <c r="I683">
        <v>9.8064662409704795</v>
      </c>
      <c r="J683">
        <v>5.2540805488717197</v>
      </c>
      <c r="K683">
        <v>1158.6407140706899</v>
      </c>
      <c r="L683">
        <v>1131.3234758997801</v>
      </c>
      <c r="M683">
        <v>81.484772454136007</v>
      </c>
      <c r="N683">
        <v>1.31453583179196</v>
      </c>
      <c r="O683">
        <v>4.9831081081080901</v>
      </c>
      <c r="P683">
        <v>39.547840994321199</v>
      </c>
      <c r="Q683">
        <v>-3.4321743045336001E-2</v>
      </c>
    </row>
    <row r="684" spans="1:17" x14ac:dyDescent="0.3">
      <c r="A684" t="s">
        <v>1506</v>
      </c>
      <c r="B684" t="s">
        <v>1507</v>
      </c>
      <c r="C684" t="s">
        <v>3181</v>
      </c>
      <c r="D684" t="s">
        <v>89</v>
      </c>
      <c r="E684">
        <v>7019.6885970550002</v>
      </c>
      <c r="F684">
        <v>1434.5</v>
      </c>
      <c r="G684">
        <v>-32.806161082993299</v>
      </c>
      <c r="H684">
        <v>-2.2884947593406499</v>
      </c>
      <c r="I684">
        <v>-9.2085691931600504</v>
      </c>
      <c r="J684">
        <v>-2.3124685034809702</v>
      </c>
      <c r="K684">
        <v>1462.1590848112901</v>
      </c>
      <c r="L684">
        <v>1429.79505069591</v>
      </c>
      <c r="M684">
        <v>41.969417322364798</v>
      </c>
      <c r="N684">
        <v>4.8199734096680897</v>
      </c>
      <c r="O684">
        <v>10.700592540955</v>
      </c>
      <c r="P684">
        <v>14.7599999999999</v>
      </c>
      <c r="Q684">
        <v>-0.132894065481719</v>
      </c>
    </row>
    <row r="685" spans="1:17" x14ac:dyDescent="0.3">
      <c r="A685" t="s">
        <v>1508</v>
      </c>
      <c r="B685" t="s">
        <v>1509</v>
      </c>
      <c r="C685" t="s">
        <v>631</v>
      </c>
      <c r="D685" t="s">
        <v>631</v>
      </c>
      <c r="E685">
        <v>7018.2139999999999</v>
      </c>
      <c r="F685">
        <v>346.65</v>
      </c>
      <c r="G685">
        <v>-32.599052477313201</v>
      </c>
      <c r="H685">
        <v>-2.6683346076519099</v>
      </c>
      <c r="I685">
        <v>-11.8755167322742</v>
      </c>
      <c r="J685">
        <v>-2.85671591472701</v>
      </c>
      <c r="K685">
        <v>360.93415261381699</v>
      </c>
      <c r="L685">
        <v>349.845702965378</v>
      </c>
      <c r="M685">
        <v>34.8802324064022</v>
      </c>
      <c r="N685">
        <v>0.51115307669417898</v>
      </c>
      <c r="O685">
        <v>26.049329294677602</v>
      </c>
      <c r="P685">
        <v>29.467787114845901</v>
      </c>
      <c r="Q685">
        <v>0.12602370437982999</v>
      </c>
    </row>
    <row r="686" spans="1:17" x14ac:dyDescent="0.3">
      <c r="A686" t="s">
        <v>1510</v>
      </c>
      <c r="B686" t="s">
        <v>1511</v>
      </c>
      <c r="C686" t="s">
        <v>3185</v>
      </c>
      <c r="D686" t="s">
        <v>379</v>
      </c>
      <c r="E686">
        <v>7003.1430250200001</v>
      </c>
      <c r="F686">
        <v>1514.45</v>
      </c>
      <c r="G686">
        <v>55.1010554527153</v>
      </c>
      <c r="H686">
        <v>-17.189997053102999</v>
      </c>
      <c r="I686">
        <v>39.026623181357898</v>
      </c>
      <c r="J686">
        <v>-3.8274441289075898</v>
      </c>
      <c r="K686">
        <v>1666.8129257707899</v>
      </c>
      <c r="L686">
        <v>1392.44613753606</v>
      </c>
      <c r="M686">
        <v>30.0419590621396</v>
      </c>
      <c r="N686">
        <v>0.81854320259671298</v>
      </c>
      <c r="O686">
        <v>27.161675855921199</v>
      </c>
      <c r="P686">
        <v>98.070886738163694</v>
      </c>
      <c r="Q686">
        <v>6.5009099890699001E-2</v>
      </c>
    </row>
    <row r="687" spans="1:17" x14ac:dyDescent="0.3">
      <c r="A687" t="s">
        <v>1512</v>
      </c>
      <c r="B687" t="s">
        <v>1513</v>
      </c>
      <c r="C687" t="s">
        <v>3176</v>
      </c>
      <c r="D687" t="s">
        <v>819</v>
      </c>
      <c r="E687">
        <v>6997.6367084399899</v>
      </c>
      <c r="F687">
        <v>214.65</v>
      </c>
      <c r="G687">
        <v>28.688393266314101</v>
      </c>
      <c r="H687">
        <v>10.222592300476601</v>
      </c>
      <c r="I687">
        <v>3.1891949680802498</v>
      </c>
      <c r="J687">
        <v>7.6031788589108196</v>
      </c>
      <c r="K687">
        <v>217.30434436671499</v>
      </c>
      <c r="L687">
        <v>199.63035174764499</v>
      </c>
      <c r="M687">
        <v>70.339557722394602</v>
      </c>
      <c r="N687">
        <v>1.61470583714758</v>
      </c>
      <c r="O687">
        <v>18.611693454460699</v>
      </c>
      <c r="P687">
        <v>70.899681528662398</v>
      </c>
      <c r="Q687">
        <v>9.4229935928026004E-2</v>
      </c>
    </row>
    <row r="688" spans="1:17" x14ac:dyDescent="0.3">
      <c r="A688" t="s">
        <v>1514</v>
      </c>
      <c r="B688" t="s">
        <v>1515</v>
      </c>
      <c r="C688" t="s">
        <v>3169</v>
      </c>
      <c r="D688" t="s">
        <v>285</v>
      </c>
      <c r="E688">
        <v>6977.1752976949901</v>
      </c>
      <c r="F688">
        <v>1396.8</v>
      </c>
      <c r="G688">
        <v>128.53665558450999</v>
      </c>
      <c r="H688">
        <v>1.81255347756229</v>
      </c>
      <c r="I688">
        <v>42.432939437551099</v>
      </c>
      <c r="J688">
        <v>4.6747921041819103</v>
      </c>
      <c r="K688">
        <v>1306.8120536481899</v>
      </c>
      <c r="L688">
        <v>1044.92144249579</v>
      </c>
      <c r="M688">
        <v>59.731060266411802</v>
      </c>
      <c r="N688">
        <v>0.40615195352705302</v>
      </c>
      <c r="O688">
        <v>8.3583906071019491</v>
      </c>
      <c r="P688">
        <v>167.56057848865001</v>
      </c>
      <c r="Q688">
        <v>9.7812387451109997E-2</v>
      </c>
    </row>
    <row r="689" spans="1:17" x14ac:dyDescent="0.3">
      <c r="A689" t="s">
        <v>1516</v>
      </c>
      <c r="B689" t="s">
        <v>1517</v>
      </c>
      <c r="C689" t="s">
        <v>3184</v>
      </c>
      <c r="D689" t="s">
        <v>132</v>
      </c>
      <c r="E689">
        <v>6974.8969740599996</v>
      </c>
      <c r="F689">
        <v>229.27</v>
      </c>
      <c r="G689">
        <v>148.28037610164401</v>
      </c>
      <c r="H689">
        <v>4.0051097829941504</v>
      </c>
      <c r="I689">
        <v>62.484370733981301</v>
      </c>
      <c r="J689">
        <v>2.1126184411369202</v>
      </c>
      <c r="K689">
        <v>220.24071181968</v>
      </c>
      <c r="L689">
        <v>175.25964160630599</v>
      </c>
      <c r="M689">
        <v>52.642386213650298</v>
      </c>
      <c r="N689">
        <v>0.41436880134345</v>
      </c>
      <c r="O689">
        <v>9.0417411785231394</v>
      </c>
      <c r="P689">
        <v>175.56490384615299</v>
      </c>
      <c r="Q689">
        <v>0.161020545929841</v>
      </c>
    </row>
    <row r="690" spans="1:17" hidden="1" x14ac:dyDescent="0.3">
      <c r="A690" t="s">
        <v>1518</v>
      </c>
      <c r="B690" t="s">
        <v>1519</v>
      </c>
      <c r="C690" t="s">
        <v>3186</v>
      </c>
      <c r="D690" t="s">
        <v>440</v>
      </c>
      <c r="E690">
        <v>6906.78804721499</v>
      </c>
      <c r="F690">
        <v>7176.45</v>
      </c>
      <c r="G690">
        <v>1.0777594176521801</v>
      </c>
      <c r="H690">
        <v>20.9401898125667</v>
      </c>
      <c r="I690">
        <v>16.130388801036201</v>
      </c>
      <c r="J690">
        <v>9.1809583842812703</v>
      </c>
      <c r="K690">
        <v>6128.1788663335501</v>
      </c>
      <c r="L690">
        <v>5710.2543495851296</v>
      </c>
      <c r="M690">
        <v>92.877048319432902</v>
      </c>
      <c r="N690">
        <v>1.34762882915732</v>
      </c>
      <c r="O690">
        <v>3.6027562374154298</v>
      </c>
      <c r="P690">
        <v>44.007103583898498</v>
      </c>
      <c r="Q690">
        <v>9.2852425401281996E-2</v>
      </c>
    </row>
    <row r="691" spans="1:17" hidden="1" x14ac:dyDescent="0.3">
      <c r="A691" t="s">
        <v>1520</v>
      </c>
      <c r="B691" t="s">
        <v>1521</v>
      </c>
      <c r="C691" t="s">
        <v>3186</v>
      </c>
      <c r="D691" t="s">
        <v>1522</v>
      </c>
      <c r="E691">
        <v>6880.6956536850003</v>
      </c>
      <c r="F691">
        <v>547.5</v>
      </c>
      <c r="G691">
        <v>-6.9695726323017997</v>
      </c>
      <c r="H691">
        <v>-11.1873680999916</v>
      </c>
      <c r="I691">
        <v>-0.88910556726133905</v>
      </c>
      <c r="J691">
        <v>-0.58570086792862897</v>
      </c>
      <c r="K691">
        <v>564.00310673419699</v>
      </c>
      <c r="L691">
        <v>546.57433673360299</v>
      </c>
      <c r="M691">
        <v>40.542946775379498</v>
      </c>
      <c r="N691">
        <v>1.2439658578999699</v>
      </c>
      <c r="O691">
        <v>20.9132420091324</v>
      </c>
      <c r="P691">
        <v>41.035548686244198</v>
      </c>
      <c r="Q691">
        <v>6.1851795129962001E-2</v>
      </c>
    </row>
    <row r="692" spans="1:17" hidden="1" x14ac:dyDescent="0.3">
      <c r="A692" t="s">
        <v>1523</v>
      </c>
      <c r="B692" t="s">
        <v>1524</v>
      </c>
      <c r="C692" t="s">
        <v>3186</v>
      </c>
      <c r="D692" t="s">
        <v>83</v>
      </c>
      <c r="E692">
        <v>6818.1670764</v>
      </c>
      <c r="F692">
        <v>139.16999999999999</v>
      </c>
      <c r="G692">
        <v>387.304809203118</v>
      </c>
      <c r="H692">
        <v>52.386657229378798</v>
      </c>
      <c r="I692">
        <v>119.788842913902</v>
      </c>
      <c r="J692">
        <v>12.4132494152908</v>
      </c>
      <c r="K692">
        <v>105.48948904119101</v>
      </c>
      <c r="L692">
        <v>70.403809493056798</v>
      </c>
      <c r="M692">
        <v>76.771614919073301</v>
      </c>
      <c r="N692">
        <v>1.4827808892066301</v>
      </c>
      <c r="O692">
        <v>9.9374865272688204</v>
      </c>
      <c r="P692">
        <v>446.83693516699401</v>
      </c>
      <c r="Q692">
        <v>0.13303509438524899</v>
      </c>
    </row>
    <row r="693" spans="1:17" hidden="1" x14ac:dyDescent="0.3">
      <c r="A693" t="s">
        <v>1525</v>
      </c>
      <c r="B693" t="s">
        <v>1526</v>
      </c>
      <c r="C693" t="s">
        <v>3186</v>
      </c>
      <c r="D693" t="s">
        <v>46</v>
      </c>
      <c r="E693">
        <v>6809.6680164899999</v>
      </c>
      <c r="F693">
        <v>379.55</v>
      </c>
      <c r="G693">
        <v>-28.099293965256098</v>
      </c>
      <c r="H693">
        <v>-4.9429696507995704</v>
      </c>
      <c r="I693">
        <v>-18.354658446417101</v>
      </c>
      <c r="J693">
        <v>3.4162939491240301</v>
      </c>
      <c r="M693">
        <v>59.469160889343101</v>
      </c>
      <c r="O693">
        <v>11.922012910025</v>
      </c>
      <c r="P693">
        <v>3.1666213645012302</v>
      </c>
    </row>
    <row r="694" spans="1:17" hidden="1" x14ac:dyDescent="0.3">
      <c r="A694" t="s">
        <v>1527</v>
      </c>
      <c r="B694" t="s">
        <v>1528</v>
      </c>
      <c r="C694" t="s">
        <v>3186</v>
      </c>
      <c r="D694" t="s">
        <v>262</v>
      </c>
      <c r="E694">
        <v>6794.0305111999996</v>
      </c>
      <c r="F694">
        <v>2463.5500000000002</v>
      </c>
      <c r="G694">
        <v>-15.2269016357992</v>
      </c>
      <c r="H694">
        <v>7.6341009681067904</v>
      </c>
      <c r="I694">
        <v>16.837636563934598</v>
      </c>
      <c r="J694">
        <v>-0.38575595069184598</v>
      </c>
      <c r="K694">
        <v>2425.4827086973601</v>
      </c>
      <c r="L694">
        <v>2287.1149120169798</v>
      </c>
      <c r="M694">
        <v>54.897453336957497</v>
      </c>
      <c r="N694">
        <v>0.85345278173733097</v>
      </c>
      <c r="O694">
        <v>12.321649651925</v>
      </c>
      <c r="P694">
        <v>43.229651162790702</v>
      </c>
      <c r="Q694">
        <v>0.106177251617152</v>
      </c>
    </row>
    <row r="695" spans="1:17" x14ac:dyDescent="0.3">
      <c r="A695" t="s">
        <v>1529</v>
      </c>
      <c r="B695" t="s">
        <v>1530</v>
      </c>
      <c r="C695" t="s">
        <v>3174</v>
      </c>
      <c r="D695" t="s">
        <v>46</v>
      </c>
      <c r="E695">
        <v>6792.9404049659997</v>
      </c>
      <c r="F695">
        <v>238.89</v>
      </c>
      <c r="G695">
        <v>99.130298307066397</v>
      </c>
      <c r="H695">
        <v>-0.98417510654476303</v>
      </c>
      <c r="I695">
        <v>38.529721821938303</v>
      </c>
      <c r="J695">
        <v>-4.2305209328080702</v>
      </c>
      <c r="K695">
        <v>238.65247213204299</v>
      </c>
      <c r="L695">
        <v>196.81060091563199</v>
      </c>
      <c r="M695">
        <v>42.513799305305902</v>
      </c>
      <c r="N695">
        <v>1.69803717902462</v>
      </c>
      <c r="O695">
        <v>19.192933986353498</v>
      </c>
      <c r="P695">
        <v>135.24372230428301</v>
      </c>
      <c r="Q695">
        <v>9.7192335177439998E-2</v>
      </c>
    </row>
    <row r="696" spans="1:17" x14ac:dyDescent="0.3">
      <c r="A696" t="s">
        <v>1531</v>
      </c>
      <c r="B696" t="s">
        <v>1532</v>
      </c>
      <c r="C696" t="s">
        <v>3180</v>
      </c>
      <c r="D696" t="s">
        <v>407</v>
      </c>
      <c r="E696">
        <v>6764.3905981620001</v>
      </c>
      <c r="F696">
        <v>217.95</v>
      </c>
      <c r="G696">
        <v>121.99699792455</v>
      </c>
      <c r="H696">
        <v>0.25939808243697698</v>
      </c>
      <c r="I696">
        <v>20.024391070231101</v>
      </c>
      <c r="J696">
        <v>1.0508426114992899</v>
      </c>
      <c r="K696">
        <v>210.191351409601</v>
      </c>
      <c r="L696">
        <v>179.50086709582999</v>
      </c>
      <c r="M696">
        <v>60.907939132628698</v>
      </c>
      <c r="N696">
        <v>0.88702933147182395</v>
      </c>
      <c r="O696">
        <v>1.9454003211745801</v>
      </c>
      <c r="P696">
        <v>205.68022440392701</v>
      </c>
      <c r="Q696">
        <v>0.12282859738306701</v>
      </c>
    </row>
    <row r="697" spans="1:17" x14ac:dyDescent="0.3">
      <c r="A697" t="s">
        <v>1533</v>
      </c>
      <c r="B697" t="s">
        <v>1534</v>
      </c>
      <c r="C697" t="s">
        <v>3184</v>
      </c>
      <c r="D697" t="s">
        <v>132</v>
      </c>
      <c r="E697">
        <v>6752.2696127500003</v>
      </c>
      <c r="F697">
        <v>804.9</v>
      </c>
      <c r="G697">
        <v>56.839821748740597</v>
      </c>
      <c r="H697">
        <v>-11.985742842641001</v>
      </c>
      <c r="I697">
        <v>0.243775069902294</v>
      </c>
      <c r="J697">
        <v>-0.76231299626479399</v>
      </c>
      <c r="K697">
        <v>859.20357183179306</v>
      </c>
      <c r="L697">
        <v>765.89161083942201</v>
      </c>
      <c r="M697">
        <v>38.245914805164702</v>
      </c>
      <c r="N697">
        <v>0.58529211884708898</v>
      </c>
      <c r="O697">
        <v>37.9053298546403</v>
      </c>
      <c r="P697">
        <v>122.470978441127</v>
      </c>
      <c r="Q697">
        <v>0.14262247392334901</v>
      </c>
    </row>
    <row r="698" spans="1:17" hidden="1" x14ac:dyDescent="0.3">
      <c r="A698" t="s">
        <v>1535</v>
      </c>
      <c r="B698" t="s">
        <v>1536</v>
      </c>
      <c r="C698" t="s">
        <v>3186</v>
      </c>
      <c r="D698" t="s">
        <v>1056</v>
      </c>
      <c r="E698">
        <v>6746.8437323999997</v>
      </c>
      <c r="F698">
        <v>131.5</v>
      </c>
      <c r="G698">
        <v>-16.471349092687799</v>
      </c>
      <c r="H698">
        <v>-2.2774076995233301</v>
      </c>
      <c r="I698">
        <v>-10.8620163269446</v>
      </c>
      <c r="J698">
        <v>-0.10595181358781899</v>
      </c>
      <c r="K698">
        <v>123.072084437394</v>
      </c>
      <c r="M698">
        <v>1.05563603616817</v>
      </c>
      <c r="N698">
        <v>1.0833333333333299</v>
      </c>
      <c r="O698">
        <v>0.65399239543726395</v>
      </c>
      <c r="P698">
        <v>10.970464135021</v>
      </c>
    </row>
    <row r="699" spans="1:17" x14ac:dyDescent="0.3">
      <c r="A699" t="s">
        <v>1537</v>
      </c>
      <c r="B699" t="s">
        <v>1538</v>
      </c>
      <c r="C699" t="s">
        <v>3182</v>
      </c>
      <c r="D699" t="s">
        <v>132</v>
      </c>
      <c r="E699">
        <v>6732.0968782</v>
      </c>
      <c r="F699">
        <v>933.4</v>
      </c>
      <c r="G699">
        <v>7.0861846629239302</v>
      </c>
      <c r="H699">
        <v>2.5690776566586799</v>
      </c>
      <c r="I699">
        <v>-0.65779586496782305</v>
      </c>
      <c r="J699">
        <v>-2.7498166263352002</v>
      </c>
      <c r="K699">
        <v>935.86164929698202</v>
      </c>
      <c r="L699">
        <v>867.66692878945298</v>
      </c>
      <c r="M699">
        <v>45.589575605638899</v>
      </c>
      <c r="N699">
        <v>1.5093115116855</v>
      </c>
      <c r="O699">
        <v>10.3385472466252</v>
      </c>
      <c r="P699">
        <v>51.513675838000097</v>
      </c>
      <c r="Q699">
        <v>3.8176846259593999E-2</v>
      </c>
    </row>
    <row r="700" spans="1:17" x14ac:dyDescent="0.3">
      <c r="A700" t="s">
        <v>1539</v>
      </c>
      <c r="B700" t="s">
        <v>1540</v>
      </c>
      <c r="C700" t="s">
        <v>631</v>
      </c>
      <c r="D700" t="s">
        <v>463</v>
      </c>
      <c r="E700">
        <v>6714.1492351999996</v>
      </c>
      <c r="F700">
        <v>989.15</v>
      </c>
      <c r="G700">
        <v>2.4574037033026399</v>
      </c>
      <c r="H700">
        <v>0.21182374804144</v>
      </c>
      <c r="I700">
        <v>17.9389201429419</v>
      </c>
      <c r="J700">
        <v>3.7374409745285799</v>
      </c>
      <c r="K700">
        <v>927.60160603200495</v>
      </c>
      <c r="L700">
        <v>854.03723242842</v>
      </c>
      <c r="M700">
        <v>54.025823565759303</v>
      </c>
      <c r="N700">
        <v>0.46440625009251701</v>
      </c>
      <c r="O700">
        <v>14.037304756609201</v>
      </c>
      <c r="P700">
        <v>44.043978447648101</v>
      </c>
      <c r="Q700">
        <v>0.15895723371096401</v>
      </c>
    </row>
    <row r="701" spans="1:17" hidden="1" x14ac:dyDescent="0.3">
      <c r="A701" t="s">
        <v>1541</v>
      </c>
      <c r="B701" t="s">
        <v>1542</v>
      </c>
      <c r="C701" t="s">
        <v>3186</v>
      </c>
      <c r="D701" t="s">
        <v>127</v>
      </c>
      <c r="E701">
        <v>6655.9762992799997</v>
      </c>
      <c r="F701">
        <v>414.65</v>
      </c>
      <c r="G701">
        <v>-7.88455072530284</v>
      </c>
      <c r="H701">
        <v>22.3527698152695</v>
      </c>
      <c r="I701">
        <v>1.86008479353615</v>
      </c>
      <c r="J701">
        <v>-6.1605314180514199</v>
      </c>
      <c r="K701">
        <v>378.30200000000002</v>
      </c>
      <c r="M701">
        <v>52.9129088589454</v>
      </c>
      <c r="O701">
        <v>11.153985288797699</v>
      </c>
      <c r="P701">
        <v>27.545370655183</v>
      </c>
    </row>
    <row r="702" spans="1:17" hidden="1" x14ac:dyDescent="0.3">
      <c r="A702" t="s">
        <v>1543</v>
      </c>
      <c r="B702" t="s">
        <v>1544</v>
      </c>
      <c r="C702" t="s">
        <v>3186</v>
      </c>
      <c r="D702" t="s">
        <v>46</v>
      </c>
      <c r="E702">
        <v>6646.4135028250003</v>
      </c>
      <c r="F702">
        <v>595.25</v>
      </c>
      <c r="G702">
        <v>1495.6969786833899</v>
      </c>
      <c r="H702">
        <v>-83.896333218448802</v>
      </c>
      <c r="I702">
        <v>248.66865582235599</v>
      </c>
      <c r="J702">
        <v>1.7731872592598601</v>
      </c>
      <c r="K702">
        <v>601.11987643633597</v>
      </c>
      <c r="L702">
        <v>369.46822585718098</v>
      </c>
      <c r="M702">
        <v>43.185479173724097</v>
      </c>
      <c r="N702">
        <v>0.79472964763061904</v>
      </c>
      <c r="O702">
        <v>26.666106677866399</v>
      </c>
      <c r="P702">
        <v>1797.5135479757701</v>
      </c>
    </row>
    <row r="703" spans="1:17" hidden="1" x14ac:dyDescent="0.3">
      <c r="A703" t="s">
        <v>1545</v>
      </c>
      <c r="B703" t="s">
        <v>1546</v>
      </c>
      <c r="C703" t="s">
        <v>3186</v>
      </c>
      <c r="D703" t="s">
        <v>1363</v>
      </c>
      <c r="E703">
        <v>6636.6662775300001</v>
      </c>
      <c r="F703">
        <v>1417.41</v>
      </c>
      <c r="G703">
        <v>-17.186794150946099</v>
      </c>
      <c r="H703">
        <v>-1.91457395152443</v>
      </c>
      <c r="I703">
        <v>-11.778121354957401</v>
      </c>
      <c r="J703">
        <v>0.53306434266971503</v>
      </c>
      <c r="K703">
        <v>1397.17593288634</v>
      </c>
      <c r="L703">
        <v>1362.30629844803</v>
      </c>
      <c r="M703">
        <v>77.088001342421407</v>
      </c>
      <c r="N703">
        <v>0.624577848853897</v>
      </c>
      <c r="O703">
        <v>2.2392956166529001</v>
      </c>
      <c r="P703">
        <v>12.6403623793062</v>
      </c>
      <c r="Q703">
        <v>-5.5078309021881003E-2</v>
      </c>
    </row>
    <row r="704" spans="1:17" x14ac:dyDescent="0.3">
      <c r="A704" t="s">
        <v>1547</v>
      </c>
      <c r="B704" t="s">
        <v>1548</v>
      </c>
      <c r="C704" t="s">
        <v>3182</v>
      </c>
      <c r="D704" t="s">
        <v>423</v>
      </c>
      <c r="E704">
        <v>6616.0890702719998</v>
      </c>
      <c r="F704">
        <v>66.180000000000007</v>
      </c>
      <c r="G704">
        <v>-27.773798808179802</v>
      </c>
      <c r="H704">
        <v>7.2924303571568103</v>
      </c>
      <c r="I704">
        <v>-14.9899232177338</v>
      </c>
      <c r="J704">
        <v>-2.5831356467038602</v>
      </c>
      <c r="K704">
        <v>66.4821557613556</v>
      </c>
      <c r="L704">
        <v>68.747787152293895</v>
      </c>
      <c r="M704">
        <v>46.7994631381791</v>
      </c>
      <c r="N704">
        <v>0.88604454497456098</v>
      </c>
      <c r="O704">
        <v>48.080991236022903</v>
      </c>
      <c r="P704">
        <v>12.8773665359031</v>
      </c>
      <c r="Q704">
        <v>3.0110980561181999E-2</v>
      </c>
    </row>
    <row r="705" spans="1:17" x14ac:dyDescent="0.3">
      <c r="A705" t="s">
        <v>1549</v>
      </c>
      <c r="B705" t="s">
        <v>1550</v>
      </c>
      <c r="C705" t="s">
        <v>631</v>
      </c>
      <c r="D705" t="s">
        <v>463</v>
      </c>
      <c r="E705">
        <v>6596.5239441599997</v>
      </c>
      <c r="F705">
        <v>2159.75</v>
      </c>
      <c r="G705">
        <v>16.688057055847398</v>
      </c>
      <c r="H705">
        <v>-7.4396557437948303</v>
      </c>
      <c r="I705">
        <v>76.488289733648699</v>
      </c>
      <c r="J705">
        <v>-4.3155588004873797</v>
      </c>
      <c r="K705">
        <v>2136.0429389487099</v>
      </c>
      <c r="L705">
        <v>1704.7499486588499</v>
      </c>
      <c r="M705">
        <v>30.1384007579288</v>
      </c>
      <c r="N705">
        <v>0.460335069072286</v>
      </c>
      <c r="O705">
        <v>15.430026623451701</v>
      </c>
      <c r="P705">
        <v>101.516211803125</v>
      </c>
      <c r="Q705">
        <v>-7.6645829257004E-2</v>
      </c>
    </row>
    <row r="706" spans="1:17" x14ac:dyDescent="0.3">
      <c r="A706" t="s">
        <v>1551</v>
      </c>
      <c r="B706" t="s">
        <v>1552</v>
      </c>
      <c r="C706" t="s">
        <v>3185</v>
      </c>
      <c r="D706" t="s">
        <v>379</v>
      </c>
      <c r="E706">
        <v>6579.6375008000005</v>
      </c>
      <c r="F706">
        <v>131.25</v>
      </c>
      <c r="G706">
        <v>46.4597421998171</v>
      </c>
      <c r="H706">
        <v>-3.22953551194251</v>
      </c>
      <c r="I706">
        <v>34.369078263120699</v>
      </c>
      <c r="J706">
        <v>3.4616157539797499</v>
      </c>
      <c r="K706">
        <v>133.600225730548</v>
      </c>
      <c r="L706">
        <v>114.46574658688</v>
      </c>
      <c r="M706">
        <v>57.987234014987799</v>
      </c>
      <c r="N706">
        <v>0.18613899215051299</v>
      </c>
      <c r="O706">
        <v>29.485714285714199</v>
      </c>
      <c r="P706">
        <v>101.767870868562</v>
      </c>
      <c r="Q706">
        <v>8.0076107617045006E-2</v>
      </c>
    </row>
    <row r="707" spans="1:17" x14ac:dyDescent="0.3">
      <c r="A707" t="s">
        <v>1553</v>
      </c>
      <c r="B707" t="s">
        <v>1554</v>
      </c>
      <c r="C707" t="s">
        <v>3183</v>
      </c>
      <c r="D707" t="s">
        <v>1555</v>
      </c>
      <c r="E707">
        <v>6531.20612385</v>
      </c>
      <c r="F707">
        <v>498.05</v>
      </c>
      <c r="G707">
        <v>-8.9113600257113106</v>
      </c>
      <c r="H707">
        <v>-5.98287052652881</v>
      </c>
      <c r="I707">
        <v>-15.907309595661101</v>
      </c>
      <c r="J707">
        <v>-3.4763043003092</v>
      </c>
      <c r="K707">
        <v>509.015301501892</v>
      </c>
      <c r="L707">
        <v>504.66782575984098</v>
      </c>
      <c r="M707">
        <v>41.100799224939301</v>
      </c>
      <c r="N707">
        <v>0.36823941366679203</v>
      </c>
      <c r="O707">
        <v>34.394137134825797</v>
      </c>
      <c r="P707">
        <v>27.362229893875401</v>
      </c>
      <c r="Q707">
        <v>4.6294217877291002E-2</v>
      </c>
    </row>
    <row r="708" spans="1:17" x14ac:dyDescent="0.3">
      <c r="A708" t="s">
        <v>1556</v>
      </c>
      <c r="B708" t="s">
        <v>1557</v>
      </c>
      <c r="C708" t="s">
        <v>3183</v>
      </c>
      <c r="D708" t="s">
        <v>262</v>
      </c>
      <c r="E708">
        <v>6518.3479077599904</v>
      </c>
      <c r="F708">
        <v>1441.45</v>
      </c>
      <c r="G708">
        <v>-46.775112439537502</v>
      </c>
      <c r="H708">
        <v>9.5993444705439792</v>
      </c>
      <c r="I708">
        <v>1.45079688505187</v>
      </c>
      <c r="J708">
        <v>1.67355750514442</v>
      </c>
      <c r="K708">
        <v>1387.50042824446</v>
      </c>
      <c r="L708">
        <v>1415.2059003750901</v>
      </c>
      <c r="M708">
        <v>72.984762003943999</v>
      </c>
      <c r="N708">
        <v>0.69746435196596601</v>
      </c>
      <c r="O708">
        <v>31.669499462346899</v>
      </c>
      <c r="P708">
        <v>26.1000787332692</v>
      </c>
      <c r="Q708">
        <v>-4.0777789345765002E-2</v>
      </c>
    </row>
    <row r="709" spans="1:17" x14ac:dyDescent="0.3">
      <c r="A709" t="s">
        <v>1558</v>
      </c>
      <c r="B709" t="s">
        <v>1559</v>
      </c>
      <c r="C709" t="s">
        <v>3171</v>
      </c>
      <c r="D709" t="s">
        <v>24</v>
      </c>
      <c r="E709">
        <v>6514.5035227500002</v>
      </c>
      <c r="F709">
        <v>24.61</v>
      </c>
      <c r="G709">
        <v>-22.3972551836404</v>
      </c>
      <c r="H709">
        <v>-5.1288456417626902</v>
      </c>
      <c r="I709">
        <v>-29.068479157103301</v>
      </c>
      <c r="J709">
        <v>-0.42620801855179702</v>
      </c>
      <c r="K709">
        <v>25.731902424747201</v>
      </c>
      <c r="L709">
        <v>25.9727239050208</v>
      </c>
      <c r="M709">
        <v>39.663118919007502</v>
      </c>
      <c r="N709">
        <v>0.49732211905505203</v>
      </c>
      <c r="O709">
        <v>49.864791009286598</v>
      </c>
      <c r="P709">
        <v>16.229135478088999</v>
      </c>
      <c r="Q709">
        <v>0.103271156962956</v>
      </c>
    </row>
    <row r="710" spans="1:17" hidden="1" x14ac:dyDescent="0.3">
      <c r="A710" t="s">
        <v>1560</v>
      </c>
      <c r="B710" t="s">
        <v>1561</v>
      </c>
      <c r="C710" t="s">
        <v>3186</v>
      </c>
      <c r="D710" t="s">
        <v>1363</v>
      </c>
      <c r="E710">
        <v>6496.9056107910001</v>
      </c>
      <c r="F710">
        <v>1189</v>
      </c>
      <c r="G710">
        <v>-16.798627647900201</v>
      </c>
      <c r="H710">
        <v>-2.3289520630881499</v>
      </c>
      <c r="I710">
        <v>-11.877227068912299</v>
      </c>
      <c r="J710">
        <v>0.37019428362394002</v>
      </c>
      <c r="K710">
        <v>1171.5274065834701</v>
      </c>
      <c r="L710">
        <v>1141.52469813312</v>
      </c>
      <c r="M710">
        <v>63.340787818078198</v>
      </c>
      <c r="N710">
        <v>0.68842274947645599</v>
      </c>
      <c r="O710">
        <v>11.4701429772918</v>
      </c>
      <c r="P710">
        <v>37.328051189059899</v>
      </c>
    </row>
    <row r="711" spans="1:17" x14ac:dyDescent="0.3">
      <c r="A711" t="s">
        <v>1562</v>
      </c>
      <c r="B711" t="s">
        <v>1563</v>
      </c>
      <c r="C711" t="s">
        <v>3175</v>
      </c>
      <c r="D711" t="s">
        <v>54</v>
      </c>
      <c r="E711">
        <v>6485.9873057249997</v>
      </c>
      <c r="F711">
        <v>1536.7</v>
      </c>
      <c r="G711">
        <v>-5.8301825385713997</v>
      </c>
      <c r="H711">
        <v>22.138256070959901</v>
      </c>
      <c r="I711">
        <v>20.516638398887402</v>
      </c>
      <c r="J711">
        <v>7.4076167074433803</v>
      </c>
      <c r="K711">
        <v>1375.67938616631</v>
      </c>
      <c r="L711">
        <v>1259.12845493906</v>
      </c>
      <c r="M711">
        <v>83.835035792610199</v>
      </c>
      <c r="N711">
        <v>1.60203768994582</v>
      </c>
      <c r="O711">
        <v>3.8198737554499802</v>
      </c>
      <c r="P711">
        <v>52.989198068594703</v>
      </c>
      <c r="Q711">
        <v>8.1382283542399993E-3</v>
      </c>
    </row>
    <row r="712" spans="1:17" x14ac:dyDescent="0.3">
      <c r="A712" t="s">
        <v>1564</v>
      </c>
      <c r="B712" t="s">
        <v>1565</v>
      </c>
      <c r="C712" t="s">
        <v>3171</v>
      </c>
      <c r="D712" t="s">
        <v>544</v>
      </c>
      <c r="E712">
        <v>6478.9201141249996</v>
      </c>
      <c r="F712">
        <v>299.39999999999998</v>
      </c>
      <c r="G712">
        <v>-14.1489736062079</v>
      </c>
      <c r="H712">
        <v>1.1008340207007199</v>
      </c>
      <c r="I712">
        <v>-22.424874578229002</v>
      </c>
      <c r="J712">
        <v>1.3377278909614301</v>
      </c>
      <c r="K712">
        <v>298.40796655650598</v>
      </c>
      <c r="L712">
        <v>310.89930341197999</v>
      </c>
      <c r="M712">
        <v>63.592522122381098</v>
      </c>
      <c r="N712">
        <v>0.68024796402351295</v>
      </c>
      <c r="O712">
        <v>35.3640614562458</v>
      </c>
      <c r="P712">
        <v>17.619328226281599</v>
      </c>
      <c r="Q712">
        <v>8.8363870228401004E-2</v>
      </c>
    </row>
    <row r="713" spans="1:17" hidden="1" x14ac:dyDescent="0.3">
      <c r="A713" t="s">
        <v>1566</v>
      </c>
      <c r="B713" t="s">
        <v>1567</v>
      </c>
      <c r="C713" t="s">
        <v>3186</v>
      </c>
      <c r="D713" t="s">
        <v>1568</v>
      </c>
      <c r="E713">
        <v>6473.0380455000004</v>
      </c>
      <c r="F713">
        <v>492.2</v>
      </c>
      <c r="G713">
        <v>90.461693566555894</v>
      </c>
      <c r="H713">
        <v>0.93984338124246203</v>
      </c>
      <c r="I713">
        <v>41.013529401925197</v>
      </c>
      <c r="J713">
        <v>-2.5208485258368598</v>
      </c>
      <c r="K713">
        <v>473.473068782209</v>
      </c>
      <c r="L713">
        <v>388.54635475724001</v>
      </c>
      <c r="M713">
        <v>49.207455204045502</v>
      </c>
      <c r="N713">
        <v>0.776490333804702</v>
      </c>
      <c r="O713">
        <v>16.8122714343762</v>
      </c>
      <c r="P713">
        <v>125.77981651376101</v>
      </c>
      <c r="Q713">
        <v>0.16851831750409499</v>
      </c>
    </row>
    <row r="714" spans="1:17" x14ac:dyDescent="0.3">
      <c r="A714" t="s">
        <v>1569</v>
      </c>
      <c r="B714" t="s">
        <v>1570</v>
      </c>
      <c r="C714" t="s">
        <v>3185</v>
      </c>
      <c r="D714" t="s">
        <v>285</v>
      </c>
      <c r="E714">
        <v>6418.92207951</v>
      </c>
      <c r="F714">
        <v>643.9</v>
      </c>
      <c r="G714">
        <v>-22.733366455924401</v>
      </c>
      <c r="H714">
        <v>2.08582469219954</v>
      </c>
      <c r="I714">
        <v>27.588459286415301</v>
      </c>
      <c r="J714">
        <v>-1.48881315967093</v>
      </c>
      <c r="K714">
        <v>633.70932194335501</v>
      </c>
      <c r="L714">
        <v>569.19104581045497</v>
      </c>
      <c r="M714">
        <v>46.411037129789001</v>
      </c>
      <c r="N714">
        <v>0.36559482770224999</v>
      </c>
      <c r="O714">
        <v>12.8746699798105</v>
      </c>
      <c r="P714">
        <v>48.040004598229601</v>
      </c>
      <c r="Q714">
        <v>5.2433773389882997E-2</v>
      </c>
    </row>
    <row r="715" spans="1:17" x14ac:dyDescent="0.3">
      <c r="A715" t="s">
        <v>1571</v>
      </c>
      <c r="B715" t="s">
        <v>1572</v>
      </c>
      <c r="C715" t="s">
        <v>3183</v>
      </c>
      <c r="D715" t="s">
        <v>161</v>
      </c>
      <c r="E715">
        <v>6367.8358682750004</v>
      </c>
      <c r="F715">
        <v>395.25</v>
      </c>
      <c r="G715">
        <v>36.216134567913699</v>
      </c>
      <c r="H715">
        <v>-7.18435192961166</v>
      </c>
      <c r="I715">
        <v>31.457598854032501</v>
      </c>
      <c r="J715">
        <v>-0.191715106898287</v>
      </c>
      <c r="K715">
        <v>405.968156099476</v>
      </c>
      <c r="L715">
        <v>342.30015203515501</v>
      </c>
      <c r="M715">
        <v>40.293891080332003</v>
      </c>
      <c r="N715">
        <v>0.72059372981918102</v>
      </c>
      <c r="O715">
        <v>14.104996837444601</v>
      </c>
      <c r="P715">
        <v>74.850696748506905</v>
      </c>
      <c r="Q715">
        <v>0.18736723336809299</v>
      </c>
    </row>
    <row r="716" spans="1:17" x14ac:dyDescent="0.3">
      <c r="A716" t="s">
        <v>1573</v>
      </c>
      <c r="B716" t="s">
        <v>1574</v>
      </c>
      <c r="C716" t="s">
        <v>3185</v>
      </c>
      <c r="D716" t="s">
        <v>379</v>
      </c>
      <c r="E716">
        <v>6351.3539473999999</v>
      </c>
      <c r="F716">
        <v>318.89999999999998</v>
      </c>
      <c r="G716">
        <v>14.216018350444701</v>
      </c>
      <c r="H716">
        <v>-6.7468251973600104</v>
      </c>
      <c r="I716">
        <v>10.407128676831499</v>
      </c>
      <c r="J716">
        <v>-1.8656149208219699</v>
      </c>
      <c r="K716">
        <v>332.42198679836099</v>
      </c>
      <c r="L716">
        <v>293.33121169807799</v>
      </c>
      <c r="M716">
        <v>37.2618967874227</v>
      </c>
      <c r="N716">
        <v>0.31250263711214299</v>
      </c>
      <c r="O716">
        <v>17.027281279397901</v>
      </c>
      <c r="P716">
        <v>55.4851292052657</v>
      </c>
      <c r="Q716">
        <v>-9.2620975196130006E-3</v>
      </c>
    </row>
    <row r="717" spans="1:17" hidden="1" x14ac:dyDescent="0.3">
      <c r="A717" t="s">
        <v>1575</v>
      </c>
      <c r="B717" t="s">
        <v>1576</v>
      </c>
      <c r="C717" t="s">
        <v>3186</v>
      </c>
      <c r="D717" t="s">
        <v>46</v>
      </c>
      <c r="E717">
        <v>6347.84</v>
      </c>
      <c r="F717">
        <v>90</v>
      </c>
      <c r="G717">
        <v>-32.487626221235402</v>
      </c>
      <c r="H717">
        <v>-3.4312538533694799</v>
      </c>
      <c r="I717">
        <v>-18.666903745874698</v>
      </c>
      <c r="J717">
        <v>-0.10595181358781899</v>
      </c>
      <c r="K717">
        <v>90.368854160297005</v>
      </c>
      <c r="L717">
        <v>91.977978890166696</v>
      </c>
      <c r="M717">
        <v>53.081674366169402</v>
      </c>
      <c r="N717">
        <v>0.28181818181818102</v>
      </c>
      <c r="O717">
        <v>9.44444444444445</v>
      </c>
      <c r="P717">
        <v>5.8823529411764701</v>
      </c>
    </row>
    <row r="718" spans="1:17" x14ac:dyDescent="0.3">
      <c r="A718" t="s">
        <v>1577</v>
      </c>
      <c r="B718" t="s">
        <v>1578</v>
      </c>
      <c r="C718" t="s">
        <v>3172</v>
      </c>
      <c r="D718" t="s">
        <v>685</v>
      </c>
      <c r="E718">
        <v>6288.0610104400002</v>
      </c>
      <c r="F718">
        <v>126.77</v>
      </c>
      <c r="G718">
        <v>-48.726161837254999</v>
      </c>
      <c r="H718">
        <v>-6.8691985766111898</v>
      </c>
      <c r="I718">
        <v>-10.008320395802601</v>
      </c>
      <c r="J718">
        <v>-0.47689462657083098</v>
      </c>
      <c r="K718">
        <v>134.037652012367</v>
      </c>
      <c r="L718">
        <v>137.96020442889301</v>
      </c>
      <c r="M718">
        <v>38.151240858525703</v>
      </c>
      <c r="N718">
        <v>0.52921081930043301</v>
      </c>
      <c r="O718">
        <v>34.061686518892401</v>
      </c>
      <c r="P718">
        <v>15.771689497716901</v>
      </c>
      <c r="Q718">
        <v>-0.10539404185778301</v>
      </c>
    </row>
    <row r="719" spans="1:17" x14ac:dyDescent="0.3">
      <c r="A719" t="s">
        <v>1579</v>
      </c>
      <c r="B719" t="s">
        <v>1580</v>
      </c>
      <c r="C719" t="s">
        <v>3183</v>
      </c>
      <c r="D719" t="s">
        <v>451</v>
      </c>
      <c r="E719">
        <v>6269.3659846949904</v>
      </c>
      <c r="F719">
        <v>576.54999999999995</v>
      </c>
      <c r="G719">
        <v>-44.677292369205396</v>
      </c>
      <c r="H719">
        <v>-9.08017232258746</v>
      </c>
      <c r="I719">
        <v>-7.5763948773280001</v>
      </c>
      <c r="J719">
        <v>-2.16985509510768</v>
      </c>
      <c r="K719">
        <v>603.25089550689597</v>
      </c>
      <c r="L719">
        <v>631.50807996060098</v>
      </c>
      <c r="M719">
        <v>40.253838273229</v>
      </c>
      <c r="N719">
        <v>1.28151832546446</v>
      </c>
      <c r="O719">
        <v>34.5937039285404</v>
      </c>
      <c r="P719">
        <v>10.587896806368001</v>
      </c>
      <c r="Q719">
        <v>-7.2861222429064995E-2</v>
      </c>
    </row>
    <row r="720" spans="1:17" hidden="1" x14ac:dyDescent="0.3">
      <c r="A720" t="s">
        <v>1581</v>
      </c>
      <c r="B720" t="s">
        <v>1582</v>
      </c>
      <c r="C720" t="s">
        <v>3186</v>
      </c>
      <c r="D720" t="s">
        <v>1056</v>
      </c>
      <c r="E720">
        <v>6266.1528877000001</v>
      </c>
      <c r="F720">
        <v>113</v>
      </c>
      <c r="G720">
        <v>-27.976756656018001</v>
      </c>
      <c r="H720">
        <v>-3.4312538533694799</v>
      </c>
      <c r="I720">
        <v>-18.232121137179</v>
      </c>
      <c r="M720">
        <v>50</v>
      </c>
      <c r="N720">
        <v>0.2</v>
      </c>
      <c r="O720">
        <v>1.76991150442478</v>
      </c>
      <c r="P720">
        <v>0</v>
      </c>
    </row>
    <row r="721" spans="1:17" x14ac:dyDescent="0.3">
      <c r="A721" t="s">
        <v>1583</v>
      </c>
      <c r="B721" t="s">
        <v>1584</v>
      </c>
      <c r="C721" t="s">
        <v>3183</v>
      </c>
      <c r="D721" t="s">
        <v>631</v>
      </c>
      <c r="E721">
        <v>6193.0867740499998</v>
      </c>
      <c r="F721">
        <v>345.6</v>
      </c>
      <c r="G721">
        <v>43.091134190327502</v>
      </c>
      <c r="H721">
        <v>-3.4600598450157398</v>
      </c>
      <c r="I721">
        <v>7.3557819189975504</v>
      </c>
      <c r="J721">
        <v>-0.307245846657549</v>
      </c>
      <c r="K721">
        <v>360.86570151086403</v>
      </c>
      <c r="L721">
        <v>330.51616573083101</v>
      </c>
      <c r="M721">
        <v>34.7911485799861</v>
      </c>
      <c r="N721">
        <v>0.29269793770115798</v>
      </c>
      <c r="O721">
        <v>26.8229166666666</v>
      </c>
      <c r="P721">
        <v>70.204383156857901</v>
      </c>
      <c r="Q721">
        <v>9.7845150603976999E-2</v>
      </c>
    </row>
    <row r="722" spans="1:17" hidden="1" x14ac:dyDescent="0.3">
      <c r="A722" t="s">
        <v>1585</v>
      </c>
      <c r="B722" t="s">
        <v>1586</v>
      </c>
      <c r="C722" t="s">
        <v>3186</v>
      </c>
      <c r="D722" t="s">
        <v>83</v>
      </c>
      <c r="E722">
        <v>6137.4550077000004</v>
      </c>
      <c r="F722">
        <v>2190</v>
      </c>
      <c r="G722">
        <v>53.160284898977501</v>
      </c>
      <c r="H722">
        <v>20.625873157168499</v>
      </c>
      <c r="I722">
        <v>74.024625652540394</v>
      </c>
      <c r="J722">
        <v>4.8072752032977304</v>
      </c>
      <c r="K722">
        <v>1940.04826115685</v>
      </c>
      <c r="L722">
        <v>1553.0485175471199</v>
      </c>
      <c r="M722">
        <v>65.474907476733804</v>
      </c>
      <c r="N722">
        <v>1.28145017847451</v>
      </c>
      <c r="O722">
        <v>9.3607305936073093</v>
      </c>
      <c r="P722">
        <v>92.105263157894697</v>
      </c>
      <c r="Q722">
        <v>0.13387535723885099</v>
      </c>
    </row>
    <row r="723" spans="1:17" x14ac:dyDescent="0.3">
      <c r="A723" t="s">
        <v>1587</v>
      </c>
      <c r="B723" t="s">
        <v>1588</v>
      </c>
      <c r="C723" t="s">
        <v>3185</v>
      </c>
      <c r="D723" t="s">
        <v>285</v>
      </c>
      <c r="E723">
        <v>6116.4461726150003</v>
      </c>
      <c r="F723">
        <v>173.92</v>
      </c>
      <c r="G723">
        <v>-24.470510949146501</v>
      </c>
      <c r="H723">
        <v>13.5742795400161</v>
      </c>
      <c r="I723">
        <v>-5.0415328363279102</v>
      </c>
      <c r="J723">
        <v>4.6463523338776103</v>
      </c>
      <c r="K723">
        <v>169.29116867665701</v>
      </c>
      <c r="L723">
        <v>166.671044073514</v>
      </c>
      <c r="M723">
        <v>66.307292359392804</v>
      </c>
      <c r="N723">
        <v>1.5141010746825301</v>
      </c>
      <c r="O723">
        <v>26.264949402023898</v>
      </c>
      <c r="P723">
        <v>33.733179546328302</v>
      </c>
      <c r="Q723">
        <v>-4.4869503467558997E-2</v>
      </c>
    </row>
    <row r="724" spans="1:17" x14ac:dyDescent="0.3">
      <c r="A724" t="s">
        <v>1589</v>
      </c>
      <c r="B724" t="s">
        <v>1590</v>
      </c>
      <c r="C724" t="s">
        <v>3185</v>
      </c>
      <c r="D724" t="s">
        <v>285</v>
      </c>
      <c r="E724">
        <v>6105.5461939199904</v>
      </c>
      <c r="F724">
        <v>816.95</v>
      </c>
      <c r="G724">
        <v>-10.391057871831</v>
      </c>
      <c r="H724">
        <v>11.1655759192011</v>
      </c>
      <c r="I724">
        <v>2.8481823309831298</v>
      </c>
      <c r="J724">
        <v>2.11326500573964</v>
      </c>
      <c r="K724">
        <v>788.58937751707094</v>
      </c>
      <c r="L724">
        <v>768.36182276629404</v>
      </c>
      <c r="M724">
        <v>60.014939973388202</v>
      </c>
      <c r="N724">
        <v>2.7252746641694201</v>
      </c>
      <c r="O724">
        <v>6.4079809045841198</v>
      </c>
      <c r="P724">
        <v>26.658914728682099</v>
      </c>
      <c r="Q724">
        <v>2.673124791733E-2</v>
      </c>
    </row>
    <row r="725" spans="1:17" hidden="1" x14ac:dyDescent="0.3">
      <c r="A725" t="s">
        <v>1591</v>
      </c>
      <c r="B725" t="s">
        <v>1592</v>
      </c>
      <c r="C725" t="s">
        <v>3186</v>
      </c>
      <c r="D725" t="s">
        <v>271</v>
      </c>
      <c r="E725">
        <v>6072.0800290400002</v>
      </c>
      <c r="F725">
        <v>5531.55</v>
      </c>
      <c r="G725">
        <v>87.2121133118534</v>
      </c>
      <c r="H725">
        <v>7.2958592442440304</v>
      </c>
      <c r="I725">
        <v>34.466960174317698</v>
      </c>
      <c r="J725">
        <v>0.24124529310295501</v>
      </c>
      <c r="K725">
        <v>5100.1439363947902</v>
      </c>
      <c r="L725">
        <v>4175.0423428427102</v>
      </c>
      <c r="M725">
        <v>54.6847365339353</v>
      </c>
      <c r="N725">
        <v>0.82676627432774696</v>
      </c>
      <c r="O725">
        <v>4.3107266498540104</v>
      </c>
      <c r="P725">
        <v>132.69182231196299</v>
      </c>
      <c r="Q725">
        <v>0.149798659845125</v>
      </c>
    </row>
    <row r="726" spans="1:17" hidden="1" x14ac:dyDescent="0.3">
      <c r="A726" t="s">
        <v>1593</v>
      </c>
      <c r="B726" t="s">
        <v>1594</v>
      </c>
      <c r="C726" t="s">
        <v>3186</v>
      </c>
      <c r="D726" t="s">
        <v>21</v>
      </c>
      <c r="E726">
        <v>6055.3618323250003</v>
      </c>
      <c r="F726">
        <v>497.7</v>
      </c>
      <c r="G726">
        <v>-24.603972964139199</v>
      </c>
      <c r="H726">
        <v>5.5773714261534604</v>
      </c>
      <c r="I726">
        <v>-3.57183358384854</v>
      </c>
      <c r="J726">
        <v>2.89233775276695</v>
      </c>
      <c r="K726">
        <v>493.07100073099201</v>
      </c>
      <c r="L726">
        <v>473.91916230932799</v>
      </c>
      <c r="M726">
        <v>54.5255573614307</v>
      </c>
      <c r="N726">
        <v>1.04318903799802</v>
      </c>
      <c r="O726">
        <v>20.3536266827406</v>
      </c>
      <c r="P726">
        <v>27.582671109971699</v>
      </c>
      <c r="Q726">
        <v>8.7721818368558996E-2</v>
      </c>
    </row>
    <row r="727" spans="1:17" hidden="1" x14ac:dyDescent="0.3">
      <c r="A727" t="s">
        <v>1595</v>
      </c>
      <c r="B727" t="s">
        <v>1596</v>
      </c>
      <c r="C727" t="s">
        <v>3186</v>
      </c>
      <c r="D727" t="s">
        <v>24</v>
      </c>
      <c r="E727">
        <v>6046.8867491250003</v>
      </c>
      <c r="F727">
        <v>581.75</v>
      </c>
      <c r="G727">
        <v>31.782202652864701</v>
      </c>
      <c r="H727">
        <v>-0.55758837294244701</v>
      </c>
      <c r="I727">
        <v>35.877360266697202</v>
      </c>
      <c r="J727">
        <v>1.11078488109003</v>
      </c>
      <c r="K727">
        <v>600.03384214721495</v>
      </c>
      <c r="M727">
        <v>46.949092776090303</v>
      </c>
      <c r="N727">
        <v>0.80449377477459505</v>
      </c>
      <c r="O727">
        <v>30.795015040825</v>
      </c>
      <c r="P727">
        <v>59.383561643835598</v>
      </c>
    </row>
    <row r="728" spans="1:17" hidden="1" x14ac:dyDescent="0.3">
      <c r="A728" t="s">
        <v>1597</v>
      </c>
      <c r="B728" t="s">
        <v>1598</v>
      </c>
      <c r="C728" t="s">
        <v>3186</v>
      </c>
      <c r="D728" t="s">
        <v>513</v>
      </c>
      <c r="E728">
        <v>6034.2869841800002</v>
      </c>
      <c r="F728">
        <v>411.7</v>
      </c>
      <c r="G728">
        <v>-30.615747229248399</v>
      </c>
      <c r="H728">
        <v>-3.35953499130876</v>
      </c>
      <c r="I728">
        <v>-21.576564189428101</v>
      </c>
      <c r="J728">
        <v>2.52982114215571</v>
      </c>
      <c r="K728">
        <v>420.82075776087999</v>
      </c>
      <c r="L728">
        <v>433.89286804194302</v>
      </c>
      <c r="M728">
        <v>60.278820643015898</v>
      </c>
      <c r="N728">
        <v>0.751536054345182</v>
      </c>
      <c r="O728">
        <v>37.126548457614703</v>
      </c>
      <c r="P728">
        <v>4.7582697201017803</v>
      </c>
      <c r="Q728">
        <v>-5.0081282684896998E-2</v>
      </c>
    </row>
    <row r="729" spans="1:17" hidden="1" x14ac:dyDescent="0.3">
      <c r="A729" t="s">
        <v>1599</v>
      </c>
      <c r="B729" t="s">
        <v>1600</v>
      </c>
      <c r="C729" t="s">
        <v>3186</v>
      </c>
      <c r="D729" t="s">
        <v>95</v>
      </c>
      <c r="E729">
        <v>6017.4411884399997</v>
      </c>
      <c r="F729">
        <v>457.16</v>
      </c>
      <c r="G729">
        <v>21852.6085276249</v>
      </c>
      <c r="H729">
        <v>12.3171763674123</v>
      </c>
      <c r="I729">
        <v>1992.17859601347</v>
      </c>
      <c r="J729">
        <v>-0.10595181358781899</v>
      </c>
      <c r="K729">
        <v>195.71708910531399</v>
      </c>
      <c r="L729">
        <v>66.944164377437104</v>
      </c>
      <c r="M729">
        <v>99.999037114836995</v>
      </c>
      <c r="N729">
        <v>0.69385617002170097</v>
      </c>
      <c r="O729">
        <v>0</v>
      </c>
      <c r="P729">
        <v>27775.609756097499</v>
      </c>
      <c r="Q729">
        <v>0.13222611580695001</v>
      </c>
    </row>
    <row r="730" spans="1:17" x14ac:dyDescent="0.3">
      <c r="A730" t="s">
        <v>1601</v>
      </c>
      <c r="B730" t="s">
        <v>1602</v>
      </c>
      <c r="C730" t="s">
        <v>3173</v>
      </c>
      <c r="D730" t="s">
        <v>970</v>
      </c>
      <c r="E730">
        <v>5969.5986399000003</v>
      </c>
      <c r="F730">
        <v>128.44999999999999</v>
      </c>
      <c r="G730">
        <v>-33.393390586974498</v>
      </c>
      <c r="H730">
        <v>-3.5463728096242901</v>
      </c>
      <c r="I730">
        <v>-40.755962400509603</v>
      </c>
      <c r="J730">
        <v>-8.2764167821900791</v>
      </c>
      <c r="K730">
        <v>138.925137382228</v>
      </c>
      <c r="L730">
        <v>150.44547649041999</v>
      </c>
      <c r="M730">
        <v>20.3737228518122</v>
      </c>
      <c r="N730">
        <v>1.1459696926493199</v>
      </c>
      <c r="O730">
        <v>63.954846243674602</v>
      </c>
      <c r="P730">
        <v>2.7599999999999798</v>
      </c>
      <c r="Q730">
        <v>3.764131074536E-2</v>
      </c>
    </row>
    <row r="731" spans="1:17" x14ac:dyDescent="0.3">
      <c r="A731" t="s">
        <v>1603</v>
      </c>
      <c r="B731" t="s">
        <v>1604</v>
      </c>
      <c r="C731" t="s">
        <v>3177</v>
      </c>
      <c r="D731" t="s">
        <v>197</v>
      </c>
      <c r="E731">
        <v>5964.8805121199903</v>
      </c>
      <c r="F731">
        <v>482.25</v>
      </c>
      <c r="G731">
        <v>20.187149852849799</v>
      </c>
      <c r="H731">
        <v>-9.1163569560867703</v>
      </c>
      <c r="I731">
        <v>19.7550669328627</v>
      </c>
      <c r="J731">
        <v>0.80126468125753703</v>
      </c>
      <c r="K731">
        <v>492.406426569188</v>
      </c>
      <c r="L731">
        <v>434.21288181410898</v>
      </c>
      <c r="M731">
        <v>47.090197216720497</v>
      </c>
      <c r="N731">
        <v>0.65058232611271605</v>
      </c>
      <c r="O731">
        <v>12.493519958527701</v>
      </c>
      <c r="P731">
        <v>55.114184625281403</v>
      </c>
      <c r="Q731">
        <v>0.19548571830443601</v>
      </c>
    </row>
    <row r="732" spans="1:17" x14ac:dyDescent="0.3">
      <c r="A732" t="s">
        <v>1605</v>
      </c>
      <c r="B732" t="s">
        <v>1606</v>
      </c>
      <c r="C732" t="s">
        <v>3175</v>
      </c>
      <c r="D732" t="s">
        <v>185</v>
      </c>
      <c r="E732">
        <v>5962.7381963600001</v>
      </c>
      <c r="F732">
        <v>654.45000000000005</v>
      </c>
      <c r="G732">
        <v>20.500041940199502</v>
      </c>
      <c r="H732">
        <v>8.89482382482087</v>
      </c>
      <c r="I732">
        <v>28.908031292715702</v>
      </c>
      <c r="J732">
        <v>-2.9485389370373101</v>
      </c>
      <c r="K732">
        <v>640.56773408661604</v>
      </c>
      <c r="L732">
        <v>555.10970834547197</v>
      </c>
      <c r="M732">
        <v>42.374939566339499</v>
      </c>
      <c r="N732">
        <v>0.82626279066195496</v>
      </c>
      <c r="O732">
        <v>10.2758041103216</v>
      </c>
      <c r="P732">
        <v>76.354082457558604</v>
      </c>
    </row>
    <row r="733" spans="1:17" x14ac:dyDescent="0.3">
      <c r="A733" t="s">
        <v>1607</v>
      </c>
      <c r="B733" t="s">
        <v>1608</v>
      </c>
      <c r="C733" t="s">
        <v>3175</v>
      </c>
      <c r="D733" t="s">
        <v>468</v>
      </c>
      <c r="E733">
        <v>5955.1911141250002</v>
      </c>
      <c r="F733">
        <v>519.4</v>
      </c>
      <c r="G733">
        <v>34.642039258089198</v>
      </c>
      <c r="H733">
        <v>19.360998855876499</v>
      </c>
      <c r="I733">
        <v>31.991857782452001</v>
      </c>
      <c r="J733">
        <v>3.1014125274974398</v>
      </c>
      <c r="K733">
        <v>451.54246867686197</v>
      </c>
      <c r="L733">
        <v>393.216771247015</v>
      </c>
      <c r="M733">
        <v>70.172533522388605</v>
      </c>
      <c r="N733">
        <v>2.31954981694025</v>
      </c>
      <c r="O733">
        <v>9.9345398536773093</v>
      </c>
      <c r="P733">
        <v>78.426657506011594</v>
      </c>
      <c r="Q733">
        <v>2.0077069657719999E-2</v>
      </c>
    </row>
    <row r="734" spans="1:17" hidden="1" x14ac:dyDescent="0.3">
      <c r="A734" t="s">
        <v>1609</v>
      </c>
      <c r="B734" t="s">
        <v>1610</v>
      </c>
      <c r="C734" t="s">
        <v>3186</v>
      </c>
      <c r="D734" t="s">
        <v>220</v>
      </c>
      <c r="E734">
        <v>5954.4346050000004</v>
      </c>
      <c r="F734">
        <v>5241.95</v>
      </c>
      <c r="G734">
        <v>113.63561772696301</v>
      </c>
      <c r="H734">
        <v>8.3268508847851201</v>
      </c>
      <c r="I734">
        <v>48.0222777908401</v>
      </c>
      <c r="J734">
        <v>3.9299583060228897E-2</v>
      </c>
      <c r="K734">
        <v>5137.5728391774201</v>
      </c>
      <c r="L734">
        <v>4100.8250382050901</v>
      </c>
      <c r="M734">
        <v>49.106804455745703</v>
      </c>
      <c r="N734">
        <v>0.28592518495443398</v>
      </c>
      <c r="O734">
        <v>9.2150821736185904</v>
      </c>
      <c r="P734">
        <v>157.92555416143799</v>
      </c>
      <c r="Q734">
        <v>0.12964024317688799</v>
      </c>
    </row>
    <row r="735" spans="1:17" x14ac:dyDescent="0.3">
      <c r="A735" t="s">
        <v>1611</v>
      </c>
      <c r="B735" t="s">
        <v>1612</v>
      </c>
      <c r="C735" t="s">
        <v>3180</v>
      </c>
      <c r="D735" t="s">
        <v>80</v>
      </c>
      <c r="E735">
        <v>5926.8532267999999</v>
      </c>
      <c r="F735">
        <v>288.39999999999998</v>
      </c>
      <c r="G735">
        <v>40.6122436080963</v>
      </c>
      <c r="H735">
        <v>-19.381282906245701</v>
      </c>
      <c r="I735">
        <v>30.200803804215901</v>
      </c>
      <c r="J735">
        <v>-2.6985444061804</v>
      </c>
      <c r="K735">
        <v>302.63173927551702</v>
      </c>
      <c r="L735">
        <v>259.58914380912103</v>
      </c>
      <c r="M735">
        <v>39.8170999220334</v>
      </c>
      <c r="N735">
        <v>0.557081237887044</v>
      </c>
      <c r="O735">
        <v>28.1553398058252</v>
      </c>
      <c r="P735">
        <v>79.186082634358399</v>
      </c>
      <c r="Q735">
        <v>6.2829213458213004E-2</v>
      </c>
    </row>
    <row r="736" spans="1:17" hidden="1" x14ac:dyDescent="0.3">
      <c r="A736" t="s">
        <v>1613</v>
      </c>
      <c r="B736" t="s">
        <v>1614</v>
      </c>
      <c r="C736" t="s">
        <v>3186</v>
      </c>
      <c r="D736" t="s">
        <v>119</v>
      </c>
      <c r="E736">
        <v>5883.0208364500004</v>
      </c>
      <c r="F736">
        <v>147.16999999999999</v>
      </c>
      <c r="G736">
        <v>-37.4312057529757</v>
      </c>
      <c r="H736">
        <v>-6.4644594727819999</v>
      </c>
      <c r="I736">
        <v>-27.686570234136699</v>
      </c>
      <c r="J736">
        <v>-0.52565146602405399</v>
      </c>
      <c r="K736">
        <v>161.98986345098101</v>
      </c>
      <c r="M736">
        <v>34.374396583286703</v>
      </c>
      <c r="N736">
        <v>0.27043098703176599</v>
      </c>
      <c r="O736">
        <v>34.1985458993001</v>
      </c>
      <c r="P736">
        <v>9.0148148148148</v>
      </c>
    </row>
    <row r="737" spans="1:17" x14ac:dyDescent="0.3">
      <c r="A737" t="s">
        <v>1615</v>
      </c>
      <c r="B737" t="s">
        <v>1616</v>
      </c>
      <c r="C737" t="s">
        <v>3188</v>
      </c>
      <c r="D737" t="s">
        <v>1617</v>
      </c>
      <c r="E737">
        <v>5871.1801488599904</v>
      </c>
      <c r="F737">
        <v>338.4</v>
      </c>
      <c r="G737">
        <v>15.293114054799601</v>
      </c>
      <c r="H737">
        <v>-7.3525366522033</v>
      </c>
      <c r="I737">
        <v>17.1035351562691</v>
      </c>
      <c r="J737">
        <v>-2.02559467073067</v>
      </c>
      <c r="K737">
        <v>333.83320776385398</v>
      </c>
      <c r="L737">
        <v>300.68215505980402</v>
      </c>
      <c r="M737">
        <v>45.096768958227997</v>
      </c>
      <c r="N737">
        <v>0.68158390683232695</v>
      </c>
      <c r="O737">
        <v>19.355791962174901</v>
      </c>
      <c r="P737">
        <v>46.715803164968499</v>
      </c>
      <c r="Q737">
        <v>0.12879007777849599</v>
      </c>
    </row>
    <row r="738" spans="1:17" hidden="1" x14ac:dyDescent="0.3">
      <c r="A738" t="s">
        <v>1618</v>
      </c>
      <c r="B738" t="s">
        <v>1619</v>
      </c>
      <c r="C738" t="s">
        <v>3186</v>
      </c>
      <c r="D738" t="s">
        <v>54</v>
      </c>
      <c r="E738">
        <v>5871.0061384949904</v>
      </c>
      <c r="F738">
        <v>1364.25</v>
      </c>
      <c r="G738">
        <v>-7.5607526620166299</v>
      </c>
      <c r="H738">
        <v>3.4579253840696298</v>
      </c>
      <c r="I738">
        <v>19.945653161989899</v>
      </c>
      <c r="J738">
        <v>-10.049910716783501</v>
      </c>
      <c r="K738">
        <v>1289.8670483194501</v>
      </c>
      <c r="M738">
        <v>39.638540177561197</v>
      </c>
      <c r="N738">
        <v>1.26669162838506</v>
      </c>
      <c r="O738">
        <v>10.7494960601062</v>
      </c>
      <c r="P738">
        <v>40.644329896907202</v>
      </c>
    </row>
    <row r="739" spans="1:17" x14ac:dyDescent="0.3">
      <c r="A739" t="s">
        <v>1620</v>
      </c>
      <c r="B739" t="s">
        <v>1621</v>
      </c>
      <c r="C739" t="s">
        <v>3173</v>
      </c>
      <c r="D739" t="s">
        <v>244</v>
      </c>
      <c r="E739">
        <v>5845.6133503299998</v>
      </c>
      <c r="F739">
        <v>310.3</v>
      </c>
      <c r="G739">
        <v>20.150390207853601</v>
      </c>
      <c r="H739">
        <v>28.8613225658444</v>
      </c>
      <c r="I739">
        <v>47.340166636568597</v>
      </c>
      <c r="J739">
        <v>-5.0031422075605096</v>
      </c>
      <c r="K739">
        <v>272.39111423555602</v>
      </c>
      <c r="L739">
        <v>240.250955642988</v>
      </c>
      <c r="M739">
        <v>52.457858633327099</v>
      </c>
      <c r="N739">
        <v>1.82627288939548</v>
      </c>
      <c r="O739">
        <v>6.3164679342571501</v>
      </c>
      <c r="P739">
        <v>75.310734463276802</v>
      </c>
      <c r="Q739">
        <v>0.19881021256922801</v>
      </c>
    </row>
    <row r="740" spans="1:17" hidden="1" x14ac:dyDescent="0.3">
      <c r="A740" t="s">
        <v>1622</v>
      </c>
      <c r="B740" t="s">
        <v>1623</v>
      </c>
      <c r="C740" t="s">
        <v>3186</v>
      </c>
      <c r="D740" t="s">
        <v>847</v>
      </c>
      <c r="E740">
        <v>5817.3095549999998</v>
      </c>
      <c r="F740">
        <v>665.3</v>
      </c>
      <c r="G740">
        <v>49.814239351667403</v>
      </c>
      <c r="H740">
        <v>-8.5711139932296199</v>
      </c>
      <c r="I740">
        <v>-2.5034421715989001</v>
      </c>
      <c r="J740">
        <v>-3.4891426967786998</v>
      </c>
      <c r="K740">
        <v>734.36565429206598</v>
      </c>
      <c r="L740">
        <v>667.37688902748005</v>
      </c>
      <c r="M740">
        <v>26.586061430457601</v>
      </c>
      <c r="N740">
        <v>0.144537750370032</v>
      </c>
      <c r="O740">
        <v>39.9068089583646</v>
      </c>
      <c r="P740">
        <v>80.029765931538293</v>
      </c>
      <c r="Q740">
        <v>4.7203384408266998E-2</v>
      </c>
    </row>
    <row r="741" spans="1:17" x14ac:dyDescent="0.3">
      <c r="A741" t="s">
        <v>1624</v>
      </c>
      <c r="B741" t="s">
        <v>1625</v>
      </c>
      <c r="C741" t="s">
        <v>3174</v>
      </c>
      <c r="D741" t="s">
        <v>46</v>
      </c>
      <c r="E741">
        <v>5810.7325332699902</v>
      </c>
      <c r="F741">
        <v>751.75</v>
      </c>
      <c r="G741">
        <v>61.982203523381401</v>
      </c>
      <c r="H741">
        <v>-15.4644726391655</v>
      </c>
      <c r="I741">
        <v>11.3556487533858</v>
      </c>
      <c r="J741">
        <v>-1.0411943316476699</v>
      </c>
      <c r="K741">
        <v>804.12618922599802</v>
      </c>
      <c r="L741">
        <v>694.46287007012097</v>
      </c>
      <c r="M741">
        <v>40.185041597803298</v>
      </c>
      <c r="N741">
        <v>0.78892321716019298</v>
      </c>
      <c r="O741">
        <v>24.615896242101702</v>
      </c>
      <c r="P741">
        <v>92.706998205588206</v>
      </c>
      <c r="Q741">
        <v>0.16114688313060699</v>
      </c>
    </row>
    <row r="742" spans="1:17" x14ac:dyDescent="0.3">
      <c r="A742" t="s">
        <v>1626</v>
      </c>
      <c r="B742" t="s">
        <v>1627</v>
      </c>
      <c r="C742" t="s">
        <v>3181</v>
      </c>
      <c r="D742" t="s">
        <v>327</v>
      </c>
      <c r="E742">
        <v>5775.0718527600002</v>
      </c>
      <c r="F742">
        <v>2054.9499999999998</v>
      </c>
      <c r="G742">
        <v>36.427615605725599</v>
      </c>
      <c r="H742">
        <v>10.38975364931</v>
      </c>
      <c r="I742">
        <v>89.362255979296407</v>
      </c>
      <c r="J742">
        <v>1.0321434245074199</v>
      </c>
      <c r="K742">
        <v>1992.3559170825999</v>
      </c>
      <c r="L742">
        <v>1615.2175676853601</v>
      </c>
      <c r="M742">
        <v>52.741385347979197</v>
      </c>
      <c r="N742">
        <v>0.85484477779558898</v>
      </c>
      <c r="O742">
        <v>10.4187449816297</v>
      </c>
      <c r="P742">
        <v>116.003573868712</v>
      </c>
      <c r="Q742">
        <v>-1.4769738121101E-2</v>
      </c>
    </row>
    <row r="743" spans="1:17" hidden="1" x14ac:dyDescent="0.3">
      <c r="A743" t="s">
        <v>1628</v>
      </c>
      <c r="B743" t="s">
        <v>1629</v>
      </c>
      <c r="C743" t="s">
        <v>3186</v>
      </c>
      <c r="D743" t="s">
        <v>271</v>
      </c>
      <c r="E743">
        <v>5738.55179761</v>
      </c>
      <c r="F743">
        <v>416</v>
      </c>
      <c r="G743">
        <v>-8.6404530763591403</v>
      </c>
      <c r="H743">
        <v>11.955517447078901</v>
      </c>
      <c r="I743">
        <v>8.3569492735939299</v>
      </c>
      <c r="J743">
        <v>-1.61312884708064</v>
      </c>
      <c r="K743">
        <v>386.15272802264502</v>
      </c>
      <c r="L743">
        <v>365.52899064190802</v>
      </c>
      <c r="M743">
        <v>57.345450680995</v>
      </c>
      <c r="N743">
        <v>1.65449520252969</v>
      </c>
      <c r="O743">
        <v>2.8846153846153699</v>
      </c>
      <c r="P743">
        <v>32.484076433120997</v>
      </c>
      <c r="Q743">
        <v>4.5072745743613002E-2</v>
      </c>
    </row>
    <row r="744" spans="1:17" hidden="1" x14ac:dyDescent="0.3">
      <c r="A744" t="s">
        <v>1630</v>
      </c>
      <c r="B744" t="s">
        <v>1631</v>
      </c>
      <c r="C744" t="s">
        <v>3186</v>
      </c>
      <c r="D744" t="s">
        <v>468</v>
      </c>
      <c r="E744">
        <v>5703.5457030600001</v>
      </c>
      <c r="F744">
        <v>1465.05</v>
      </c>
      <c r="G744">
        <v>-4.1958918716165803</v>
      </c>
      <c r="H744">
        <v>-2.0354205200361601</v>
      </c>
      <c r="I744">
        <v>25.903860150497501</v>
      </c>
      <c r="J744">
        <v>-1.3537959852424799</v>
      </c>
      <c r="K744">
        <v>1466.1432097658801</v>
      </c>
      <c r="L744">
        <v>1325.6880719481201</v>
      </c>
      <c r="M744">
        <v>44.892226866759898</v>
      </c>
      <c r="N744">
        <v>0.64683890029385305</v>
      </c>
      <c r="O744">
        <v>17.402136445855</v>
      </c>
      <c r="P744">
        <v>50.2615384615384</v>
      </c>
      <c r="Q744">
        <v>-4.0341362263733999E-2</v>
      </c>
    </row>
    <row r="745" spans="1:17" x14ac:dyDescent="0.3">
      <c r="A745" t="s">
        <v>1632</v>
      </c>
      <c r="B745" t="s">
        <v>1633</v>
      </c>
      <c r="C745" t="s">
        <v>3183</v>
      </c>
      <c r="D745" t="s">
        <v>1420</v>
      </c>
      <c r="E745">
        <v>5652.286691065</v>
      </c>
      <c r="F745">
        <v>881.15</v>
      </c>
      <c r="G745">
        <v>-25.1419401266966</v>
      </c>
      <c r="H745">
        <v>-2.35530082508234</v>
      </c>
      <c r="I745">
        <v>4.2621141352080096</v>
      </c>
      <c r="J745">
        <v>-6.7922001446959603</v>
      </c>
      <c r="K745">
        <v>861.16474680293902</v>
      </c>
      <c r="L745">
        <v>795.006597318167</v>
      </c>
      <c r="M745">
        <v>33.878525715686301</v>
      </c>
      <c r="N745">
        <v>0.70880536943174</v>
      </c>
      <c r="O745">
        <v>23.588492311184201</v>
      </c>
      <c r="P745">
        <v>44.356159895150697</v>
      </c>
      <c r="Q745">
        <v>0.12028642845375501</v>
      </c>
    </row>
    <row r="746" spans="1:17" hidden="1" x14ac:dyDescent="0.3">
      <c r="A746" t="s">
        <v>1634</v>
      </c>
      <c r="B746" t="s">
        <v>1635</v>
      </c>
      <c r="C746" t="s">
        <v>3186</v>
      </c>
      <c r="D746" t="s">
        <v>285</v>
      </c>
      <c r="E746">
        <v>5550.2768365000002</v>
      </c>
      <c r="F746">
        <v>438.85</v>
      </c>
      <c r="G746">
        <v>202.34128962183101</v>
      </c>
      <c r="H746">
        <v>64.073299880692403</v>
      </c>
      <c r="I746">
        <v>207.740478082235</v>
      </c>
      <c r="J746">
        <v>7.4999456823166897</v>
      </c>
      <c r="K746">
        <v>323.45609978540199</v>
      </c>
      <c r="L746">
        <v>208.528832927568</v>
      </c>
      <c r="M746">
        <v>71.803852304713004</v>
      </c>
      <c r="N746">
        <v>1.0280015855722999</v>
      </c>
      <c r="O746">
        <v>15.073487524211</v>
      </c>
      <c r="P746">
        <v>328.480765475493</v>
      </c>
      <c r="Q746">
        <v>0.22713788613157601</v>
      </c>
    </row>
    <row r="747" spans="1:17" x14ac:dyDescent="0.3">
      <c r="A747" t="s">
        <v>1636</v>
      </c>
      <c r="B747" t="s">
        <v>1637</v>
      </c>
      <c r="C747" t="s">
        <v>3172</v>
      </c>
      <c r="D747" t="s">
        <v>999</v>
      </c>
      <c r="E747">
        <v>5540.36453523</v>
      </c>
      <c r="F747">
        <v>654.79999999999995</v>
      </c>
      <c r="G747">
        <v>79.3510707960329</v>
      </c>
      <c r="H747">
        <v>27.2756531751903</v>
      </c>
      <c r="I747">
        <v>126.74623663787099</v>
      </c>
      <c r="J747">
        <v>13.693536767666</v>
      </c>
      <c r="K747">
        <v>523.18498551219398</v>
      </c>
      <c r="L747">
        <v>382.13891560818701</v>
      </c>
      <c r="M747">
        <v>68.203185897752803</v>
      </c>
      <c r="N747">
        <v>0.60836334965487204</v>
      </c>
      <c r="O747">
        <v>4.4288332315210699</v>
      </c>
      <c r="P747">
        <v>203.429101019462</v>
      </c>
      <c r="Q747">
        <v>6.5817174185972993E-2</v>
      </c>
    </row>
    <row r="748" spans="1:17" hidden="1" x14ac:dyDescent="0.3">
      <c r="A748" t="s">
        <v>1638</v>
      </c>
      <c r="B748" t="s">
        <v>1639</v>
      </c>
      <c r="C748" t="s">
        <v>3186</v>
      </c>
      <c r="D748" t="s">
        <v>1640</v>
      </c>
      <c r="E748">
        <v>5523.5737883820002</v>
      </c>
      <c r="F748">
        <v>42.76</v>
      </c>
      <c r="G748">
        <v>-3.7863089245573498</v>
      </c>
      <c r="H748">
        <v>14.301934866804</v>
      </c>
      <c r="I748">
        <v>35.840461381678999</v>
      </c>
      <c r="J748">
        <v>8.7161033242567996</v>
      </c>
      <c r="K748">
        <v>39.1256301153552</v>
      </c>
      <c r="L748">
        <v>35.163767739735498</v>
      </c>
      <c r="M748">
        <v>74.725160289495506</v>
      </c>
      <c r="N748">
        <v>0.87062638428598804</v>
      </c>
      <c r="O748">
        <v>11.669784845650099</v>
      </c>
      <c r="P748">
        <v>56.630036630036599</v>
      </c>
      <c r="Q748">
        <v>0.16720773527653601</v>
      </c>
    </row>
    <row r="749" spans="1:17" x14ac:dyDescent="0.3">
      <c r="A749" t="s">
        <v>1641</v>
      </c>
      <c r="B749" t="s">
        <v>1642</v>
      </c>
      <c r="C749" t="s">
        <v>3171</v>
      </c>
      <c r="D749" t="s">
        <v>51</v>
      </c>
      <c r="E749">
        <v>5518.4802571</v>
      </c>
      <c r="F749">
        <v>61.14</v>
      </c>
      <c r="G749">
        <v>68.630899675178796</v>
      </c>
      <c r="H749">
        <v>-11.5640091232155</v>
      </c>
      <c r="I749">
        <v>-25.2392593591128</v>
      </c>
      <c r="J749">
        <v>-0.55954002029443495</v>
      </c>
      <c r="K749">
        <v>64.582255316134606</v>
      </c>
      <c r="L749">
        <v>62.1627835542727</v>
      </c>
      <c r="M749">
        <v>45.994305829956801</v>
      </c>
      <c r="N749">
        <v>1.0660643202426401</v>
      </c>
      <c r="O749">
        <v>62.953876349362098</v>
      </c>
      <c r="P749">
        <v>105.167785234899</v>
      </c>
      <c r="Q749">
        <v>4.0360344625144998E-2</v>
      </c>
    </row>
    <row r="750" spans="1:17" x14ac:dyDescent="0.3">
      <c r="A750" t="s">
        <v>1643</v>
      </c>
      <c r="B750" t="s">
        <v>1644</v>
      </c>
      <c r="C750" t="s">
        <v>3183</v>
      </c>
      <c r="D750" t="s">
        <v>262</v>
      </c>
      <c r="E750">
        <v>5510.1894955199996</v>
      </c>
      <c r="F750">
        <v>690.15</v>
      </c>
      <c r="G750">
        <v>-21.095944319955699</v>
      </c>
      <c r="H750">
        <v>-15.770390870780499</v>
      </c>
      <c r="I750">
        <v>-13.1229614954766</v>
      </c>
      <c r="J750">
        <v>-2.7131847824692299</v>
      </c>
      <c r="K750">
        <v>738.69300069506005</v>
      </c>
      <c r="L750">
        <v>704.79261561537203</v>
      </c>
      <c r="M750">
        <v>31.844894271736202</v>
      </c>
      <c r="N750">
        <v>0.76328798585086099</v>
      </c>
      <c r="O750">
        <v>28.0591175831341</v>
      </c>
      <c r="P750">
        <v>18.868411987599</v>
      </c>
    </row>
    <row r="751" spans="1:17" hidden="1" x14ac:dyDescent="0.3">
      <c r="A751" t="s">
        <v>1645</v>
      </c>
      <c r="B751" t="s">
        <v>1646</v>
      </c>
      <c r="C751" t="s">
        <v>3186</v>
      </c>
      <c r="D751" t="s">
        <v>282</v>
      </c>
      <c r="E751">
        <v>5492.1715612050002</v>
      </c>
      <c r="F751">
        <v>436.65</v>
      </c>
      <c r="G751">
        <v>156.64838577750101</v>
      </c>
      <c r="H751">
        <v>13.313598896174399</v>
      </c>
      <c r="I751">
        <v>25.345567036762102</v>
      </c>
      <c r="J751">
        <v>5.8424871646524696</v>
      </c>
      <c r="K751">
        <v>363.53175698522102</v>
      </c>
      <c r="L751">
        <v>298.73792875470002</v>
      </c>
      <c r="M751">
        <v>72.032773856344704</v>
      </c>
      <c r="N751">
        <v>1.50633027028763</v>
      </c>
      <c r="O751">
        <v>12.962326806366599</v>
      </c>
      <c r="P751">
        <v>181.16548615582701</v>
      </c>
    </row>
    <row r="752" spans="1:17" hidden="1" x14ac:dyDescent="0.3">
      <c r="A752" t="s">
        <v>1647</v>
      </c>
      <c r="B752" t="s">
        <v>1648</v>
      </c>
      <c r="C752" t="s">
        <v>3186</v>
      </c>
      <c r="D752" t="s">
        <v>147</v>
      </c>
      <c r="E752">
        <v>5482.6546244699903</v>
      </c>
      <c r="F752">
        <v>68.38</v>
      </c>
      <c r="G752">
        <v>54.041835945914499</v>
      </c>
      <c r="H752">
        <v>22.0909986443598</v>
      </c>
      <c r="I752">
        <v>-1.83839647033745</v>
      </c>
      <c r="J752">
        <v>6.2017404941044703</v>
      </c>
      <c r="K752">
        <v>62.112358902607603</v>
      </c>
      <c r="L752">
        <v>57.054475998617598</v>
      </c>
      <c r="M752">
        <v>53.973267561399197</v>
      </c>
      <c r="N752">
        <v>2.5425365573050098</v>
      </c>
      <c r="O752">
        <v>16.8470312957005</v>
      </c>
      <c r="P752">
        <v>101.117647058823</v>
      </c>
      <c r="Q752">
        <v>-1.1096588295913999E-2</v>
      </c>
    </row>
    <row r="753" spans="1:17" hidden="1" x14ac:dyDescent="0.3">
      <c r="A753" t="s">
        <v>1649</v>
      </c>
      <c r="B753" t="s">
        <v>1650</v>
      </c>
      <c r="C753" t="s">
        <v>3186</v>
      </c>
      <c r="D753" t="s">
        <v>379</v>
      </c>
      <c r="E753">
        <v>5480.4072385999998</v>
      </c>
      <c r="F753">
        <v>12837</v>
      </c>
      <c r="G753">
        <v>14.1740818641688</v>
      </c>
      <c r="H753">
        <v>-4.2089461610617898</v>
      </c>
      <c r="I753">
        <v>29.128825911899099</v>
      </c>
      <c r="J753">
        <v>-5.8264293910552798</v>
      </c>
      <c r="K753">
        <v>12321.296420435499</v>
      </c>
      <c r="L753">
        <v>10708.0321209004</v>
      </c>
      <c r="M753">
        <v>42.469582338676403</v>
      </c>
      <c r="N753">
        <v>1.3220941925017999</v>
      </c>
      <c r="O753">
        <v>11.2759990652021</v>
      </c>
      <c r="P753">
        <v>54.054783834868402</v>
      </c>
      <c r="Q753">
        <v>-2.2574848034072E-2</v>
      </c>
    </row>
    <row r="754" spans="1:17" x14ac:dyDescent="0.3">
      <c r="A754" t="s">
        <v>1651</v>
      </c>
      <c r="B754" t="s">
        <v>1652</v>
      </c>
      <c r="C754" t="s">
        <v>3173</v>
      </c>
      <c r="D754" t="s">
        <v>1653</v>
      </c>
      <c r="E754">
        <v>5462.2195907400001</v>
      </c>
      <c r="F754">
        <v>1060</v>
      </c>
      <c r="G754">
        <v>43.457402995125697</v>
      </c>
      <c r="H754">
        <v>-1.47449348492582</v>
      </c>
      <c r="I754">
        <v>48.783379454304203</v>
      </c>
      <c r="J754">
        <v>-7.1708145620978296</v>
      </c>
      <c r="K754">
        <v>1060.32287567102</v>
      </c>
      <c r="L754">
        <v>871.64709509740601</v>
      </c>
      <c r="M754">
        <v>35.834119544263302</v>
      </c>
      <c r="N754">
        <v>0.54154425454500199</v>
      </c>
      <c r="O754">
        <v>13.3018867924528</v>
      </c>
      <c r="P754">
        <v>83.3910034602076</v>
      </c>
      <c r="Q754">
        <v>6.1838620502059002E-2</v>
      </c>
    </row>
    <row r="755" spans="1:17" x14ac:dyDescent="0.3">
      <c r="A755" t="s">
        <v>1654</v>
      </c>
      <c r="B755" t="s">
        <v>1655</v>
      </c>
      <c r="C755" t="s">
        <v>3179</v>
      </c>
      <c r="D755" t="s">
        <v>144</v>
      </c>
      <c r="E755">
        <v>5446.98</v>
      </c>
      <c r="F755">
        <v>9278.6</v>
      </c>
      <c r="G755">
        <v>72.630710791431397</v>
      </c>
      <c r="H755">
        <v>13.4216229647538</v>
      </c>
      <c r="I755">
        <v>44.117003931589402</v>
      </c>
      <c r="J755">
        <v>15.1023630127424</v>
      </c>
      <c r="K755">
        <v>7776.3021451905297</v>
      </c>
      <c r="L755">
        <v>6821.2399871731204</v>
      </c>
      <c r="M755">
        <v>78.912528976601195</v>
      </c>
      <c r="N755">
        <v>1.39348325549506</v>
      </c>
      <c r="O755">
        <v>1.1300196150281401</v>
      </c>
      <c r="P755">
        <v>105.663242122995</v>
      </c>
      <c r="Q755">
        <v>0.12132492793588701</v>
      </c>
    </row>
    <row r="756" spans="1:17" x14ac:dyDescent="0.3">
      <c r="A756" t="s">
        <v>1656</v>
      </c>
      <c r="B756" t="s">
        <v>1657</v>
      </c>
      <c r="C756" t="s">
        <v>3171</v>
      </c>
      <c r="D756" t="s">
        <v>24</v>
      </c>
      <c r="E756">
        <v>5414.9357561249999</v>
      </c>
      <c r="F756">
        <v>320.64999999999998</v>
      </c>
      <c r="G756">
        <v>-28.403911499648899</v>
      </c>
      <c r="H756">
        <v>-3.3374892026428098</v>
      </c>
      <c r="I756">
        <v>-23.199420728582002</v>
      </c>
      <c r="J756">
        <v>-3.4996169719588499</v>
      </c>
      <c r="K756">
        <v>331.41863427358101</v>
      </c>
      <c r="L756">
        <v>344.41774965347901</v>
      </c>
      <c r="M756">
        <v>46.391719349288799</v>
      </c>
      <c r="N756">
        <v>0.724150770869189</v>
      </c>
      <c r="O756">
        <v>31.685638546701998</v>
      </c>
      <c r="P756">
        <v>4.2255810173899002</v>
      </c>
      <c r="Q756">
        <v>-2.5755519770575001E-2</v>
      </c>
    </row>
    <row r="757" spans="1:17" x14ac:dyDescent="0.3">
      <c r="A757" t="s">
        <v>1658</v>
      </c>
      <c r="B757" t="s">
        <v>1659</v>
      </c>
      <c r="C757" t="s">
        <v>3182</v>
      </c>
      <c r="D757" t="s">
        <v>132</v>
      </c>
      <c r="E757">
        <v>5414.7150000000001</v>
      </c>
      <c r="F757">
        <v>184.09</v>
      </c>
      <c r="G757">
        <v>26.7245673807587</v>
      </c>
      <c r="H757">
        <v>-8.8147199888276493</v>
      </c>
      <c r="I757">
        <v>-19.908520607957801</v>
      </c>
      <c r="J757">
        <v>-2.0465969748781299</v>
      </c>
      <c r="K757">
        <v>200.019075221462</v>
      </c>
      <c r="L757">
        <v>188.55776914714801</v>
      </c>
      <c r="M757">
        <v>32.2214380763482</v>
      </c>
      <c r="N757">
        <v>0.417750518202888</v>
      </c>
      <c r="O757">
        <v>43.924167526753202</v>
      </c>
      <c r="P757">
        <v>67.965328467153299</v>
      </c>
      <c r="Q757">
        <v>1.9848266010214E-2</v>
      </c>
    </row>
    <row r="758" spans="1:17" hidden="1" x14ac:dyDescent="0.3">
      <c r="A758" t="s">
        <v>1660</v>
      </c>
      <c r="B758" t="s">
        <v>1661</v>
      </c>
      <c r="C758" t="s">
        <v>3186</v>
      </c>
      <c r="D758" t="s">
        <v>161</v>
      </c>
      <c r="E758">
        <v>5405.7171399999997</v>
      </c>
      <c r="F758">
        <v>4617.8500000000004</v>
      </c>
      <c r="G758">
        <v>116.296512434226</v>
      </c>
      <c r="H758">
        <v>-5.4261922223767396</v>
      </c>
      <c r="I758">
        <v>67.087947745503101</v>
      </c>
      <c r="J758">
        <v>-3.85147369097783</v>
      </c>
      <c r="K758">
        <v>4863.7286625201295</v>
      </c>
      <c r="L758">
        <v>3847.1062244479699</v>
      </c>
      <c r="M758">
        <v>34.303793828032198</v>
      </c>
      <c r="N758">
        <v>0.46615444556702501</v>
      </c>
      <c r="O758">
        <v>23.2099353595287</v>
      </c>
      <c r="P758">
        <v>169.65547445255399</v>
      </c>
      <c r="Q758">
        <v>0.21233109592335001</v>
      </c>
    </row>
    <row r="759" spans="1:17" x14ac:dyDescent="0.3">
      <c r="A759" t="s">
        <v>1662</v>
      </c>
      <c r="B759" t="s">
        <v>1663</v>
      </c>
      <c r="C759" t="s">
        <v>3178</v>
      </c>
      <c r="D759" t="s">
        <v>495</v>
      </c>
      <c r="E759">
        <v>5396.0075142859996</v>
      </c>
      <c r="F759">
        <v>107.07</v>
      </c>
      <c r="G759">
        <v>-40.6158749217552</v>
      </c>
      <c r="H759">
        <v>-2.6308815871991702</v>
      </c>
      <c r="I759">
        <v>-13.8371901271328</v>
      </c>
      <c r="J759">
        <v>2.3148519689180902</v>
      </c>
      <c r="K759">
        <v>107.652807470154</v>
      </c>
      <c r="L759">
        <v>108.530041976314</v>
      </c>
      <c r="M759">
        <v>57.3815828416855</v>
      </c>
      <c r="N759">
        <v>0.72997828036581802</v>
      </c>
      <c r="O759">
        <v>24.871579340618201</v>
      </c>
      <c r="P759">
        <v>17.016393442622899</v>
      </c>
      <c r="Q759">
        <v>-9.0144600552632001E-2</v>
      </c>
    </row>
    <row r="760" spans="1:17" x14ac:dyDescent="0.3">
      <c r="A760" t="s">
        <v>1664</v>
      </c>
      <c r="B760" t="s">
        <v>1665</v>
      </c>
      <c r="C760" t="s">
        <v>3183</v>
      </c>
      <c r="D760" t="s">
        <v>262</v>
      </c>
      <c r="E760">
        <v>5387.080969785</v>
      </c>
      <c r="F760">
        <v>1715.3</v>
      </c>
      <c r="G760">
        <v>-59.046056015387101</v>
      </c>
      <c r="H760">
        <v>-1.50487527050902</v>
      </c>
      <c r="I760">
        <v>-16.5803625570097</v>
      </c>
      <c r="J760">
        <v>-1.99110587521247</v>
      </c>
      <c r="K760">
        <v>1809.9441724820899</v>
      </c>
      <c r="L760">
        <v>1911.46206907756</v>
      </c>
      <c r="M760">
        <v>35.446127113729197</v>
      </c>
      <c r="N760">
        <v>0.34201731939682101</v>
      </c>
      <c r="O760">
        <v>62.295225325015998</v>
      </c>
      <c r="P760">
        <v>7.2062499999999901</v>
      </c>
      <c r="Q760">
        <v>1.1989293895299E-2</v>
      </c>
    </row>
    <row r="761" spans="1:17" x14ac:dyDescent="0.3">
      <c r="A761" t="s">
        <v>1666</v>
      </c>
      <c r="B761" t="s">
        <v>1667</v>
      </c>
      <c r="C761" t="s">
        <v>3171</v>
      </c>
      <c r="D761" t="s">
        <v>398</v>
      </c>
      <c r="E761">
        <v>5370.1126923149995</v>
      </c>
      <c r="F761">
        <v>294.89999999999998</v>
      </c>
      <c r="G761">
        <v>-25.9542437682769</v>
      </c>
      <c r="H761">
        <v>0.77649262550374598</v>
      </c>
      <c r="I761">
        <v>-13.3630728845961</v>
      </c>
      <c r="J761">
        <v>4.23037817054756</v>
      </c>
      <c r="K761">
        <v>287.40391078936398</v>
      </c>
      <c r="L761">
        <v>291.38140397698902</v>
      </c>
      <c r="M761">
        <v>70.531147558219402</v>
      </c>
      <c r="N761">
        <v>1.1200740537134299</v>
      </c>
      <c r="O761">
        <v>31.5530688368938</v>
      </c>
      <c r="P761">
        <v>9.4451660790498995</v>
      </c>
      <c r="Q761">
        <v>1.2379206812830001E-3</v>
      </c>
    </row>
    <row r="762" spans="1:17" x14ac:dyDescent="0.3">
      <c r="A762" t="s">
        <v>1668</v>
      </c>
      <c r="B762" t="s">
        <v>1669</v>
      </c>
      <c r="C762" t="s">
        <v>3173</v>
      </c>
      <c r="D762" t="s">
        <v>116</v>
      </c>
      <c r="E762">
        <v>5369.6405400000003</v>
      </c>
      <c r="F762">
        <v>570.15</v>
      </c>
      <c r="G762">
        <v>113.22058461454699</v>
      </c>
      <c r="H762">
        <v>1.3966446973551401</v>
      </c>
      <c r="I762">
        <v>58.507009297603503</v>
      </c>
      <c r="J762">
        <v>0.13657741984656399</v>
      </c>
      <c r="K762">
        <v>551.16846814917699</v>
      </c>
      <c r="L762">
        <v>437.002781945104</v>
      </c>
      <c r="M762">
        <v>63.769509486018102</v>
      </c>
      <c r="N762">
        <v>0.605504116742275</v>
      </c>
      <c r="O762">
        <v>27.5716916600894</v>
      </c>
      <c r="P762">
        <v>172.40802675585201</v>
      </c>
      <c r="Q762">
        <v>8.2680168269906998E-2</v>
      </c>
    </row>
    <row r="763" spans="1:17" x14ac:dyDescent="0.3">
      <c r="A763" t="s">
        <v>1670</v>
      </c>
      <c r="B763" t="s">
        <v>1671</v>
      </c>
      <c r="C763" t="s">
        <v>3183</v>
      </c>
      <c r="D763" t="s">
        <v>1420</v>
      </c>
      <c r="E763">
        <v>5368.9239840999999</v>
      </c>
      <c r="F763">
        <v>730.85</v>
      </c>
      <c r="G763">
        <v>38.535229150199498</v>
      </c>
      <c r="H763">
        <v>4.4787606604186099</v>
      </c>
      <c r="I763">
        <v>55.999338776008003</v>
      </c>
      <c r="J763">
        <v>-2.9100566570416402</v>
      </c>
      <c r="K763">
        <v>679.05853353599605</v>
      </c>
      <c r="L763">
        <v>543.91141061123801</v>
      </c>
      <c r="M763">
        <v>41.189249073975603</v>
      </c>
      <c r="N763">
        <v>0.28795499116935103</v>
      </c>
      <c r="O763">
        <v>17.643839365122702</v>
      </c>
      <c r="P763">
        <v>94.893333333333302</v>
      </c>
      <c r="Q763">
        <v>2.5935552002039002E-2</v>
      </c>
    </row>
    <row r="764" spans="1:17" x14ac:dyDescent="0.3">
      <c r="A764" t="s">
        <v>1672</v>
      </c>
      <c r="B764" t="s">
        <v>1673</v>
      </c>
      <c r="C764" t="s">
        <v>3181</v>
      </c>
      <c r="D764" t="s">
        <v>327</v>
      </c>
      <c r="E764">
        <v>5319.2118620699903</v>
      </c>
      <c r="F764">
        <v>250.95</v>
      </c>
      <c r="G764">
        <v>-9.7063979881265698</v>
      </c>
      <c r="H764">
        <v>-11.5234197519869</v>
      </c>
      <c r="I764">
        <v>12.8293489007985</v>
      </c>
      <c r="J764">
        <v>-4.5887104342774698</v>
      </c>
      <c r="K764">
        <v>260.93751725422499</v>
      </c>
      <c r="L764">
        <v>243.572473731119</v>
      </c>
      <c r="M764">
        <v>25.598949132056099</v>
      </c>
      <c r="N764">
        <v>0.54110157639905998</v>
      </c>
      <c r="O764">
        <v>18.390117553297401</v>
      </c>
      <c r="P764">
        <v>32.7777777777777</v>
      </c>
      <c r="Q764">
        <v>-0.100831574279582</v>
      </c>
    </row>
    <row r="765" spans="1:17" hidden="1" x14ac:dyDescent="0.3">
      <c r="A765" t="s">
        <v>1674</v>
      </c>
      <c r="B765" t="s">
        <v>1675</v>
      </c>
      <c r="C765" t="s">
        <v>3186</v>
      </c>
      <c r="D765" t="s">
        <v>544</v>
      </c>
      <c r="E765">
        <v>5315.9909375999996</v>
      </c>
      <c r="F765">
        <v>5272.35</v>
      </c>
      <c r="G765">
        <v>31.5557476152952</v>
      </c>
      <c r="H765">
        <v>-11.038072270695301</v>
      </c>
      <c r="I765">
        <v>14.1983483487165</v>
      </c>
      <c r="J765">
        <v>-2.4836673453804101</v>
      </c>
      <c r="K765">
        <v>5657.9122072871396</v>
      </c>
      <c r="L765">
        <v>5009.0910109881097</v>
      </c>
      <c r="M765">
        <v>27.7399231343636</v>
      </c>
      <c r="N765">
        <v>0.52131219208372703</v>
      </c>
      <c r="O765">
        <v>27.0571946096142</v>
      </c>
      <c r="P765">
        <v>84.502729563269895</v>
      </c>
      <c r="Q765">
        <v>0.13901306100604799</v>
      </c>
    </row>
    <row r="766" spans="1:17" hidden="1" x14ac:dyDescent="0.3">
      <c r="A766" t="s">
        <v>1676</v>
      </c>
      <c r="B766" t="s">
        <v>1677</v>
      </c>
      <c r="C766" t="s">
        <v>3186</v>
      </c>
      <c r="D766" t="s">
        <v>282</v>
      </c>
      <c r="E766">
        <v>5296.3521300000002</v>
      </c>
      <c r="F766">
        <v>2595.4499999999998</v>
      </c>
      <c r="G766">
        <v>447.34248427600198</v>
      </c>
      <c r="H766">
        <v>-14.1485741148073</v>
      </c>
      <c r="I766">
        <v>123.848707603002</v>
      </c>
      <c r="J766">
        <v>-14.963530970905101</v>
      </c>
      <c r="K766">
        <v>2789.5983404453</v>
      </c>
      <c r="L766">
        <v>1805.06287134842</v>
      </c>
      <c r="M766">
        <v>23.534517220015498</v>
      </c>
      <c r="N766">
        <v>0.91507532019051996</v>
      </c>
      <c r="O766">
        <v>37.818104760253497</v>
      </c>
      <c r="P766">
        <v>498.94999999999902</v>
      </c>
      <c r="Q766">
        <v>0.31699858439766698</v>
      </c>
    </row>
    <row r="767" spans="1:17" x14ac:dyDescent="0.3">
      <c r="A767" t="s">
        <v>1678</v>
      </c>
      <c r="B767" t="s">
        <v>1679</v>
      </c>
      <c r="C767" t="s">
        <v>3182</v>
      </c>
      <c r="D767" t="s">
        <v>1081</v>
      </c>
      <c r="E767">
        <v>5279.71105025</v>
      </c>
      <c r="F767">
        <v>3097.4</v>
      </c>
      <c r="G767">
        <v>-4.1605742949372999</v>
      </c>
      <c r="H767">
        <v>-2.3334991148886801</v>
      </c>
      <c r="I767">
        <v>-4.3902038764825999</v>
      </c>
      <c r="J767">
        <v>-0.43663755138092097</v>
      </c>
      <c r="K767">
        <v>3121.1721534406101</v>
      </c>
      <c r="L767">
        <v>2998.7592122645601</v>
      </c>
      <c r="M767">
        <v>51.538541574532999</v>
      </c>
      <c r="N767">
        <v>0.72355403777735305</v>
      </c>
      <c r="O767">
        <v>19.455026796668101</v>
      </c>
      <c r="P767">
        <v>34.669565217391302</v>
      </c>
      <c r="Q767">
        <v>-6.3812925904614001E-2</v>
      </c>
    </row>
    <row r="768" spans="1:17" x14ac:dyDescent="0.3">
      <c r="A768" t="s">
        <v>1680</v>
      </c>
      <c r="B768" t="s">
        <v>1681</v>
      </c>
      <c r="C768" t="s">
        <v>3182</v>
      </c>
      <c r="D768" t="s">
        <v>423</v>
      </c>
      <c r="E768">
        <v>5217.9330692249996</v>
      </c>
      <c r="F768">
        <v>584.45000000000005</v>
      </c>
      <c r="G768">
        <v>-42.523059844586498</v>
      </c>
      <c r="H768">
        <v>6.4609815707808096</v>
      </c>
      <c r="I768">
        <v>-12.5630538303416</v>
      </c>
      <c r="J768">
        <v>-2.4709272636696502</v>
      </c>
      <c r="K768">
        <v>569.09983394722201</v>
      </c>
      <c r="L768">
        <v>593.14090095408403</v>
      </c>
      <c r="M768">
        <v>56.232028643371798</v>
      </c>
      <c r="N768">
        <v>1.14240230841678</v>
      </c>
      <c r="O768">
        <v>36.709727093848898</v>
      </c>
      <c r="P768">
        <v>14.3178484107579</v>
      </c>
      <c r="Q768">
        <v>3.9197416038364997E-2</v>
      </c>
    </row>
    <row r="769" spans="1:17" hidden="1" x14ac:dyDescent="0.3">
      <c r="A769" t="s">
        <v>1682</v>
      </c>
      <c r="B769" t="s">
        <v>1683</v>
      </c>
      <c r="C769" t="s">
        <v>3186</v>
      </c>
      <c r="D769" t="s">
        <v>1684</v>
      </c>
      <c r="E769">
        <v>5168.879891351</v>
      </c>
      <c r="F769">
        <v>62.19</v>
      </c>
      <c r="G769">
        <v>-2.7957842204415102</v>
      </c>
      <c r="H769">
        <v>-0.76902423606499404</v>
      </c>
      <c r="I769">
        <v>-4.6605864585554304</v>
      </c>
      <c r="J769">
        <v>1.7092297045639899</v>
      </c>
      <c r="K769">
        <v>60.535038217671001</v>
      </c>
      <c r="L769">
        <v>57.993642962149003</v>
      </c>
      <c r="M769">
        <v>56.425916595309197</v>
      </c>
      <c r="N769">
        <v>0.78956654585772601</v>
      </c>
      <c r="O769">
        <v>4.1968162083936198</v>
      </c>
      <c r="P769">
        <v>30.1046025104602</v>
      </c>
      <c r="Q769">
        <v>-3.0196124243903E-2</v>
      </c>
    </row>
    <row r="770" spans="1:17" hidden="1" x14ac:dyDescent="0.3">
      <c r="A770" t="s">
        <v>1685</v>
      </c>
      <c r="B770" t="s">
        <v>1686</v>
      </c>
      <c r="C770" t="s">
        <v>3186</v>
      </c>
      <c r="D770" t="s">
        <v>197</v>
      </c>
      <c r="E770">
        <v>5153.8223494100002</v>
      </c>
      <c r="F770">
        <v>7455.15</v>
      </c>
      <c r="G770">
        <v>40.6599985297103</v>
      </c>
      <c r="H770">
        <v>7.7821174855962898</v>
      </c>
      <c r="I770">
        <v>-4.4208631035930903</v>
      </c>
      <c r="J770">
        <v>-4.5231621821295196</v>
      </c>
      <c r="K770">
        <v>7507.1949535968197</v>
      </c>
      <c r="L770">
        <v>6806.5573050729099</v>
      </c>
      <c r="M770">
        <v>38.578800697141098</v>
      </c>
      <c r="N770">
        <v>0.53923449072606899</v>
      </c>
      <c r="O770">
        <v>21.833900055666199</v>
      </c>
      <c r="P770">
        <v>97.484801525807498</v>
      </c>
      <c r="Q770">
        <v>9.4870777842661999E-2</v>
      </c>
    </row>
    <row r="771" spans="1:17" x14ac:dyDescent="0.3">
      <c r="A771" t="s">
        <v>1687</v>
      </c>
      <c r="B771" t="s">
        <v>1688</v>
      </c>
      <c r="C771" t="s">
        <v>3180</v>
      </c>
      <c r="D771" t="s">
        <v>80</v>
      </c>
      <c r="E771">
        <v>5151.3693529120001</v>
      </c>
      <c r="F771">
        <v>227.37</v>
      </c>
      <c r="G771">
        <v>-0.75749377090432901</v>
      </c>
      <c r="H771">
        <v>-0.60874616384534397</v>
      </c>
      <c r="I771">
        <v>-2.55162262422057</v>
      </c>
      <c r="J771">
        <v>-1.6990254066614101</v>
      </c>
      <c r="K771">
        <v>226.915960735608</v>
      </c>
      <c r="L771">
        <v>214.236695604376</v>
      </c>
      <c r="M771">
        <v>41.979900801629697</v>
      </c>
      <c r="N771">
        <v>1.2393751754406701</v>
      </c>
      <c r="O771">
        <v>8.6335048599199595</v>
      </c>
      <c r="P771">
        <v>29.077490774907702</v>
      </c>
      <c r="Q771">
        <v>-7.8849680712282003E-2</v>
      </c>
    </row>
    <row r="772" spans="1:17" x14ac:dyDescent="0.3">
      <c r="A772" t="s">
        <v>1689</v>
      </c>
      <c r="B772" t="s">
        <v>1690</v>
      </c>
      <c r="C772" t="s">
        <v>3171</v>
      </c>
      <c r="D772" t="s">
        <v>398</v>
      </c>
      <c r="E772">
        <v>5151.1054087349903</v>
      </c>
      <c r="F772">
        <v>45.5</v>
      </c>
      <c r="G772">
        <v>-35.156808304974497</v>
      </c>
      <c r="H772">
        <v>-7.19668595213491</v>
      </c>
      <c r="I772">
        <v>-22.967810846281299</v>
      </c>
      <c r="J772">
        <v>-2.4854133038820998</v>
      </c>
      <c r="K772">
        <v>49.173386837552798</v>
      </c>
      <c r="L772">
        <v>51.157726330668801</v>
      </c>
      <c r="M772">
        <v>20.648569881115598</v>
      </c>
      <c r="N772">
        <v>0.76816165339200404</v>
      </c>
      <c r="O772">
        <v>50.109890109890102</v>
      </c>
      <c r="P772">
        <v>1.4492753623188399</v>
      </c>
    </row>
    <row r="773" spans="1:17" x14ac:dyDescent="0.3">
      <c r="A773" t="s">
        <v>1691</v>
      </c>
      <c r="B773" t="s">
        <v>1692</v>
      </c>
      <c r="C773" t="s">
        <v>3181</v>
      </c>
      <c r="D773" t="s">
        <v>463</v>
      </c>
      <c r="E773">
        <v>5124.3978255599995</v>
      </c>
      <c r="F773">
        <v>308.3</v>
      </c>
      <c r="G773">
        <v>-54.542140553369599</v>
      </c>
      <c r="H773">
        <v>-2.6810907744393</v>
      </c>
      <c r="I773">
        <v>-32.806780061788402</v>
      </c>
      <c r="J773">
        <v>-0.74924547714523304</v>
      </c>
      <c r="K773">
        <v>319.75097321830799</v>
      </c>
      <c r="L773">
        <v>355.72795176644399</v>
      </c>
      <c r="M773">
        <v>42.041858508894897</v>
      </c>
      <c r="N773">
        <v>0.67873326901606601</v>
      </c>
      <c r="O773">
        <v>75.932533246837394</v>
      </c>
      <c r="P773">
        <v>17.380544450790001</v>
      </c>
      <c r="Q773">
        <v>-0.10779200724441</v>
      </c>
    </row>
    <row r="774" spans="1:17" hidden="1" x14ac:dyDescent="0.3">
      <c r="A774" t="s">
        <v>1693</v>
      </c>
      <c r="B774" t="s">
        <v>1694</v>
      </c>
      <c r="C774" t="s">
        <v>3186</v>
      </c>
      <c r="D774" t="s">
        <v>46</v>
      </c>
      <c r="E774">
        <v>5095.967242574</v>
      </c>
      <c r="F774">
        <v>30.87</v>
      </c>
      <c r="G774">
        <v>128.40341185438899</v>
      </c>
      <c r="H774">
        <v>72.066861386264307</v>
      </c>
      <c r="I774">
        <v>86.797759733903703</v>
      </c>
      <c r="J774">
        <v>1.6106524311063199</v>
      </c>
      <c r="K774">
        <v>24.779479809511301</v>
      </c>
      <c r="L774">
        <v>20.389080668335399</v>
      </c>
      <c r="M774">
        <v>71.729949741723601</v>
      </c>
      <c r="N774">
        <v>1.9076650060342399</v>
      </c>
      <c r="O774">
        <v>8.3576287657920396</v>
      </c>
      <c r="P774">
        <v>159.75431193256401</v>
      </c>
      <c r="Q774">
        <v>0.13981590525095</v>
      </c>
    </row>
    <row r="775" spans="1:17" hidden="1" x14ac:dyDescent="0.3">
      <c r="A775" t="s">
        <v>1695</v>
      </c>
      <c r="B775" t="s">
        <v>1696</v>
      </c>
      <c r="C775" t="s">
        <v>3186</v>
      </c>
      <c r="D775" t="s">
        <v>379</v>
      </c>
      <c r="E775">
        <v>5057.7609497000003</v>
      </c>
      <c r="F775">
        <v>545.45000000000005</v>
      </c>
      <c r="G775">
        <v>-0.180311684604994</v>
      </c>
      <c r="H775">
        <v>-5.08037666038702</v>
      </c>
      <c r="I775">
        <v>49.549627258029702</v>
      </c>
      <c r="J775">
        <v>-0.49685444329640599</v>
      </c>
      <c r="K775">
        <v>543.03595890458496</v>
      </c>
      <c r="L775">
        <v>469.67231682997999</v>
      </c>
      <c r="M775">
        <v>45.9184073527314</v>
      </c>
      <c r="N775">
        <v>0.45385089398440798</v>
      </c>
      <c r="O775">
        <v>16.756806306719199</v>
      </c>
      <c r="P775">
        <v>71.498192108159103</v>
      </c>
      <c r="Q775">
        <v>5.0200233124030998E-2</v>
      </c>
    </row>
    <row r="776" spans="1:17" x14ac:dyDescent="0.3">
      <c r="A776" t="s">
        <v>1697</v>
      </c>
      <c r="B776" t="s">
        <v>1698</v>
      </c>
      <c r="C776" t="s">
        <v>3175</v>
      </c>
      <c r="D776" t="s">
        <v>54</v>
      </c>
      <c r="E776">
        <v>5032.9918980000002</v>
      </c>
      <c r="F776">
        <v>609.25</v>
      </c>
      <c r="G776">
        <v>88.969014541745693</v>
      </c>
      <c r="H776">
        <v>14.983819049489799</v>
      </c>
      <c r="I776">
        <v>71.721405343324804</v>
      </c>
      <c r="J776">
        <v>0.40031626741506998</v>
      </c>
      <c r="K776">
        <v>521.73159254565098</v>
      </c>
      <c r="L776">
        <v>405.82871261442102</v>
      </c>
      <c r="M776">
        <v>64.593033675463303</v>
      </c>
      <c r="N776">
        <v>0.92342472504074502</v>
      </c>
      <c r="O776">
        <v>10.7919573245794</v>
      </c>
      <c r="P776">
        <v>159.36568752660699</v>
      </c>
      <c r="Q776">
        <v>1.3958710032654999E-2</v>
      </c>
    </row>
    <row r="777" spans="1:17" hidden="1" x14ac:dyDescent="0.3">
      <c r="A777" t="s">
        <v>1699</v>
      </c>
      <c r="B777" t="s">
        <v>1700</v>
      </c>
      <c r="C777" t="s">
        <v>3186</v>
      </c>
      <c r="D777" t="s">
        <v>197</v>
      </c>
      <c r="E777">
        <v>5028.6977887499997</v>
      </c>
      <c r="F777">
        <v>749.05</v>
      </c>
      <c r="G777">
        <v>54.867306080505301</v>
      </c>
      <c r="H777">
        <v>-1.1761633181171101</v>
      </c>
      <c r="I777">
        <v>30.6103085906121</v>
      </c>
      <c r="J777">
        <v>3.1836100248149699</v>
      </c>
      <c r="K777">
        <v>730.86216336579105</v>
      </c>
      <c r="L777">
        <v>625.76097660692596</v>
      </c>
      <c r="M777">
        <v>51.484765404064099</v>
      </c>
      <c r="N777">
        <v>0.56300789064477097</v>
      </c>
      <c r="O777">
        <v>10.459915893465</v>
      </c>
      <c r="P777">
        <v>113.61756737487499</v>
      </c>
      <c r="Q777">
        <v>8.8413464977086006E-2</v>
      </c>
    </row>
    <row r="778" spans="1:17" x14ac:dyDescent="0.3">
      <c r="A778" t="s">
        <v>1701</v>
      </c>
      <c r="B778" t="s">
        <v>1702</v>
      </c>
      <c r="C778" t="s">
        <v>3185</v>
      </c>
      <c r="D778" t="s">
        <v>468</v>
      </c>
      <c r="E778">
        <v>5024.6884940800001</v>
      </c>
      <c r="F778">
        <v>914.8</v>
      </c>
      <c r="G778">
        <v>-16.687299893470598</v>
      </c>
      <c r="H778">
        <v>-4.9590466803279902</v>
      </c>
      <c r="I778">
        <v>15.6367124824088</v>
      </c>
      <c r="J778">
        <v>1.05729191101839</v>
      </c>
      <c r="K778">
        <v>874.52908798113697</v>
      </c>
      <c r="L778">
        <v>806.94322044468197</v>
      </c>
      <c r="M778">
        <v>55.3889318367127</v>
      </c>
      <c r="N778">
        <v>0.42791545198143599</v>
      </c>
      <c r="O778">
        <v>5.5968517708788896</v>
      </c>
      <c r="P778">
        <v>39.249562371565503</v>
      </c>
      <c r="Q778">
        <v>-0.13090699062276201</v>
      </c>
    </row>
    <row r="779" spans="1:17" x14ac:dyDescent="0.3">
      <c r="A779" t="s">
        <v>1703</v>
      </c>
      <c r="B779" t="s">
        <v>1704</v>
      </c>
      <c r="C779" t="s">
        <v>3182</v>
      </c>
      <c r="D779" t="s">
        <v>75</v>
      </c>
      <c r="E779">
        <v>5018.4639999999999</v>
      </c>
      <c r="F779">
        <v>722.85</v>
      </c>
      <c r="G779">
        <v>49.659684887171899</v>
      </c>
      <c r="H779">
        <v>-17.244577514353601</v>
      </c>
      <c r="I779">
        <v>-28.763152726791098</v>
      </c>
      <c r="J779">
        <v>-5.0402720109606198</v>
      </c>
      <c r="K779">
        <v>808.08814579255898</v>
      </c>
      <c r="L779">
        <v>782.64644146958301</v>
      </c>
      <c r="M779">
        <v>18.628668450072901</v>
      </c>
      <c r="N779">
        <v>0.46026209454428302</v>
      </c>
      <c r="O779">
        <v>61.167600470360298</v>
      </c>
      <c r="P779">
        <v>82.307692307692307</v>
      </c>
      <c r="Q779">
        <v>8.3553819061551002E-2</v>
      </c>
    </row>
    <row r="780" spans="1:17" hidden="1" x14ac:dyDescent="0.3">
      <c r="A780" t="s">
        <v>1705</v>
      </c>
      <c r="B780" t="s">
        <v>1706</v>
      </c>
      <c r="C780" t="s">
        <v>3186</v>
      </c>
      <c r="D780" t="s">
        <v>513</v>
      </c>
      <c r="E780">
        <v>5007.1589385300003</v>
      </c>
      <c r="F780">
        <v>728.55</v>
      </c>
      <c r="G780">
        <v>46.506890672658997</v>
      </c>
      <c r="H780">
        <v>-5.3295962428048096</v>
      </c>
      <c r="I780">
        <v>56.251526191498002</v>
      </c>
      <c r="J780">
        <v>-6.3937310514327601</v>
      </c>
      <c r="K780">
        <v>692.15144195950995</v>
      </c>
      <c r="M780">
        <v>38.877615508350999</v>
      </c>
      <c r="N780">
        <v>0.72728262382476605</v>
      </c>
      <c r="O780">
        <v>29.8469562830279</v>
      </c>
      <c r="P780">
        <v>96.163166397415097</v>
      </c>
    </row>
    <row r="781" spans="1:17" hidden="1" x14ac:dyDescent="0.3">
      <c r="A781" t="s">
        <v>1707</v>
      </c>
      <c r="B781" t="s">
        <v>1708</v>
      </c>
      <c r="C781" t="s">
        <v>3186</v>
      </c>
      <c r="D781" t="s">
        <v>468</v>
      </c>
      <c r="E781">
        <v>4988.6426450299996</v>
      </c>
      <c r="F781">
        <v>2183.15</v>
      </c>
      <c r="G781">
        <v>-3.27789656761676</v>
      </c>
      <c r="H781">
        <v>15.518862520789099</v>
      </c>
      <c r="I781">
        <v>56.8003891991752</v>
      </c>
      <c r="J781">
        <v>24.253654907664298</v>
      </c>
      <c r="K781">
        <v>1604.3643205933399</v>
      </c>
      <c r="L781">
        <v>1531.66835131939</v>
      </c>
      <c r="M781">
        <v>87.4543665684416</v>
      </c>
      <c r="N781">
        <v>2.5152152937410799</v>
      </c>
      <c r="O781">
        <v>1.9398575452900599</v>
      </c>
      <c r="P781">
        <v>85.642006802721099</v>
      </c>
      <c r="Q781">
        <v>3.1654935164384002E-2</v>
      </c>
    </row>
    <row r="782" spans="1:17" hidden="1" x14ac:dyDescent="0.3">
      <c r="A782" t="s">
        <v>1709</v>
      </c>
      <c r="B782" t="s">
        <v>1710</v>
      </c>
      <c r="C782" t="s">
        <v>3186</v>
      </c>
      <c r="D782" t="s">
        <v>46</v>
      </c>
      <c r="E782">
        <v>4988.047896</v>
      </c>
      <c r="F782">
        <v>517.20000000000005</v>
      </c>
      <c r="G782">
        <v>3321.7623737787599</v>
      </c>
      <c r="H782">
        <v>167.228086805971</v>
      </c>
      <c r="I782">
        <v>259.10613783790802</v>
      </c>
      <c r="J782">
        <v>21.418656549555099</v>
      </c>
      <c r="K782">
        <v>281.48893339500802</v>
      </c>
      <c r="L782">
        <v>164.429056676458</v>
      </c>
      <c r="M782">
        <v>99.537451201347594</v>
      </c>
      <c r="N782">
        <v>1.07782223436743</v>
      </c>
      <c r="O782">
        <v>0</v>
      </c>
      <c r="P782">
        <v>3348</v>
      </c>
    </row>
    <row r="783" spans="1:17" x14ac:dyDescent="0.3">
      <c r="A783" t="s">
        <v>1711</v>
      </c>
      <c r="B783" t="s">
        <v>1712</v>
      </c>
      <c r="C783" t="s">
        <v>3173</v>
      </c>
      <c r="D783" t="s">
        <v>1011</v>
      </c>
      <c r="E783">
        <v>4944.147855192</v>
      </c>
      <c r="F783">
        <v>37.72</v>
      </c>
      <c r="G783">
        <v>15.0357820184649</v>
      </c>
      <c r="H783">
        <v>-6.3127371908788801</v>
      </c>
      <c r="I783">
        <v>14.026040439472</v>
      </c>
      <c r="J783">
        <v>0.10087341909056299</v>
      </c>
      <c r="K783">
        <v>39.802161230357399</v>
      </c>
      <c r="L783">
        <v>34.992597911777601</v>
      </c>
      <c r="M783">
        <v>40.339011582451803</v>
      </c>
      <c r="N783">
        <v>0.43709721900662801</v>
      </c>
      <c r="O783">
        <v>22.216330858960699</v>
      </c>
      <c r="P783">
        <v>67.644444444444403</v>
      </c>
      <c r="Q783">
        <v>9.0570128495161994E-2</v>
      </c>
    </row>
    <row r="784" spans="1:17" x14ac:dyDescent="0.3">
      <c r="A784" t="s">
        <v>1713</v>
      </c>
      <c r="B784" t="s">
        <v>1714</v>
      </c>
      <c r="C784" t="s">
        <v>3177</v>
      </c>
      <c r="D784" t="s">
        <v>197</v>
      </c>
      <c r="E784">
        <v>4939.7665210699997</v>
      </c>
      <c r="F784">
        <v>121.41</v>
      </c>
      <c r="G784">
        <v>-25.8157899929476</v>
      </c>
      <c r="H784">
        <v>-6.042548489204</v>
      </c>
      <c r="I784">
        <v>-18.818010815027201</v>
      </c>
      <c r="J784">
        <v>-0.652136552543647</v>
      </c>
      <c r="K784">
        <v>127.218232049371</v>
      </c>
      <c r="L784">
        <v>124.22647229136599</v>
      </c>
      <c r="M784">
        <v>43.2676115547469</v>
      </c>
      <c r="N784">
        <v>1.1821679779274501</v>
      </c>
      <c r="O784">
        <v>23.2682645581088</v>
      </c>
      <c r="P784">
        <v>18.6223742061553</v>
      </c>
      <c r="Q784">
        <v>1.7635876418097999E-2</v>
      </c>
    </row>
    <row r="785" spans="1:17" hidden="1" x14ac:dyDescent="0.3">
      <c r="A785" t="s">
        <v>1715</v>
      </c>
      <c r="B785" t="s">
        <v>1716</v>
      </c>
      <c r="C785" t="s">
        <v>3186</v>
      </c>
      <c r="D785" t="s">
        <v>282</v>
      </c>
      <c r="E785">
        <v>4892.1510299000001</v>
      </c>
      <c r="F785">
        <v>251.1</v>
      </c>
      <c r="G785">
        <v>144.870125884141</v>
      </c>
      <c r="H785">
        <v>-0.92926815043064404</v>
      </c>
      <c r="I785">
        <v>152.69654617581901</v>
      </c>
      <c r="J785">
        <v>1.1097344609219899</v>
      </c>
      <c r="K785">
        <v>245.622876506941</v>
      </c>
      <c r="L785">
        <v>182.92962716905501</v>
      </c>
      <c r="M785">
        <v>55.799610402289503</v>
      </c>
      <c r="N785">
        <v>0.36837827171674198</v>
      </c>
      <c r="O785">
        <v>30.147351652727899</v>
      </c>
      <c r="P785">
        <v>226.10389610389601</v>
      </c>
      <c r="Q785">
        <v>0.15113385379704899</v>
      </c>
    </row>
    <row r="786" spans="1:17" hidden="1" x14ac:dyDescent="0.3">
      <c r="A786" t="s">
        <v>1717</v>
      </c>
      <c r="B786" t="s">
        <v>1718</v>
      </c>
      <c r="C786" t="s">
        <v>3186</v>
      </c>
      <c r="D786" t="s">
        <v>1555</v>
      </c>
      <c r="E786">
        <v>4878.5725713299998</v>
      </c>
      <c r="F786">
        <v>408.45</v>
      </c>
      <c r="G786">
        <v>-2.95849673895595</v>
      </c>
      <c r="H786">
        <v>-4.3404549686561902</v>
      </c>
      <c r="I786">
        <v>-5.5162212417253702</v>
      </c>
      <c r="J786">
        <v>-3.2346552978257801</v>
      </c>
      <c r="K786">
        <v>400.06465827876201</v>
      </c>
      <c r="L786">
        <v>368.54921600403401</v>
      </c>
      <c r="M786">
        <v>38.312331535391799</v>
      </c>
      <c r="N786">
        <v>0.487698113665751</v>
      </c>
      <c r="O786">
        <v>10.111396743787401</v>
      </c>
      <c r="P786">
        <v>43.190184049079697</v>
      </c>
      <c r="Q786">
        <v>7.9725609878362996E-2</v>
      </c>
    </row>
    <row r="787" spans="1:17" hidden="1" x14ac:dyDescent="0.3">
      <c r="A787" t="s">
        <v>1719</v>
      </c>
      <c r="B787" t="s">
        <v>1720</v>
      </c>
      <c r="C787" t="s">
        <v>3186</v>
      </c>
      <c r="D787" t="s">
        <v>127</v>
      </c>
      <c r="E787">
        <v>4874.4111848800003</v>
      </c>
      <c r="F787">
        <v>48.47</v>
      </c>
      <c r="G787">
        <v>7.84259507890284</v>
      </c>
      <c r="H787">
        <v>6.0562052524102299</v>
      </c>
      <c r="I787">
        <v>-16.965269963176699</v>
      </c>
      <c r="J787">
        <v>-6.0456182928832902</v>
      </c>
      <c r="K787">
        <v>48.471144733133301</v>
      </c>
      <c r="L787">
        <v>46.664418451706801</v>
      </c>
      <c r="M787">
        <v>53.607912100506297</v>
      </c>
      <c r="N787">
        <v>1.65276281445494</v>
      </c>
      <c r="O787">
        <v>34.928821951722703</v>
      </c>
      <c r="P787">
        <v>51.705790297339497</v>
      </c>
      <c r="Q787">
        <v>8.4846593108960006E-2</v>
      </c>
    </row>
    <row r="788" spans="1:17" x14ac:dyDescent="0.3">
      <c r="A788" t="s">
        <v>1721</v>
      </c>
      <c r="B788" t="s">
        <v>1722</v>
      </c>
      <c r="C788" t="s">
        <v>3187</v>
      </c>
      <c r="D788" t="s">
        <v>122</v>
      </c>
      <c r="E788">
        <v>4871.0445533100001</v>
      </c>
      <c r="F788">
        <v>274.05</v>
      </c>
      <c r="G788">
        <v>45.043623778764498</v>
      </c>
      <c r="H788">
        <v>4.0187650074377501</v>
      </c>
      <c r="I788">
        <v>12.6540404003368</v>
      </c>
      <c r="J788">
        <v>1.62619104355504</v>
      </c>
      <c r="K788">
        <v>277.44165640724998</v>
      </c>
      <c r="L788">
        <v>250.73173207708399</v>
      </c>
      <c r="M788">
        <v>61.094884962869997</v>
      </c>
      <c r="N788">
        <v>0.82299119552236899</v>
      </c>
      <c r="O788">
        <v>16.931216931216898</v>
      </c>
      <c r="P788">
        <v>111.78516228748001</v>
      </c>
      <c r="Q788">
        <v>9.0263878791931998E-2</v>
      </c>
    </row>
    <row r="789" spans="1:17" hidden="1" x14ac:dyDescent="0.3">
      <c r="A789" t="s">
        <v>1723</v>
      </c>
      <c r="B789" t="s">
        <v>1724</v>
      </c>
      <c r="C789" t="s">
        <v>3183</v>
      </c>
      <c r="D789" t="s">
        <v>197</v>
      </c>
      <c r="E789">
        <v>4866.9337777199999</v>
      </c>
      <c r="F789">
        <v>2447.85</v>
      </c>
      <c r="G789">
        <v>35.683987802247202</v>
      </c>
      <c r="H789">
        <v>38.326016543519003</v>
      </c>
      <c r="I789">
        <v>74.737820594037203</v>
      </c>
      <c r="J789">
        <v>31.068898910299101</v>
      </c>
      <c r="K789">
        <v>1868.5427509558299</v>
      </c>
      <c r="M789">
        <v>77.999418709155094</v>
      </c>
      <c r="N789">
        <v>2.3946678368526002</v>
      </c>
      <c r="O789">
        <v>6.2156586392140003</v>
      </c>
      <c r="P789">
        <v>103.32668826314401</v>
      </c>
    </row>
    <row r="790" spans="1:17" hidden="1" x14ac:dyDescent="0.3">
      <c r="A790" t="s">
        <v>1725</v>
      </c>
      <c r="B790" t="s">
        <v>1726</v>
      </c>
      <c r="C790" t="s">
        <v>3186</v>
      </c>
      <c r="D790" t="s">
        <v>1727</v>
      </c>
      <c r="E790">
        <v>4855.3431499999997</v>
      </c>
      <c r="F790">
        <v>434.3</v>
      </c>
      <c r="G790">
        <v>44.624505107398903</v>
      </c>
      <c r="H790">
        <v>16.913142758212199</v>
      </c>
      <c r="I790">
        <v>-21.501739608783101</v>
      </c>
      <c r="J790">
        <v>-3.6026110563495002</v>
      </c>
      <c r="K790">
        <v>417.51033220649799</v>
      </c>
      <c r="L790">
        <v>409.06653706425999</v>
      </c>
      <c r="M790">
        <v>52.732677601420797</v>
      </c>
      <c r="N790">
        <v>0.822105745695209</v>
      </c>
      <c r="O790">
        <v>47.018190191112097</v>
      </c>
      <c r="P790">
        <v>69.825892289794993</v>
      </c>
      <c r="Q790">
        <v>0.24548049436868499</v>
      </c>
    </row>
    <row r="791" spans="1:17" x14ac:dyDescent="0.3">
      <c r="A791" t="s">
        <v>1728</v>
      </c>
      <c r="B791" t="s">
        <v>1729</v>
      </c>
      <c r="C791" t="s">
        <v>3182</v>
      </c>
      <c r="D791" t="s">
        <v>423</v>
      </c>
      <c r="E791">
        <v>4853.0405790679997</v>
      </c>
      <c r="F791">
        <v>95.05</v>
      </c>
      <c r="G791">
        <v>-16.289679431183401</v>
      </c>
      <c r="H791">
        <v>-7.1676264995538403</v>
      </c>
      <c r="I791">
        <v>-19.105695620429199</v>
      </c>
      <c r="J791">
        <v>-0.35243430306097201</v>
      </c>
      <c r="K791">
        <v>101.026096717003</v>
      </c>
      <c r="L791">
        <v>100.70044942168499</v>
      </c>
      <c r="M791">
        <v>33.542979180040298</v>
      </c>
      <c r="N791">
        <v>0.73613106777863702</v>
      </c>
      <c r="O791">
        <v>27.880063124671199</v>
      </c>
      <c r="P791">
        <v>13.020214030915501</v>
      </c>
      <c r="Q791">
        <v>7.7950787191009997E-3</v>
      </c>
    </row>
    <row r="792" spans="1:17" x14ac:dyDescent="0.3">
      <c r="A792" t="s">
        <v>1730</v>
      </c>
      <c r="B792" t="s">
        <v>1731</v>
      </c>
      <c r="C792" t="s">
        <v>3181</v>
      </c>
      <c r="D792" t="s">
        <v>840</v>
      </c>
      <c r="E792">
        <v>4850.5266092250004</v>
      </c>
      <c r="F792">
        <v>382.05</v>
      </c>
      <c r="G792">
        <v>-26.7842876816025</v>
      </c>
      <c r="H792">
        <v>7.3515496755480303</v>
      </c>
      <c r="I792">
        <v>6.2145731325159996</v>
      </c>
      <c r="J792">
        <v>-0.219588177224179</v>
      </c>
      <c r="K792">
        <v>368.83971392913497</v>
      </c>
      <c r="L792">
        <v>348.31871109732401</v>
      </c>
      <c r="M792">
        <v>53.173203036684299</v>
      </c>
      <c r="N792">
        <v>0.89873657753019598</v>
      </c>
      <c r="O792">
        <v>17.7594555686428</v>
      </c>
      <c r="P792">
        <v>42.582571375256499</v>
      </c>
      <c r="Q792">
        <v>1.0089187776127001E-2</v>
      </c>
    </row>
    <row r="793" spans="1:17" x14ac:dyDescent="0.3">
      <c r="A793" t="s">
        <v>1732</v>
      </c>
      <c r="B793" t="s">
        <v>1733</v>
      </c>
      <c r="C793" t="s">
        <v>3175</v>
      </c>
      <c r="D793" t="s">
        <v>54</v>
      </c>
      <c r="E793">
        <v>4829.34555</v>
      </c>
      <c r="F793">
        <v>518.6</v>
      </c>
      <c r="G793">
        <v>-36.661669748310302</v>
      </c>
      <c r="H793">
        <v>1.46091867059216</v>
      </c>
      <c r="I793">
        <v>-0.188886643190357</v>
      </c>
      <c r="J793">
        <v>-2.8101562958993598</v>
      </c>
      <c r="K793">
        <v>535.49635572618604</v>
      </c>
      <c r="L793">
        <v>513.63226550873605</v>
      </c>
      <c r="M793">
        <v>28.408944141222101</v>
      </c>
      <c r="N793">
        <v>0.51952398368308395</v>
      </c>
      <c r="O793">
        <v>22.4450443501735</v>
      </c>
      <c r="P793">
        <v>20.310868808722802</v>
      </c>
      <c r="Q793">
        <v>-4.1640201596323999E-2</v>
      </c>
    </row>
    <row r="794" spans="1:17" x14ac:dyDescent="0.3">
      <c r="A794" t="s">
        <v>1734</v>
      </c>
      <c r="B794" t="s">
        <v>1735</v>
      </c>
      <c r="C794" t="s">
        <v>3178</v>
      </c>
      <c r="D794" t="s">
        <v>1376</v>
      </c>
      <c r="E794">
        <v>4822.3097115599903</v>
      </c>
      <c r="F794">
        <v>867.65</v>
      </c>
      <c r="G794">
        <v>10.5183500341792</v>
      </c>
      <c r="H794">
        <v>3.5332335352614499</v>
      </c>
      <c r="I794">
        <v>-15.5506371453026</v>
      </c>
      <c r="J794">
        <v>-1.15076258674779</v>
      </c>
      <c r="K794">
        <v>856.31420048280597</v>
      </c>
      <c r="L794">
        <v>850.79206555168003</v>
      </c>
      <c r="M794">
        <v>50.449878713725603</v>
      </c>
      <c r="N794">
        <v>0.792693211769121</v>
      </c>
      <c r="O794">
        <v>27.4592289517662</v>
      </c>
      <c r="P794">
        <v>42.226047045324101</v>
      </c>
      <c r="Q794">
        <v>0.150970554169473</v>
      </c>
    </row>
    <row r="795" spans="1:17" hidden="1" x14ac:dyDescent="0.3">
      <c r="A795" t="s">
        <v>1736</v>
      </c>
      <c r="B795" t="s">
        <v>1737</v>
      </c>
      <c r="C795" t="s">
        <v>3186</v>
      </c>
      <c r="D795" t="s">
        <v>382</v>
      </c>
      <c r="E795">
        <v>4808.4513539999998</v>
      </c>
      <c r="F795">
        <v>768.85</v>
      </c>
      <c r="G795">
        <v>85.490955829269794</v>
      </c>
      <c r="H795">
        <v>-6.4601000072156403</v>
      </c>
      <c r="I795">
        <v>120.952963590376</v>
      </c>
      <c r="J795">
        <v>-1.2334027939799801</v>
      </c>
      <c r="K795">
        <v>767.85238040945205</v>
      </c>
      <c r="L795">
        <v>595.92410950447697</v>
      </c>
      <c r="M795">
        <v>41.547260401115601</v>
      </c>
      <c r="N795">
        <v>0.85335582738365801</v>
      </c>
      <c r="O795">
        <v>18.456135787214599</v>
      </c>
      <c r="P795">
        <v>154.96600895373899</v>
      </c>
      <c r="Q795">
        <v>0.154047819890716</v>
      </c>
    </row>
    <row r="796" spans="1:17" hidden="1" x14ac:dyDescent="0.3">
      <c r="A796" t="s">
        <v>1738</v>
      </c>
      <c r="B796" t="s">
        <v>1739</v>
      </c>
      <c r="C796" t="s">
        <v>3186</v>
      </c>
      <c r="D796" t="s">
        <v>631</v>
      </c>
      <c r="E796">
        <v>4767.9876359999998</v>
      </c>
      <c r="F796">
        <v>1862.7</v>
      </c>
      <c r="G796">
        <v>63.118884910207001</v>
      </c>
      <c r="H796">
        <v>1.23541281329717</v>
      </c>
      <c r="I796">
        <v>84.977995182628703</v>
      </c>
      <c r="J796">
        <v>-4.7304487381834504</v>
      </c>
      <c r="K796">
        <v>1725.6412449516599</v>
      </c>
      <c r="L796">
        <v>1342.0745277598301</v>
      </c>
      <c r="M796">
        <v>48.767276688202998</v>
      </c>
      <c r="N796">
        <v>1.08712839202736</v>
      </c>
      <c r="O796">
        <v>10.028453320448801</v>
      </c>
      <c r="P796">
        <v>129.63693521543399</v>
      </c>
      <c r="Q796">
        <v>0.155230985451913</v>
      </c>
    </row>
    <row r="797" spans="1:17" hidden="1" x14ac:dyDescent="0.3">
      <c r="A797" t="s">
        <v>1740</v>
      </c>
      <c r="B797" t="s">
        <v>1741</v>
      </c>
      <c r="C797" t="s">
        <v>3186</v>
      </c>
      <c r="D797" t="s">
        <v>54</v>
      </c>
      <c r="E797">
        <v>4754.5942462229996</v>
      </c>
      <c r="F797">
        <v>83.79</v>
      </c>
      <c r="G797">
        <v>102.073000481761</v>
      </c>
      <c r="H797">
        <v>37.314893754091898</v>
      </c>
      <c r="I797">
        <v>87.127908447056697</v>
      </c>
      <c r="J797">
        <v>-9.4371952827623193</v>
      </c>
      <c r="K797">
        <v>74.6365521970055</v>
      </c>
      <c r="L797">
        <v>56.559383650561998</v>
      </c>
      <c r="M797">
        <v>45.1624216990935</v>
      </c>
      <c r="N797">
        <v>1.1422105521170001</v>
      </c>
      <c r="O797">
        <v>20.4200978637068</v>
      </c>
      <c r="P797">
        <v>167.69968051118201</v>
      </c>
      <c r="Q797">
        <v>4.1341576511943999E-2</v>
      </c>
    </row>
    <row r="798" spans="1:17" x14ac:dyDescent="0.3">
      <c r="A798" t="s">
        <v>1742</v>
      </c>
      <c r="B798" t="s">
        <v>1743</v>
      </c>
      <c r="C798" t="s">
        <v>3177</v>
      </c>
      <c r="D798" t="s">
        <v>197</v>
      </c>
      <c r="E798">
        <v>4746.3352072500002</v>
      </c>
      <c r="F798">
        <v>679.45</v>
      </c>
      <c r="G798">
        <v>21.372627960819699</v>
      </c>
      <c r="H798">
        <v>-5.8428412366501199</v>
      </c>
      <c r="I798">
        <v>-0.86160880995262601</v>
      </c>
      <c r="J798">
        <v>-1.2676168668308101</v>
      </c>
      <c r="K798">
        <v>674.71480642433801</v>
      </c>
      <c r="L798">
        <v>619.805427832688</v>
      </c>
      <c r="M798">
        <v>41.365017656480397</v>
      </c>
      <c r="N798">
        <v>0.28076655862684602</v>
      </c>
      <c r="O798">
        <v>17.617190374567599</v>
      </c>
      <c r="P798">
        <v>65.416920267802794</v>
      </c>
      <c r="Q798">
        <v>0.12846965636146099</v>
      </c>
    </row>
    <row r="799" spans="1:17" x14ac:dyDescent="0.3">
      <c r="A799" t="s">
        <v>1744</v>
      </c>
      <c r="B799" t="s">
        <v>1745</v>
      </c>
      <c r="C799" t="s">
        <v>3174</v>
      </c>
      <c r="D799" t="s">
        <v>46</v>
      </c>
      <c r="E799">
        <v>4742.7810273750001</v>
      </c>
      <c r="F799">
        <v>57.51</v>
      </c>
      <c r="G799">
        <v>-18.540997007752299</v>
      </c>
      <c r="H799">
        <v>2.7498413933321202</v>
      </c>
      <c r="I799">
        <v>-11.6434009120591</v>
      </c>
      <c r="J799">
        <v>0.47614029392802298</v>
      </c>
      <c r="K799">
        <v>58.316887070270496</v>
      </c>
      <c r="L799">
        <v>57.608213881543101</v>
      </c>
      <c r="M799">
        <v>51.101381187733701</v>
      </c>
      <c r="N799">
        <v>0.98563729673030398</v>
      </c>
      <c r="O799">
        <v>37.367414362719501</v>
      </c>
      <c r="P799">
        <v>36.765755053507696</v>
      </c>
      <c r="Q799">
        <v>0.12660910337516901</v>
      </c>
    </row>
    <row r="800" spans="1:17" x14ac:dyDescent="0.3">
      <c r="A800" t="s">
        <v>1746</v>
      </c>
      <c r="B800" t="s">
        <v>1747</v>
      </c>
      <c r="C800" t="s">
        <v>3174</v>
      </c>
      <c r="D800" t="s">
        <v>46</v>
      </c>
      <c r="E800">
        <v>4735.2048381300001</v>
      </c>
      <c r="F800">
        <v>665.15</v>
      </c>
      <c r="G800">
        <v>-18.738636322245501</v>
      </c>
      <c r="H800">
        <v>-3.03512709280611</v>
      </c>
      <c r="I800">
        <v>30.1288543323219</v>
      </c>
      <c r="J800">
        <v>-0.58588200555990499</v>
      </c>
      <c r="K800">
        <v>682.28398018088603</v>
      </c>
      <c r="L800">
        <v>622.17187797300903</v>
      </c>
      <c r="M800">
        <v>39.103731896478202</v>
      </c>
      <c r="N800">
        <v>0.328191583544514</v>
      </c>
      <c r="O800">
        <v>51.702623468390499</v>
      </c>
      <c r="P800">
        <v>55.864089045108301</v>
      </c>
      <c r="Q800">
        <v>0.14463486236661599</v>
      </c>
    </row>
    <row r="801" spans="1:17" x14ac:dyDescent="0.3">
      <c r="A801" t="s">
        <v>1748</v>
      </c>
      <c r="B801" t="s">
        <v>1749</v>
      </c>
      <c r="C801" t="s">
        <v>3181</v>
      </c>
      <c r="D801" t="s">
        <v>840</v>
      </c>
      <c r="E801">
        <v>4724.037716625</v>
      </c>
      <c r="F801">
        <v>389.65</v>
      </c>
      <c r="G801">
        <v>116.006700791509</v>
      </c>
      <c r="H801">
        <v>-1.88849550784481</v>
      </c>
      <c r="I801">
        <v>55.121191195863801</v>
      </c>
      <c r="J801">
        <v>1.1137220562252499</v>
      </c>
      <c r="K801">
        <v>364.83982126851203</v>
      </c>
      <c r="L801">
        <v>291.85479846534798</v>
      </c>
      <c r="M801">
        <v>45.0319998182501</v>
      </c>
      <c r="N801">
        <v>0.60210429136563104</v>
      </c>
      <c r="O801">
        <v>5.7230848197100004</v>
      </c>
      <c r="P801">
        <v>161.77359758145701</v>
      </c>
      <c r="Q801">
        <v>8.0698514330849999E-2</v>
      </c>
    </row>
    <row r="802" spans="1:17" hidden="1" x14ac:dyDescent="0.3">
      <c r="A802" t="s">
        <v>1750</v>
      </c>
      <c r="B802" t="s">
        <v>1751</v>
      </c>
      <c r="C802" t="s">
        <v>3186</v>
      </c>
      <c r="D802" t="s">
        <v>1555</v>
      </c>
      <c r="E802">
        <v>4709.6717469750001</v>
      </c>
      <c r="F802">
        <v>8765.5499999999993</v>
      </c>
      <c r="G802">
        <v>1.45723644074035</v>
      </c>
      <c r="H802">
        <v>-0.80766459430014403</v>
      </c>
      <c r="I802">
        <v>27.2351808751528</v>
      </c>
      <c r="J802">
        <v>-7.5066471209760094E-2</v>
      </c>
      <c r="K802">
        <v>8477.8750007982999</v>
      </c>
      <c r="L802">
        <v>7614.49889196195</v>
      </c>
      <c r="M802">
        <v>67.300678023263401</v>
      </c>
      <c r="N802">
        <v>0.45168602394235402</v>
      </c>
      <c r="O802">
        <v>3.80409671954413</v>
      </c>
      <c r="P802">
        <v>50.868753280952802</v>
      </c>
      <c r="Q802">
        <v>1.5579085051758E-2</v>
      </c>
    </row>
    <row r="803" spans="1:17" hidden="1" x14ac:dyDescent="0.3">
      <c r="A803" t="s">
        <v>1752</v>
      </c>
      <c r="B803" t="s">
        <v>1753</v>
      </c>
      <c r="C803" t="s">
        <v>3186</v>
      </c>
      <c r="D803" t="s">
        <v>262</v>
      </c>
      <c r="E803">
        <v>4708.3458900750002</v>
      </c>
      <c r="F803">
        <v>504.5</v>
      </c>
      <c r="G803">
        <v>-8.4875970463025592</v>
      </c>
      <c r="H803">
        <v>-7.5828616747020696</v>
      </c>
      <c r="I803">
        <v>13.2819289117514</v>
      </c>
      <c r="J803">
        <v>1.89602057299994</v>
      </c>
      <c r="K803">
        <v>525.13908365920099</v>
      </c>
      <c r="L803">
        <v>479.66610062969397</v>
      </c>
      <c r="M803">
        <v>47.032426078733302</v>
      </c>
      <c r="N803">
        <v>0.36797454244108901</v>
      </c>
      <c r="O803">
        <v>21.6749256689791</v>
      </c>
      <c r="P803">
        <v>40.0999722299361</v>
      </c>
    </row>
    <row r="804" spans="1:17" x14ac:dyDescent="0.3">
      <c r="A804" t="s">
        <v>1754</v>
      </c>
      <c r="B804" t="s">
        <v>1755</v>
      </c>
      <c r="C804" t="s">
        <v>3185</v>
      </c>
      <c r="D804" t="s">
        <v>285</v>
      </c>
      <c r="E804">
        <v>4692.7544742749997</v>
      </c>
      <c r="F804">
        <v>274.8</v>
      </c>
      <c r="G804">
        <v>-12.730810855684</v>
      </c>
      <c r="H804">
        <v>-6.17736784300679</v>
      </c>
      <c r="I804">
        <v>-3.9161779207495901</v>
      </c>
      <c r="J804">
        <v>-3.0364810326879699</v>
      </c>
      <c r="K804">
        <v>288.46424926813103</v>
      </c>
      <c r="L804">
        <v>272.25737519392499</v>
      </c>
      <c r="M804">
        <v>36.8799293869777</v>
      </c>
      <c r="N804">
        <v>0.35933419517274301</v>
      </c>
      <c r="O804">
        <v>22.2707423580786</v>
      </c>
      <c r="P804">
        <v>30.670470756062699</v>
      </c>
      <c r="Q804">
        <v>-3.5438492022286001E-2</v>
      </c>
    </row>
    <row r="805" spans="1:17" x14ac:dyDescent="0.3">
      <c r="A805" t="s">
        <v>1756</v>
      </c>
      <c r="B805" t="s">
        <v>1757</v>
      </c>
      <c r="C805" t="s">
        <v>3175</v>
      </c>
      <c r="D805" t="s">
        <v>54</v>
      </c>
      <c r="E805">
        <v>4691.5935374999999</v>
      </c>
      <c r="F805">
        <v>376.45</v>
      </c>
      <c r="G805">
        <v>-3.71525030585711</v>
      </c>
      <c r="H805">
        <v>15.123038092416399</v>
      </c>
      <c r="I805">
        <v>23.373254885565601</v>
      </c>
      <c r="J805">
        <v>-2.5043101565402401</v>
      </c>
      <c r="K805">
        <v>346.76075459993302</v>
      </c>
      <c r="L805">
        <v>318.26171560583902</v>
      </c>
      <c r="M805">
        <v>57.111432287854399</v>
      </c>
      <c r="N805">
        <v>2.2067997915222901</v>
      </c>
      <c r="O805">
        <v>9.1512817107185498</v>
      </c>
      <c r="P805">
        <v>50.519792083166699</v>
      </c>
      <c r="Q805">
        <v>-6.3414441118023995E-2</v>
      </c>
    </row>
    <row r="806" spans="1:17" hidden="1" x14ac:dyDescent="0.3">
      <c r="A806" t="s">
        <v>1758</v>
      </c>
      <c r="B806" t="s">
        <v>1759</v>
      </c>
      <c r="C806" t="s">
        <v>3186</v>
      </c>
      <c r="D806" t="s">
        <v>468</v>
      </c>
      <c r="E806">
        <v>4672.4055074999997</v>
      </c>
      <c r="F806">
        <v>101.5</v>
      </c>
      <c r="G806">
        <v>32.915647004950301</v>
      </c>
      <c r="H806">
        <v>3.9124961466305002</v>
      </c>
      <c r="I806">
        <v>10.382009297603499</v>
      </c>
      <c r="J806">
        <v>-8.8172822619383105E-3</v>
      </c>
      <c r="K806">
        <v>97.303019551252106</v>
      </c>
      <c r="L806">
        <v>86.288217909046793</v>
      </c>
      <c r="M806">
        <v>54.949978161938603</v>
      </c>
      <c r="N806">
        <v>0.67396083374193005</v>
      </c>
      <c r="O806">
        <v>10.7389162561576</v>
      </c>
      <c r="P806">
        <v>81.088314005352302</v>
      </c>
      <c r="Q806">
        <v>0.13155172655877601</v>
      </c>
    </row>
    <row r="807" spans="1:17" hidden="1" x14ac:dyDescent="0.3">
      <c r="A807" t="s">
        <v>1760</v>
      </c>
      <c r="B807" t="s">
        <v>1761</v>
      </c>
      <c r="C807" t="s">
        <v>3186</v>
      </c>
      <c r="D807" t="s">
        <v>40</v>
      </c>
      <c r="E807">
        <v>4664.6432789599903</v>
      </c>
      <c r="F807">
        <v>669.05</v>
      </c>
      <c r="G807">
        <v>17.923114998329201</v>
      </c>
      <c r="H807">
        <v>14.838148465988199</v>
      </c>
      <c r="I807">
        <v>30.276780055528199</v>
      </c>
      <c r="J807">
        <v>-2.0438216360730199</v>
      </c>
      <c r="K807">
        <v>599.93571275403895</v>
      </c>
      <c r="M807">
        <v>56.594225872325303</v>
      </c>
      <c r="N807">
        <v>1.9980929568088299</v>
      </c>
      <c r="O807">
        <v>7.0398325984605004</v>
      </c>
      <c r="P807">
        <v>55.394263151782503</v>
      </c>
    </row>
    <row r="808" spans="1:17" x14ac:dyDescent="0.3">
      <c r="A808" t="s">
        <v>1762</v>
      </c>
      <c r="B808" t="s">
        <v>1763</v>
      </c>
      <c r="C808" t="s">
        <v>3178</v>
      </c>
      <c r="D808" t="s">
        <v>119</v>
      </c>
      <c r="E808">
        <v>4643.9223453000004</v>
      </c>
      <c r="F808">
        <v>940.3</v>
      </c>
      <c r="G808">
        <v>40.128261959939302</v>
      </c>
      <c r="H808">
        <v>7.90287326575507</v>
      </c>
      <c r="I808">
        <v>29.6070714480074</v>
      </c>
      <c r="J808">
        <v>6.16096018987575</v>
      </c>
      <c r="K808">
        <v>891.39361948783596</v>
      </c>
      <c r="L808">
        <v>794.76193601840498</v>
      </c>
      <c r="M808">
        <v>66.491774650352397</v>
      </c>
      <c r="N808">
        <v>0.91231957665894803</v>
      </c>
      <c r="O808">
        <v>7.4550675316388402</v>
      </c>
      <c r="P808">
        <v>74.4365086726648</v>
      </c>
      <c r="Q808">
        <v>-3.0052372400707999E-2</v>
      </c>
    </row>
    <row r="809" spans="1:17" x14ac:dyDescent="0.3">
      <c r="A809" t="s">
        <v>1764</v>
      </c>
      <c r="B809" t="s">
        <v>1765</v>
      </c>
      <c r="C809" t="s">
        <v>3175</v>
      </c>
      <c r="D809" t="s">
        <v>271</v>
      </c>
      <c r="E809">
        <v>4641.0635959800002</v>
      </c>
      <c r="F809">
        <v>534.79999999999995</v>
      </c>
      <c r="G809">
        <v>19.8902288943207</v>
      </c>
      <c r="H809">
        <v>12.6769935693109</v>
      </c>
      <c r="I809">
        <v>14.714075048339501</v>
      </c>
      <c r="J809">
        <v>0.92189344897992498</v>
      </c>
      <c r="K809">
        <v>494.79171503794203</v>
      </c>
      <c r="L809">
        <v>438.286788206766</v>
      </c>
      <c r="M809">
        <v>52.934628039454601</v>
      </c>
      <c r="N809">
        <v>1.6090233817934301</v>
      </c>
      <c r="O809">
        <v>11.630516080777801</v>
      </c>
      <c r="P809">
        <v>55.419936065097303</v>
      </c>
    </row>
    <row r="810" spans="1:17" hidden="1" x14ac:dyDescent="0.3">
      <c r="A810" t="s">
        <v>1766</v>
      </c>
      <c r="B810" t="s">
        <v>1767</v>
      </c>
      <c r="C810" t="s">
        <v>3186</v>
      </c>
      <c r="D810" t="s">
        <v>230</v>
      </c>
      <c r="E810">
        <v>4639.9748856599999</v>
      </c>
      <c r="F810">
        <v>416.25</v>
      </c>
      <c r="G810">
        <v>67.296600361071597</v>
      </c>
      <c r="H810">
        <v>-2.0135745586351499</v>
      </c>
      <c r="I810">
        <v>57.197808379598101</v>
      </c>
      <c r="J810">
        <v>3.2447826771248001</v>
      </c>
      <c r="K810">
        <v>402.93496731204698</v>
      </c>
      <c r="L810">
        <v>331.446380661197</v>
      </c>
      <c r="M810">
        <v>55.619182292486002</v>
      </c>
      <c r="N810">
        <v>0.61912804659083998</v>
      </c>
      <c r="O810">
        <v>11.231231231231201</v>
      </c>
      <c r="P810">
        <v>111.814864439944</v>
      </c>
      <c r="Q810">
        <v>0.159692202641842</v>
      </c>
    </row>
    <row r="811" spans="1:17" hidden="1" x14ac:dyDescent="0.3">
      <c r="A811" t="s">
        <v>1768</v>
      </c>
      <c r="B811" t="s">
        <v>1769</v>
      </c>
      <c r="C811" t="s">
        <v>3186</v>
      </c>
      <c r="D811" t="s">
        <v>379</v>
      </c>
      <c r="E811">
        <v>4638.9360544000001</v>
      </c>
      <c r="F811">
        <v>365.55</v>
      </c>
      <c r="G811">
        <v>164.146454487347</v>
      </c>
      <c r="H811">
        <v>0.23949141915553501</v>
      </c>
      <c r="I811">
        <v>120.139583093564</v>
      </c>
      <c r="J811">
        <v>-5.8693491846697201</v>
      </c>
      <c r="K811">
        <v>355.10733598842</v>
      </c>
      <c r="L811">
        <v>253.006885414929</v>
      </c>
      <c r="M811">
        <v>34.316260699514501</v>
      </c>
      <c r="N811">
        <v>0.235367283698699</v>
      </c>
      <c r="O811">
        <v>22.472985911639999</v>
      </c>
      <c r="P811">
        <v>207.961246840775</v>
      </c>
      <c r="Q811">
        <v>0.17605454819261299</v>
      </c>
    </row>
    <row r="812" spans="1:17" hidden="1" x14ac:dyDescent="0.3">
      <c r="A812" t="s">
        <v>1770</v>
      </c>
      <c r="B812" t="s">
        <v>1771</v>
      </c>
      <c r="C812" t="s">
        <v>3186</v>
      </c>
      <c r="D812" t="s">
        <v>54</v>
      </c>
      <c r="E812">
        <v>4610.898654175</v>
      </c>
      <c r="F812">
        <v>773.8</v>
      </c>
      <c r="G812">
        <v>16.688121839348199</v>
      </c>
      <c r="H812">
        <v>16.311649995642199</v>
      </c>
      <c r="I812">
        <v>45.271407750618998</v>
      </c>
      <c r="J812">
        <v>7.1486238935669197</v>
      </c>
      <c r="K812">
        <v>669.28652122494896</v>
      </c>
      <c r="M812">
        <v>79.234803138237893</v>
      </c>
      <c r="N812">
        <v>0.94765056379441504</v>
      </c>
      <c r="O812">
        <v>8.7554923752907605</v>
      </c>
      <c r="P812">
        <v>83.647798742138306</v>
      </c>
    </row>
    <row r="813" spans="1:17" hidden="1" x14ac:dyDescent="0.3">
      <c r="A813" t="s">
        <v>1772</v>
      </c>
      <c r="B813" t="s">
        <v>1773</v>
      </c>
      <c r="C813" t="s">
        <v>3186</v>
      </c>
      <c r="D813" t="s">
        <v>262</v>
      </c>
      <c r="E813">
        <v>4610.7807281599999</v>
      </c>
      <c r="F813">
        <v>1289.8499999999999</v>
      </c>
      <c r="G813">
        <v>91.110086307199893</v>
      </c>
      <c r="H813">
        <v>-8.9849932743858005</v>
      </c>
      <c r="I813">
        <v>66.802447694647697</v>
      </c>
      <c r="J813">
        <v>5.5835551589369502E-2</v>
      </c>
      <c r="K813">
        <v>1248.4651261172401</v>
      </c>
      <c r="L813">
        <v>969.13954699128499</v>
      </c>
      <c r="M813">
        <v>46.919764950550402</v>
      </c>
      <c r="N813">
        <v>0.45710910584630599</v>
      </c>
      <c r="O813">
        <v>12.183587238826201</v>
      </c>
      <c r="P813">
        <v>122.38793103448199</v>
      </c>
      <c r="Q813">
        <v>0.23316102389197599</v>
      </c>
    </row>
    <row r="814" spans="1:17" x14ac:dyDescent="0.3">
      <c r="A814" t="s">
        <v>1774</v>
      </c>
      <c r="B814" t="s">
        <v>1775</v>
      </c>
      <c r="C814" t="s">
        <v>3178</v>
      </c>
      <c r="D814" t="s">
        <v>288</v>
      </c>
      <c r="E814">
        <v>4602.8409872120001</v>
      </c>
      <c r="F814">
        <v>206.07</v>
      </c>
      <c r="G814">
        <v>17.465302649057399</v>
      </c>
      <c r="H814">
        <v>2.4936967720419498</v>
      </c>
      <c r="I814">
        <v>-16.1179298158889</v>
      </c>
      <c r="J814">
        <v>-1.8302517572074399</v>
      </c>
      <c r="K814">
        <v>200.98771677382101</v>
      </c>
      <c r="L814">
        <v>189.069028263512</v>
      </c>
      <c r="M814">
        <v>47.281372384057001</v>
      </c>
      <c r="N814">
        <v>0.66265283398713204</v>
      </c>
      <c r="O814">
        <v>15.421943999611701</v>
      </c>
      <c r="P814">
        <v>61.941060903732797</v>
      </c>
    </row>
    <row r="815" spans="1:17" hidden="1" x14ac:dyDescent="0.3">
      <c r="A815" t="s">
        <v>1776</v>
      </c>
      <c r="B815" t="s">
        <v>1777</v>
      </c>
      <c r="C815" t="s">
        <v>3186</v>
      </c>
      <c r="D815" t="s">
        <v>54</v>
      </c>
      <c r="E815">
        <v>4600.3117050000001</v>
      </c>
      <c r="F815">
        <v>640.75</v>
      </c>
      <c r="G815">
        <v>30.559143630716001</v>
      </c>
      <c r="H815">
        <v>13.462624788704799</v>
      </c>
      <c r="I815">
        <v>8.6657162025747194</v>
      </c>
      <c r="J815">
        <v>9.5113610206367891</v>
      </c>
      <c r="K815">
        <v>582.21146807330001</v>
      </c>
      <c r="L815">
        <v>525.25689961472403</v>
      </c>
      <c r="M815">
        <v>71.880377718663098</v>
      </c>
      <c r="N815">
        <v>2.58731640975292</v>
      </c>
      <c r="O815">
        <v>8.4198205228248106</v>
      </c>
      <c r="P815">
        <v>61.764705882352899</v>
      </c>
      <c r="Q815">
        <v>9.4637017132372006E-2</v>
      </c>
    </row>
    <row r="816" spans="1:17" x14ac:dyDescent="0.3">
      <c r="A816" t="s">
        <v>1778</v>
      </c>
      <c r="B816" t="s">
        <v>1779</v>
      </c>
      <c r="C816" t="s">
        <v>3183</v>
      </c>
      <c r="D816" t="s">
        <v>1780</v>
      </c>
      <c r="E816">
        <v>4599.3851016199997</v>
      </c>
      <c r="F816">
        <v>66.23</v>
      </c>
      <c r="G816">
        <v>-19.844051924046699</v>
      </c>
      <c r="H816">
        <v>-1.92424102137903</v>
      </c>
      <c r="I816">
        <v>15.046234719649201</v>
      </c>
      <c r="J816">
        <v>-2.2914298869163501</v>
      </c>
      <c r="K816">
        <v>69.701744195234596</v>
      </c>
      <c r="L816">
        <v>64.931382266679506</v>
      </c>
      <c r="M816">
        <v>39.657997716382198</v>
      </c>
      <c r="N816">
        <v>0.50317913302358297</v>
      </c>
      <c r="O816">
        <v>27.117620413709702</v>
      </c>
      <c r="P816">
        <v>51.903669724770602</v>
      </c>
      <c r="Q816">
        <v>6.4403355749761998E-2</v>
      </c>
    </row>
    <row r="817" spans="1:17" hidden="1" x14ac:dyDescent="0.3">
      <c r="A817" t="s">
        <v>1781</v>
      </c>
      <c r="B817" t="s">
        <v>1782</v>
      </c>
      <c r="C817" t="s">
        <v>3186</v>
      </c>
      <c r="D817" t="s">
        <v>197</v>
      </c>
      <c r="E817">
        <v>4597.5810702899998</v>
      </c>
      <c r="F817">
        <v>586.5</v>
      </c>
      <c r="G817">
        <v>-2.4512184542451698</v>
      </c>
      <c r="H817">
        <v>-2.0148471422995802</v>
      </c>
      <c r="I817">
        <v>2.61748858273757</v>
      </c>
      <c r="J817">
        <v>-1.9100334462408699</v>
      </c>
      <c r="K817">
        <v>606.34743536064798</v>
      </c>
      <c r="L817">
        <v>561.78117960194197</v>
      </c>
      <c r="M817">
        <v>39.806300293969002</v>
      </c>
      <c r="N817">
        <v>0.36420324912403601</v>
      </c>
      <c r="O817">
        <v>19.863597612958198</v>
      </c>
      <c r="P817">
        <v>46.1682242990654</v>
      </c>
      <c r="Q817">
        <v>0.14648987660438201</v>
      </c>
    </row>
    <row r="818" spans="1:17" hidden="1" x14ac:dyDescent="0.3">
      <c r="A818" t="s">
        <v>1783</v>
      </c>
      <c r="B818" t="s">
        <v>1784</v>
      </c>
      <c r="C818" t="s">
        <v>3186</v>
      </c>
      <c r="D818" t="s">
        <v>262</v>
      </c>
      <c r="E818">
        <v>4577.7854428199998</v>
      </c>
      <c r="F818">
        <v>374.25</v>
      </c>
      <c r="G818">
        <v>803.92268196815098</v>
      </c>
      <c r="H818">
        <v>34.351048997426403</v>
      </c>
      <c r="I818">
        <v>256.73064430134298</v>
      </c>
      <c r="J818">
        <v>5.8593101454098999</v>
      </c>
      <c r="K818">
        <v>274.21418319116799</v>
      </c>
      <c r="L818">
        <v>169.17957263109901</v>
      </c>
      <c r="M818">
        <v>65.190130498623503</v>
      </c>
      <c r="N818">
        <v>1.7642054790769099</v>
      </c>
      <c r="O818">
        <v>12.050768203072799</v>
      </c>
      <c r="P818">
        <v>838.91118916206699</v>
      </c>
      <c r="Q818">
        <v>0.30597662249999302</v>
      </c>
    </row>
    <row r="819" spans="1:17" hidden="1" x14ac:dyDescent="0.3">
      <c r="A819" t="s">
        <v>1785</v>
      </c>
      <c r="B819" t="s">
        <v>1786</v>
      </c>
      <c r="C819" t="s">
        <v>3186</v>
      </c>
      <c r="D819" t="s">
        <v>127</v>
      </c>
      <c r="E819">
        <v>4517.0176558000003</v>
      </c>
      <c r="F819">
        <v>2166.65</v>
      </c>
      <c r="G819">
        <v>21.734084480659401</v>
      </c>
      <c r="H819">
        <v>4.2289403213877996</v>
      </c>
      <c r="I819">
        <v>10.728758512247801</v>
      </c>
      <c r="J819">
        <v>-4.4678397370014098</v>
      </c>
      <c r="K819">
        <v>2213.9827613666798</v>
      </c>
      <c r="L819">
        <v>1913.2428918204</v>
      </c>
      <c r="M819">
        <v>36.0277318979184</v>
      </c>
      <c r="N819">
        <v>0.93209015701962095</v>
      </c>
      <c r="O819">
        <v>13.0939468765144</v>
      </c>
      <c r="P819">
        <v>80.103906899418106</v>
      </c>
      <c r="Q819">
        <v>0.285286960245757</v>
      </c>
    </row>
    <row r="820" spans="1:17" hidden="1" x14ac:dyDescent="0.3">
      <c r="A820" t="s">
        <v>1787</v>
      </c>
      <c r="B820" t="s">
        <v>1788</v>
      </c>
      <c r="C820" t="s">
        <v>3186</v>
      </c>
      <c r="D820" t="s">
        <v>271</v>
      </c>
      <c r="E820">
        <v>4506.5065127600001</v>
      </c>
      <c r="F820">
        <v>831.05</v>
      </c>
      <c r="G820">
        <v>21.951473552402</v>
      </c>
      <c r="H820">
        <v>-6.3403862474143198</v>
      </c>
      <c r="I820">
        <v>16.411215278732499</v>
      </c>
      <c r="J820">
        <v>-0.88706519161172404</v>
      </c>
      <c r="K820">
        <v>811.03908735661105</v>
      </c>
      <c r="L820">
        <v>693.76263678616601</v>
      </c>
      <c r="M820">
        <v>41.408010850629701</v>
      </c>
      <c r="N820">
        <v>0.25332974977844602</v>
      </c>
      <c r="O820">
        <v>12.069069249744301</v>
      </c>
      <c r="P820">
        <v>63.9798737174427</v>
      </c>
      <c r="Q820">
        <v>-8.0918824541510004E-2</v>
      </c>
    </row>
    <row r="821" spans="1:17" hidden="1" x14ac:dyDescent="0.3">
      <c r="A821" t="s">
        <v>1789</v>
      </c>
      <c r="B821" t="s">
        <v>1790</v>
      </c>
      <c r="C821" t="s">
        <v>3186</v>
      </c>
      <c r="D821" t="s">
        <v>127</v>
      </c>
      <c r="E821">
        <v>4505.9418158999997</v>
      </c>
      <c r="F821">
        <v>430.5</v>
      </c>
      <c r="G821">
        <v>-18.9879999133131</v>
      </c>
      <c r="K821">
        <v>425.76520424318301</v>
      </c>
      <c r="L821">
        <v>384.46648021701702</v>
      </c>
      <c r="M821">
        <v>38.331602171758398</v>
      </c>
      <c r="N821">
        <v>1</v>
      </c>
      <c r="O821">
        <v>7.2938443670151001</v>
      </c>
      <c r="P821">
        <v>18.939079983423099</v>
      </c>
      <c r="Q821">
        <v>9.3594908740256E-2</v>
      </c>
    </row>
    <row r="822" spans="1:17" hidden="1" x14ac:dyDescent="0.3">
      <c r="A822" t="s">
        <v>1791</v>
      </c>
      <c r="B822" t="s">
        <v>1792</v>
      </c>
      <c r="C822" t="s">
        <v>3186</v>
      </c>
      <c r="D822" t="s">
        <v>141</v>
      </c>
      <c r="E822">
        <v>4499.4687940000003</v>
      </c>
      <c r="F822">
        <v>5713.95</v>
      </c>
      <c r="G822">
        <v>251.34447911148101</v>
      </c>
      <c r="H822">
        <v>-9.7132236706848101</v>
      </c>
      <c r="I822">
        <v>32.220653646617698</v>
      </c>
      <c r="J822">
        <v>-1.23136452077939</v>
      </c>
      <c r="K822">
        <v>5961.7680665580101</v>
      </c>
      <c r="L822">
        <v>4812.8762904427304</v>
      </c>
      <c r="M822">
        <v>48.095947945385099</v>
      </c>
      <c r="N822">
        <v>1.03915303240007</v>
      </c>
      <c r="O822">
        <v>23.417250763482301</v>
      </c>
      <c r="P822">
        <v>302.34834348484299</v>
      </c>
      <c r="Q822">
        <v>0.317583501166256</v>
      </c>
    </row>
    <row r="823" spans="1:17" hidden="1" x14ac:dyDescent="0.3">
      <c r="A823" t="s">
        <v>1793</v>
      </c>
      <c r="B823" t="s">
        <v>1794</v>
      </c>
      <c r="C823" t="s">
        <v>3186</v>
      </c>
      <c r="D823" t="s">
        <v>262</v>
      </c>
      <c r="E823">
        <v>4488.5945285999996</v>
      </c>
      <c r="F823">
        <v>982.55</v>
      </c>
      <c r="G823">
        <v>154.771954788345</v>
      </c>
      <c r="H823">
        <v>-7.3864997067407598</v>
      </c>
      <c r="I823">
        <v>86.492238096281298</v>
      </c>
      <c r="J823">
        <v>-3.21486270467692</v>
      </c>
      <c r="K823">
        <v>921.81833412059905</v>
      </c>
      <c r="L823">
        <v>688.52342844706698</v>
      </c>
      <c r="M823">
        <v>49.474083880048802</v>
      </c>
      <c r="N823">
        <v>1.52182870738816</v>
      </c>
      <c r="O823">
        <v>8.0301256933489498</v>
      </c>
      <c r="P823">
        <v>217.258637391023</v>
      </c>
      <c r="Q823">
        <v>9.2560763229541002E-2</v>
      </c>
    </row>
    <row r="824" spans="1:17" x14ac:dyDescent="0.3">
      <c r="A824" t="s">
        <v>1795</v>
      </c>
      <c r="B824" t="s">
        <v>1796</v>
      </c>
      <c r="C824" t="s">
        <v>3177</v>
      </c>
      <c r="D824" t="s">
        <v>197</v>
      </c>
      <c r="E824">
        <v>4466.5779002999998</v>
      </c>
      <c r="F824">
        <v>1641.85</v>
      </c>
      <c r="G824">
        <v>54.557969098792</v>
      </c>
      <c r="H824">
        <v>22.748158020677799</v>
      </c>
      <c r="I824">
        <v>47.2662353099713</v>
      </c>
      <c r="J824">
        <v>0.73186273824080905</v>
      </c>
      <c r="K824">
        <v>1496.5510462679099</v>
      </c>
      <c r="L824">
        <v>1262.7999755974799</v>
      </c>
      <c r="M824">
        <v>66.033656225538095</v>
      </c>
      <c r="N824">
        <v>0.69533957056349505</v>
      </c>
      <c r="O824">
        <v>6.4165423150714203</v>
      </c>
      <c r="P824">
        <v>99.7384428223844</v>
      </c>
      <c r="Q824">
        <v>0.126607219791989</v>
      </c>
    </row>
    <row r="825" spans="1:17" hidden="1" x14ac:dyDescent="0.3">
      <c r="A825" t="s">
        <v>1797</v>
      </c>
      <c r="B825" t="s">
        <v>1798</v>
      </c>
      <c r="C825" t="s">
        <v>3186</v>
      </c>
      <c r="D825" t="s">
        <v>1376</v>
      </c>
      <c r="E825">
        <v>4454.0691582830004</v>
      </c>
      <c r="F825">
        <v>81.03</v>
      </c>
      <c r="G825">
        <v>24.937746913092798</v>
      </c>
      <c r="H825">
        <v>-14.140103603315101</v>
      </c>
      <c r="I825">
        <v>-4.0294237350127</v>
      </c>
      <c r="J825">
        <v>-7.3036919265821698</v>
      </c>
      <c r="K825">
        <v>87.467583686459406</v>
      </c>
      <c r="L825">
        <v>77.042107910544502</v>
      </c>
      <c r="M825">
        <v>25.662914995929398</v>
      </c>
      <c r="N825">
        <v>0.747222945054557</v>
      </c>
      <c r="O825">
        <v>27.421942490435601</v>
      </c>
      <c r="P825">
        <v>88.881118881118894</v>
      </c>
      <c r="Q825">
        <v>0.181095980880981</v>
      </c>
    </row>
    <row r="826" spans="1:17" hidden="1" x14ac:dyDescent="0.3">
      <c r="A826" t="s">
        <v>1799</v>
      </c>
      <c r="B826" t="s">
        <v>1800</v>
      </c>
      <c r="C826" t="s">
        <v>3186</v>
      </c>
      <c r="D826" t="s">
        <v>751</v>
      </c>
      <c r="E826">
        <v>4449.3999170859997</v>
      </c>
      <c r="F826">
        <v>283.92</v>
      </c>
      <c r="G826">
        <v>3.0519912651033301</v>
      </c>
      <c r="H826">
        <v>0.25276507637204798</v>
      </c>
      <c r="I826">
        <v>1.0235655889942601</v>
      </c>
      <c r="J826">
        <v>1.9983679569803801</v>
      </c>
      <c r="K826">
        <v>275.50525627928101</v>
      </c>
      <c r="L826">
        <v>255.07967726357799</v>
      </c>
      <c r="M826">
        <v>58.987597709054498</v>
      </c>
      <c r="N826">
        <v>0.97885897314150605</v>
      </c>
      <c r="O826">
        <v>0.62693716539869904</v>
      </c>
      <c r="P826">
        <v>36.264158187751903</v>
      </c>
      <c r="Q826">
        <v>3.7892634135868998E-2</v>
      </c>
    </row>
    <row r="827" spans="1:17" x14ac:dyDescent="0.3">
      <c r="A827" t="s">
        <v>1801</v>
      </c>
      <c r="B827" t="s">
        <v>1802</v>
      </c>
      <c r="C827" t="s">
        <v>3185</v>
      </c>
      <c r="D827" t="s">
        <v>468</v>
      </c>
      <c r="E827">
        <v>4442.2504736399997</v>
      </c>
      <c r="F827">
        <v>388.4</v>
      </c>
      <c r="G827">
        <v>-4.8815881021915697</v>
      </c>
      <c r="H827">
        <v>4.29096836885273</v>
      </c>
      <c r="I827">
        <v>-5.7588495762382399</v>
      </c>
      <c r="J827">
        <v>-6.4909850061044096</v>
      </c>
      <c r="K827">
        <v>377.01359195570501</v>
      </c>
      <c r="L827">
        <v>362.20960749432197</v>
      </c>
      <c r="M827">
        <v>50.400733181051798</v>
      </c>
      <c r="N827">
        <v>2.3268512361659202</v>
      </c>
      <c r="O827">
        <v>18.138516992790901</v>
      </c>
      <c r="P827">
        <v>37.950630438643202</v>
      </c>
      <c r="Q827">
        <v>0.112040077357266</v>
      </c>
    </row>
    <row r="828" spans="1:17" x14ac:dyDescent="0.3">
      <c r="A828" t="s">
        <v>1803</v>
      </c>
      <c r="B828" t="s">
        <v>1804</v>
      </c>
      <c r="C828" t="s">
        <v>3171</v>
      </c>
      <c r="D828" t="s">
        <v>398</v>
      </c>
      <c r="E828">
        <v>4440.992167335</v>
      </c>
      <c r="F828">
        <v>118.2</v>
      </c>
      <c r="G828">
        <v>-41.959551354925303</v>
      </c>
      <c r="H828">
        <v>-1.3895658301335401</v>
      </c>
      <c r="I828">
        <v>-13.888824035729799</v>
      </c>
      <c r="J828">
        <v>0.31439286905194502</v>
      </c>
      <c r="K828">
        <v>121.20808248204401</v>
      </c>
      <c r="L828">
        <v>126.30375522388</v>
      </c>
      <c r="M828">
        <v>44.309399049255397</v>
      </c>
      <c r="N828">
        <v>0.71488172364290004</v>
      </c>
      <c r="O828">
        <v>29.949238578680099</v>
      </c>
      <c r="P828">
        <v>8.6896551724138007</v>
      </c>
    </row>
    <row r="829" spans="1:17" x14ac:dyDescent="0.3">
      <c r="A829" t="s">
        <v>1805</v>
      </c>
      <c r="B829" t="s">
        <v>1806</v>
      </c>
      <c r="C829" t="s">
        <v>3175</v>
      </c>
      <c r="D829" t="s">
        <v>54</v>
      </c>
      <c r="E829">
        <v>4431.4839148250003</v>
      </c>
      <c r="F829">
        <v>172.56</v>
      </c>
      <c r="G829">
        <v>67.215288576970806</v>
      </c>
      <c r="H829">
        <v>20.783021883465199</v>
      </c>
      <c r="I829">
        <v>34.017257880246298</v>
      </c>
      <c r="J829">
        <v>1.17536937092243</v>
      </c>
      <c r="K829">
        <v>156.899268589531</v>
      </c>
      <c r="L829">
        <v>132.25853623089</v>
      </c>
      <c r="M829">
        <v>63.937020226244599</v>
      </c>
      <c r="N829">
        <v>1.26190789025811</v>
      </c>
      <c r="O829">
        <v>7.0352341214649803</v>
      </c>
      <c r="P829">
        <v>98.344827586206904</v>
      </c>
      <c r="Q829">
        <v>-1.9572399329423E-2</v>
      </c>
    </row>
    <row r="830" spans="1:17" x14ac:dyDescent="0.3">
      <c r="A830" t="s">
        <v>1807</v>
      </c>
      <c r="B830" t="s">
        <v>1808</v>
      </c>
      <c r="C830" t="s">
        <v>3183</v>
      </c>
      <c r="D830" t="s">
        <v>127</v>
      </c>
      <c r="E830">
        <v>4428.0645619500001</v>
      </c>
      <c r="F830">
        <v>217.37</v>
      </c>
      <c r="G830">
        <v>-24.6153728318011</v>
      </c>
      <c r="H830">
        <v>1.25718999217672</v>
      </c>
      <c r="I830">
        <v>-3.7199686531098202</v>
      </c>
      <c r="J830">
        <v>-2.9226709612391102</v>
      </c>
      <c r="K830">
        <v>224.80532179912899</v>
      </c>
      <c r="L830">
        <v>219.49586825187399</v>
      </c>
      <c r="M830">
        <v>39.167327725003602</v>
      </c>
      <c r="N830">
        <v>0.79631944488728701</v>
      </c>
      <c r="O830">
        <v>27.892533468279801</v>
      </c>
      <c r="P830">
        <v>30.239664469742301</v>
      </c>
      <c r="Q830">
        <v>6.5526192097526997E-2</v>
      </c>
    </row>
    <row r="831" spans="1:17" hidden="1" x14ac:dyDescent="0.3">
      <c r="A831" t="s">
        <v>1809</v>
      </c>
      <c r="B831" t="s">
        <v>1810</v>
      </c>
      <c r="C831" t="s">
        <v>3186</v>
      </c>
      <c r="D831" t="s">
        <v>631</v>
      </c>
      <c r="E831">
        <v>4419.6987617699997</v>
      </c>
      <c r="F831">
        <v>2152.9499999999998</v>
      </c>
      <c r="G831">
        <v>79.628696211351993</v>
      </c>
      <c r="H831">
        <v>11.4874938752011</v>
      </c>
      <c r="I831">
        <v>15.0973766345633</v>
      </c>
      <c r="J831">
        <v>-3.0226824436454902</v>
      </c>
      <c r="K831">
        <v>2042.83419239675</v>
      </c>
      <c r="L831">
        <v>1696.4603098784701</v>
      </c>
      <c r="M831">
        <v>48.923301759122502</v>
      </c>
      <c r="N831">
        <v>0.63304265801209902</v>
      </c>
      <c r="O831">
        <v>11.851180937783001</v>
      </c>
      <c r="P831">
        <v>123.39299610894901</v>
      </c>
      <c r="Q831">
        <v>0.18926010359845399</v>
      </c>
    </row>
    <row r="832" spans="1:17" hidden="1" x14ac:dyDescent="0.3">
      <c r="A832" t="s">
        <v>1811</v>
      </c>
      <c r="B832" t="s">
        <v>1812</v>
      </c>
      <c r="C832" t="s">
        <v>3186</v>
      </c>
      <c r="D832" t="s">
        <v>116</v>
      </c>
      <c r="E832">
        <v>4373.6133870000003</v>
      </c>
      <c r="F832">
        <v>372.8</v>
      </c>
      <c r="G832">
        <v>-23.452955694629399</v>
      </c>
      <c r="H832">
        <v>1.36050611080427</v>
      </c>
      <c r="I832">
        <v>-16.573398099877</v>
      </c>
      <c r="J832">
        <v>2.9172357414459298</v>
      </c>
      <c r="K832">
        <v>338.75901187811297</v>
      </c>
      <c r="M832">
        <v>65.011386608016096</v>
      </c>
      <c r="N832">
        <v>2.5954979221179002</v>
      </c>
      <c r="O832">
        <v>5.3782188841201704</v>
      </c>
      <c r="P832">
        <v>23.833250290649399</v>
      </c>
    </row>
    <row r="833" spans="1:17" x14ac:dyDescent="0.3">
      <c r="A833" t="s">
        <v>1813</v>
      </c>
      <c r="B833" t="s">
        <v>1814</v>
      </c>
      <c r="C833" t="s">
        <v>3183</v>
      </c>
      <c r="D833" t="s">
        <v>106</v>
      </c>
      <c r="E833">
        <v>4321.0117584949903</v>
      </c>
      <c r="F833">
        <v>1071.1500000000001</v>
      </c>
      <c r="G833">
        <v>18.200076044136701</v>
      </c>
      <c r="H833">
        <v>-13.9361003800253</v>
      </c>
      <c r="I833">
        <v>53.301730705228103</v>
      </c>
      <c r="J833">
        <v>-5.8123347923112201</v>
      </c>
      <c r="K833">
        <v>1206.5261674501901</v>
      </c>
      <c r="L833">
        <v>1000.30304271177</v>
      </c>
      <c r="M833">
        <v>20.762561082544501</v>
      </c>
      <c r="N833">
        <v>9.0253545218199602E-2</v>
      </c>
      <c r="O833">
        <v>48.690659571488503</v>
      </c>
      <c r="P833">
        <v>75.598360655737693</v>
      </c>
      <c r="Q833">
        <v>6.7797841124538002E-2</v>
      </c>
    </row>
    <row r="834" spans="1:17" hidden="1" x14ac:dyDescent="0.3">
      <c r="A834" t="s">
        <v>1815</v>
      </c>
      <c r="B834" t="s">
        <v>1816</v>
      </c>
      <c r="C834" t="s">
        <v>3186</v>
      </c>
      <c r="D834" t="s">
        <v>423</v>
      </c>
      <c r="E834">
        <v>4317.7522499999995</v>
      </c>
      <c r="F834">
        <v>1135.0999999999999</v>
      </c>
      <c r="G834">
        <v>-49.4093071579846</v>
      </c>
      <c r="H834">
        <v>2.7659425406457099</v>
      </c>
      <c r="I834">
        <v>-5.6704376147713802</v>
      </c>
      <c r="J834">
        <v>-1.30473985205443</v>
      </c>
      <c r="K834">
        <v>1130.26740534085</v>
      </c>
      <c r="L834">
        <v>1195.45283385465</v>
      </c>
      <c r="M834">
        <v>53.988304287805299</v>
      </c>
      <c r="N834">
        <v>1.03178141964046</v>
      </c>
      <c r="O834">
        <v>32.719584177605498</v>
      </c>
      <c r="P834">
        <v>13.7545723305105</v>
      </c>
      <c r="Q834">
        <v>-6.6701167810393994E-2</v>
      </c>
    </row>
    <row r="835" spans="1:17" x14ac:dyDescent="0.3">
      <c r="A835" t="s">
        <v>1817</v>
      </c>
      <c r="B835" t="s">
        <v>1818</v>
      </c>
      <c r="C835" t="s">
        <v>3171</v>
      </c>
      <c r="D835" t="s">
        <v>51</v>
      </c>
      <c r="E835">
        <v>4316.8134177599904</v>
      </c>
      <c r="F835">
        <v>597.95000000000005</v>
      </c>
      <c r="G835">
        <v>-49.6215713810791</v>
      </c>
      <c r="H835">
        <v>-1.5892149939195801</v>
      </c>
      <c r="I835">
        <v>-43.501047343021398</v>
      </c>
      <c r="J835">
        <v>-1.82673103436704</v>
      </c>
      <c r="K835">
        <v>643.20829912257705</v>
      </c>
      <c r="L835">
        <v>759.260296166844</v>
      </c>
      <c r="M835">
        <v>44.859643995583397</v>
      </c>
      <c r="N835">
        <v>0.72151119079328496</v>
      </c>
      <c r="O835">
        <v>107.910360398026</v>
      </c>
      <c r="P835">
        <v>1.9783405815639199</v>
      </c>
      <c r="Q835">
        <v>-2.6678824282679999E-3</v>
      </c>
    </row>
    <row r="836" spans="1:17" x14ac:dyDescent="0.3">
      <c r="A836" t="s">
        <v>1819</v>
      </c>
      <c r="B836" t="s">
        <v>1820</v>
      </c>
      <c r="C836" t="s">
        <v>3177</v>
      </c>
      <c r="D836" t="s">
        <v>262</v>
      </c>
      <c r="E836">
        <v>4294.95339504</v>
      </c>
      <c r="F836">
        <v>1350.25</v>
      </c>
      <c r="G836">
        <v>0.19027640048738001</v>
      </c>
      <c r="H836">
        <v>2.9526347979271201</v>
      </c>
      <c r="I836">
        <v>1.9447971139273701</v>
      </c>
      <c r="J836">
        <v>-0.964647465761725</v>
      </c>
      <c r="K836">
        <v>1366.7584039948699</v>
      </c>
      <c r="L836">
        <v>1271.4408641038999</v>
      </c>
      <c r="M836">
        <v>42.611164720109798</v>
      </c>
      <c r="N836">
        <v>0.54839375132857104</v>
      </c>
      <c r="O836">
        <v>16.630253656730201</v>
      </c>
      <c r="P836">
        <v>40.081958709409598</v>
      </c>
      <c r="Q836">
        <v>0.14056304985537499</v>
      </c>
    </row>
    <row r="837" spans="1:17" x14ac:dyDescent="0.3">
      <c r="A837" t="s">
        <v>1821</v>
      </c>
      <c r="B837" t="s">
        <v>1822</v>
      </c>
      <c r="C837" t="s">
        <v>631</v>
      </c>
      <c r="D837" t="s">
        <v>631</v>
      </c>
      <c r="E837">
        <v>4288.2841287000001</v>
      </c>
      <c r="F837">
        <v>202.88</v>
      </c>
      <c r="G837">
        <v>14.018163616303401</v>
      </c>
      <c r="H837">
        <v>-6.03468757135429</v>
      </c>
      <c r="I837">
        <v>18.940921180113499</v>
      </c>
      <c r="J837">
        <v>-2.4069117232433799</v>
      </c>
      <c r="K837">
        <v>210.995995103322</v>
      </c>
      <c r="L837">
        <v>184.16210187193099</v>
      </c>
      <c r="M837">
        <v>33.027544220464698</v>
      </c>
      <c r="N837">
        <v>0.36936551323184502</v>
      </c>
      <c r="O837">
        <v>19.873817034700298</v>
      </c>
      <c r="P837">
        <v>51.290082028336997</v>
      </c>
      <c r="Q837">
        <v>8.4766476430923998E-2</v>
      </c>
    </row>
    <row r="838" spans="1:17" hidden="1" x14ac:dyDescent="0.3">
      <c r="A838" t="s">
        <v>1823</v>
      </c>
      <c r="B838" t="s">
        <v>1824</v>
      </c>
      <c r="C838" t="s">
        <v>3186</v>
      </c>
      <c r="D838" t="s">
        <v>249</v>
      </c>
      <c r="E838">
        <v>4263.2631104699904</v>
      </c>
      <c r="F838">
        <v>968.5</v>
      </c>
      <c r="G838">
        <v>547.735929798249</v>
      </c>
      <c r="H838">
        <v>19.332479739241101</v>
      </c>
      <c r="I838">
        <v>150.753146162945</v>
      </c>
      <c r="J838">
        <v>-5.1717412872720203</v>
      </c>
      <c r="K838">
        <v>863.94757646339701</v>
      </c>
      <c r="L838">
        <v>585.70307059358697</v>
      </c>
      <c r="M838">
        <v>48.580322549005402</v>
      </c>
      <c r="N838">
        <v>1.0748926745232299</v>
      </c>
      <c r="O838">
        <v>21.734641197728401</v>
      </c>
      <c r="P838">
        <v>617.40740740740705</v>
      </c>
      <c r="Q838">
        <v>0.21155251227945801</v>
      </c>
    </row>
    <row r="839" spans="1:17" x14ac:dyDescent="0.3">
      <c r="A839" t="s">
        <v>1825</v>
      </c>
      <c r="B839" t="s">
        <v>1826</v>
      </c>
      <c r="C839" t="s">
        <v>3177</v>
      </c>
      <c r="D839" t="s">
        <v>197</v>
      </c>
      <c r="E839">
        <v>4246.4840660999998</v>
      </c>
      <c r="F839">
        <v>166.42</v>
      </c>
      <c r="G839">
        <v>-10.1441487186194</v>
      </c>
      <c r="H839">
        <v>-7.45424235911661</v>
      </c>
      <c r="I839">
        <v>-4.9514357426109399</v>
      </c>
      <c r="J839">
        <v>-2.1012569779070698</v>
      </c>
      <c r="K839">
        <v>178.285450510728</v>
      </c>
      <c r="L839">
        <v>171.17254716670601</v>
      </c>
      <c r="M839">
        <v>36.753850000555303</v>
      </c>
      <c r="N839">
        <v>0.51190162301972697</v>
      </c>
      <c r="O839">
        <v>35.6207186636221</v>
      </c>
      <c r="P839">
        <v>32.026973423244698</v>
      </c>
      <c r="Q839">
        <v>4.1109936402633003E-2</v>
      </c>
    </row>
    <row r="840" spans="1:17" x14ac:dyDescent="0.3">
      <c r="A840" t="s">
        <v>1827</v>
      </c>
      <c r="B840" t="s">
        <v>1828</v>
      </c>
      <c r="C840" t="s">
        <v>3183</v>
      </c>
      <c r="D840" t="s">
        <v>262</v>
      </c>
      <c r="E840">
        <v>4236.0469785059904</v>
      </c>
      <c r="F840">
        <v>176.45</v>
      </c>
      <c r="G840">
        <v>-1.97706284095378</v>
      </c>
      <c r="H840">
        <v>6.0699480697074302</v>
      </c>
      <c r="I840">
        <v>23.269385535227201</v>
      </c>
      <c r="J840">
        <v>3.18769898006297</v>
      </c>
      <c r="K840">
        <v>167.12499281350301</v>
      </c>
      <c r="L840">
        <v>151.292533730982</v>
      </c>
      <c r="M840">
        <v>60.999759967153999</v>
      </c>
      <c r="N840">
        <v>1.30335163638991</v>
      </c>
      <c r="O840">
        <v>9.2094077642391508</v>
      </c>
      <c r="P840">
        <v>57.474341811691197</v>
      </c>
      <c r="Q840">
        <v>2.4846781370773001E-2</v>
      </c>
    </row>
    <row r="841" spans="1:17" hidden="1" x14ac:dyDescent="0.3">
      <c r="A841" t="s">
        <v>1829</v>
      </c>
      <c r="B841" t="s">
        <v>1830</v>
      </c>
      <c r="C841" t="s">
        <v>3186</v>
      </c>
      <c r="D841" t="s">
        <v>1002</v>
      </c>
      <c r="E841">
        <v>4199.0762203800004</v>
      </c>
      <c r="F841">
        <v>170.27</v>
      </c>
      <c r="G841">
        <v>124.098075812579</v>
      </c>
      <c r="H841">
        <v>-7.0549277785509403</v>
      </c>
      <c r="I841">
        <v>51.095591974768901</v>
      </c>
      <c r="J841">
        <v>-0.53283384416179103</v>
      </c>
      <c r="K841">
        <v>176.124574658526</v>
      </c>
      <c r="L841">
        <v>142.59494232931701</v>
      </c>
      <c r="M841">
        <v>49.493969304397602</v>
      </c>
      <c r="N841">
        <v>0.53319616932498504</v>
      </c>
      <c r="O841">
        <v>31.438303870323601</v>
      </c>
      <c r="P841">
        <v>152.68859757605699</v>
      </c>
    </row>
    <row r="842" spans="1:17" hidden="1" x14ac:dyDescent="0.3">
      <c r="A842" t="s">
        <v>1831</v>
      </c>
      <c r="B842" t="s">
        <v>1832</v>
      </c>
      <c r="C842" t="s">
        <v>3186</v>
      </c>
      <c r="D842" t="s">
        <v>285</v>
      </c>
      <c r="E842">
        <v>4196.6335499999996</v>
      </c>
      <c r="F842">
        <v>2333.4</v>
      </c>
      <c r="G842">
        <v>88.871846007388598</v>
      </c>
      <c r="H842">
        <v>-11.9983036617986</v>
      </c>
      <c r="I842">
        <v>55.118394161911802</v>
      </c>
      <c r="J842">
        <v>-2.7137957510648598</v>
      </c>
      <c r="K842">
        <v>2478.2488021181198</v>
      </c>
      <c r="L842">
        <v>1970.28042410016</v>
      </c>
      <c r="M842">
        <v>14.902595438295499</v>
      </c>
      <c r="N842">
        <v>0.46727888180899901</v>
      </c>
      <c r="O842">
        <v>23.425044998714299</v>
      </c>
      <c r="P842">
        <v>126.543689320388</v>
      </c>
      <c r="Q842">
        <v>6.9871595397289002E-2</v>
      </c>
    </row>
    <row r="843" spans="1:17" hidden="1" x14ac:dyDescent="0.3">
      <c r="A843" t="s">
        <v>1833</v>
      </c>
      <c r="B843" t="s">
        <v>1834</v>
      </c>
      <c r="C843" t="s">
        <v>3186</v>
      </c>
      <c r="D843" t="s">
        <v>46</v>
      </c>
      <c r="E843">
        <v>4190.91000429</v>
      </c>
      <c r="F843">
        <v>817.25</v>
      </c>
      <c r="G843">
        <v>165.74165209244799</v>
      </c>
      <c r="H843">
        <v>-16.248212208362801</v>
      </c>
      <c r="I843">
        <v>99.539258835007701</v>
      </c>
      <c r="J843">
        <v>-5.1034341902242604</v>
      </c>
      <c r="K843">
        <v>776.18204889333401</v>
      </c>
      <c r="L843">
        <v>585.120687034703</v>
      </c>
      <c r="M843">
        <v>22.364682683824899</v>
      </c>
      <c r="N843">
        <v>0.33635484002336202</v>
      </c>
      <c r="O843">
        <v>14.408075864178601</v>
      </c>
      <c r="P843">
        <v>231.54158215010099</v>
      </c>
    </row>
    <row r="844" spans="1:17" x14ac:dyDescent="0.3">
      <c r="A844" t="s">
        <v>1835</v>
      </c>
      <c r="B844" t="s">
        <v>1836</v>
      </c>
      <c r="C844" t="s">
        <v>3181</v>
      </c>
      <c r="D844" t="s">
        <v>1555</v>
      </c>
      <c r="E844">
        <v>4189.6949999999997</v>
      </c>
      <c r="F844">
        <v>379.55</v>
      </c>
      <c r="G844">
        <v>-35.577169992882403</v>
      </c>
      <c r="H844">
        <v>17.4881759079632</v>
      </c>
      <c r="I844">
        <v>10.340760341880801</v>
      </c>
      <c r="J844">
        <v>0.56080375382116798</v>
      </c>
      <c r="K844">
        <v>337.70009153721202</v>
      </c>
      <c r="L844">
        <v>343.02534789084302</v>
      </c>
      <c r="M844">
        <v>74.433347603784995</v>
      </c>
      <c r="N844">
        <v>2.84550958820153</v>
      </c>
      <c r="O844">
        <v>22.9614016598603</v>
      </c>
      <c r="P844">
        <v>30.699035812672101</v>
      </c>
      <c r="Q844">
        <v>1.0402990393292001E-2</v>
      </c>
    </row>
    <row r="845" spans="1:17" hidden="1" x14ac:dyDescent="0.3">
      <c r="A845" t="s">
        <v>1837</v>
      </c>
      <c r="B845" t="s">
        <v>1838</v>
      </c>
      <c r="C845" t="s">
        <v>3186</v>
      </c>
      <c r="D845" t="s">
        <v>262</v>
      </c>
      <c r="E845">
        <v>4189.1006120000002</v>
      </c>
      <c r="F845">
        <v>418.45</v>
      </c>
      <c r="G845">
        <v>12.241731766685399</v>
      </c>
      <c r="H845">
        <v>-9.1467957307051595</v>
      </c>
      <c r="I845">
        <v>16.7437596518295</v>
      </c>
      <c r="J845">
        <v>-2.4955740256952299</v>
      </c>
      <c r="K845">
        <v>447.76891194203603</v>
      </c>
      <c r="L845">
        <v>398.59033098035502</v>
      </c>
      <c r="M845">
        <v>30.729218655918899</v>
      </c>
      <c r="N845">
        <v>0.52294662775830103</v>
      </c>
      <c r="O845">
        <v>29.7646074799856</v>
      </c>
      <c r="P845">
        <v>51.7222625090645</v>
      </c>
      <c r="Q845">
        <v>0.14555038446739199</v>
      </c>
    </row>
    <row r="846" spans="1:17" hidden="1" x14ac:dyDescent="0.3">
      <c r="A846" t="s">
        <v>1839</v>
      </c>
      <c r="B846" t="s">
        <v>1840</v>
      </c>
      <c r="C846" t="s">
        <v>3186</v>
      </c>
      <c r="D846" t="s">
        <v>463</v>
      </c>
      <c r="E846">
        <v>4166.3280344499999</v>
      </c>
      <c r="F846">
        <v>885</v>
      </c>
      <c r="G846">
        <v>58.43554400152</v>
      </c>
      <c r="H846">
        <v>-10.4615444796486</v>
      </c>
      <c r="I846">
        <v>41.726371056788203</v>
      </c>
      <c r="J846">
        <v>-4.6351657690312802</v>
      </c>
      <c r="K846">
        <v>917.59171692514303</v>
      </c>
      <c r="L846">
        <v>726.21809625439198</v>
      </c>
      <c r="M846">
        <v>28.4003533521573</v>
      </c>
      <c r="N846">
        <v>0.24045604555894001</v>
      </c>
      <c r="O846">
        <v>23.728813559321999</v>
      </c>
      <c r="P846">
        <v>95.418161744410696</v>
      </c>
      <c r="Q846">
        <v>0.16503141531927301</v>
      </c>
    </row>
    <row r="847" spans="1:17" hidden="1" x14ac:dyDescent="0.3">
      <c r="A847" t="s">
        <v>1841</v>
      </c>
      <c r="B847" t="s">
        <v>1842</v>
      </c>
      <c r="C847" t="s">
        <v>3186</v>
      </c>
      <c r="D847" t="s">
        <v>804</v>
      </c>
      <c r="E847">
        <v>4166.124123175</v>
      </c>
      <c r="F847">
        <v>906.95</v>
      </c>
      <c r="G847">
        <v>-36.360507997075302</v>
      </c>
      <c r="H847">
        <v>20.2549556625479</v>
      </c>
      <c r="I847">
        <v>-0.142766199509999</v>
      </c>
      <c r="J847">
        <v>0.64216383496657103</v>
      </c>
      <c r="K847">
        <v>860.06205101377896</v>
      </c>
      <c r="L847">
        <v>887.63532369834297</v>
      </c>
      <c r="M847">
        <v>55.449255651408897</v>
      </c>
      <c r="N847">
        <v>0.67929269183850904</v>
      </c>
      <c r="O847">
        <v>14.670047962952699</v>
      </c>
      <c r="P847">
        <v>26.175570395102898</v>
      </c>
      <c r="Q847">
        <v>-7.5193834218173994E-2</v>
      </c>
    </row>
    <row r="848" spans="1:17" hidden="1" x14ac:dyDescent="0.3">
      <c r="A848" t="s">
        <v>1843</v>
      </c>
      <c r="B848" t="s">
        <v>1844</v>
      </c>
      <c r="C848" t="s">
        <v>3186</v>
      </c>
      <c r="D848" t="s">
        <v>1011</v>
      </c>
      <c r="E848">
        <v>4153.7129265000003</v>
      </c>
      <c r="F848">
        <v>3263.05</v>
      </c>
      <c r="G848">
        <v>-12.001174743851299</v>
      </c>
      <c r="H848">
        <v>3.21727558206894</v>
      </c>
      <c r="I848">
        <v>24.295290783559398</v>
      </c>
      <c r="J848">
        <v>-2.45117587019159</v>
      </c>
      <c r="K848">
        <v>3194.8693859711798</v>
      </c>
      <c r="L848">
        <v>2874.3880519549298</v>
      </c>
      <c r="M848">
        <v>48.5753117612119</v>
      </c>
      <c r="N848">
        <v>0.765459155080494</v>
      </c>
      <c r="O848">
        <v>10.1438837897059</v>
      </c>
      <c r="P848">
        <v>49.052165174492899</v>
      </c>
      <c r="Q848">
        <v>3.5797590590448E-2</v>
      </c>
    </row>
    <row r="849" spans="1:17" hidden="1" x14ac:dyDescent="0.3">
      <c r="A849" t="s">
        <v>1845</v>
      </c>
      <c r="B849" t="s">
        <v>1846</v>
      </c>
      <c r="C849" t="s">
        <v>3186</v>
      </c>
      <c r="D849" t="s">
        <v>1847</v>
      </c>
      <c r="E849">
        <v>4139.0161757759997</v>
      </c>
      <c r="F849">
        <v>133.1</v>
      </c>
      <c r="G849">
        <v>37.075257214347303</v>
      </c>
      <c r="H849">
        <v>-4.2220518404291498</v>
      </c>
      <c r="I849">
        <v>18.0873935240949</v>
      </c>
      <c r="J849">
        <v>-1.5345232421592401</v>
      </c>
      <c r="K849">
        <v>137.64397931991601</v>
      </c>
      <c r="L849">
        <v>120.11632326753499</v>
      </c>
      <c r="M849">
        <v>41.831156700853299</v>
      </c>
      <c r="N849">
        <v>0.18949294825086099</v>
      </c>
      <c r="O849">
        <v>23.2156273478587</v>
      </c>
      <c r="P849">
        <v>67.001254705144206</v>
      </c>
      <c r="Q849">
        <v>5.8512538641635997E-2</v>
      </c>
    </row>
    <row r="850" spans="1:17" hidden="1" x14ac:dyDescent="0.3">
      <c r="A850" t="s">
        <v>1848</v>
      </c>
      <c r="B850" t="s">
        <v>1849</v>
      </c>
      <c r="C850" t="s">
        <v>3186</v>
      </c>
      <c r="D850" t="s">
        <v>271</v>
      </c>
      <c r="E850">
        <v>4129.4102849999999</v>
      </c>
      <c r="F850">
        <v>456.15</v>
      </c>
      <c r="G850">
        <v>157.349566815755</v>
      </c>
      <c r="H850">
        <v>29.8182654485089</v>
      </c>
      <c r="I850">
        <v>153.81812040871401</v>
      </c>
      <c r="J850">
        <v>-3.1933012111781802</v>
      </c>
      <c r="K850">
        <v>369.88525414953398</v>
      </c>
      <c r="L850">
        <v>263.54691941074299</v>
      </c>
      <c r="M850">
        <v>54.812202032842002</v>
      </c>
      <c r="N850">
        <v>0.659055659499033</v>
      </c>
      <c r="O850">
        <v>6.10544776937411</v>
      </c>
      <c r="P850">
        <v>206.140939597315</v>
      </c>
      <c r="Q850">
        <v>0.16360515170096501</v>
      </c>
    </row>
    <row r="851" spans="1:17" hidden="1" x14ac:dyDescent="0.3">
      <c r="A851" t="s">
        <v>1850</v>
      </c>
      <c r="B851" t="s">
        <v>1851</v>
      </c>
      <c r="C851" t="s">
        <v>3186</v>
      </c>
      <c r="D851" t="s">
        <v>285</v>
      </c>
      <c r="E851">
        <v>4107.9894758099999</v>
      </c>
      <c r="F851">
        <v>3312.35</v>
      </c>
      <c r="G851">
        <v>18.1165095758533</v>
      </c>
      <c r="H851">
        <v>13.1617995778092</v>
      </c>
      <c r="I851">
        <v>67.189702138506306</v>
      </c>
      <c r="J851">
        <v>-7.1742513122316902</v>
      </c>
      <c r="K851">
        <v>3062.3346186333401</v>
      </c>
      <c r="L851">
        <v>2443.1553532898602</v>
      </c>
      <c r="M851">
        <v>47.4299210817613</v>
      </c>
      <c r="N851">
        <v>0.464481703531826</v>
      </c>
      <c r="O851">
        <v>12.7432185608404</v>
      </c>
      <c r="P851">
        <v>119.55722003115299</v>
      </c>
      <c r="Q851">
        <v>0.11782552338169</v>
      </c>
    </row>
    <row r="852" spans="1:17" x14ac:dyDescent="0.3">
      <c r="A852" t="s">
        <v>1852</v>
      </c>
      <c r="B852" t="s">
        <v>1853</v>
      </c>
      <c r="C852" t="s">
        <v>3173</v>
      </c>
      <c r="D852" t="s">
        <v>244</v>
      </c>
      <c r="E852">
        <v>4094.2260027900002</v>
      </c>
      <c r="F852">
        <v>483.25</v>
      </c>
      <c r="G852">
        <v>-25.539564124965398</v>
      </c>
      <c r="H852">
        <v>-3.8316234252820198</v>
      </c>
      <c r="I852">
        <v>-24.278507351571101</v>
      </c>
      <c r="J852">
        <v>-0.37322155042991501</v>
      </c>
      <c r="K852">
        <v>489.94429171070198</v>
      </c>
      <c r="L852">
        <v>502.01040519122</v>
      </c>
      <c r="M852">
        <v>47.696473627555299</v>
      </c>
      <c r="N852">
        <v>0.93720437440452098</v>
      </c>
      <c r="O852">
        <v>44.645628556647601</v>
      </c>
      <c r="P852">
        <v>8.1096196868008796</v>
      </c>
    </row>
    <row r="853" spans="1:17" hidden="1" x14ac:dyDescent="0.3">
      <c r="A853" t="s">
        <v>1854</v>
      </c>
      <c r="B853" t="s">
        <v>1855</v>
      </c>
      <c r="C853" t="s">
        <v>3186</v>
      </c>
      <c r="D853" t="s">
        <v>127</v>
      </c>
      <c r="E853">
        <v>4079.87299158</v>
      </c>
      <c r="F853">
        <v>1220.9000000000001</v>
      </c>
      <c r="G853">
        <v>77.670515741186193</v>
      </c>
      <c r="H853">
        <v>34.209567882879597</v>
      </c>
      <c r="I853">
        <v>30.452908075962998</v>
      </c>
      <c r="J853">
        <v>3.02215146347275</v>
      </c>
      <c r="K853">
        <v>1062.6841801846899</v>
      </c>
      <c r="L853">
        <v>924.39836284161595</v>
      </c>
      <c r="M853">
        <v>61.910868506657103</v>
      </c>
      <c r="N853">
        <v>1.11823054992339</v>
      </c>
      <c r="O853">
        <v>8.9360307969530606</v>
      </c>
      <c r="P853">
        <v>111.045808124459</v>
      </c>
      <c r="Q853">
        <v>0.149125144784609</v>
      </c>
    </row>
    <row r="854" spans="1:17" hidden="1" x14ac:dyDescent="0.3">
      <c r="A854" t="s">
        <v>1856</v>
      </c>
      <c r="B854" t="s">
        <v>1857</v>
      </c>
      <c r="C854" t="s">
        <v>3186</v>
      </c>
      <c r="D854" t="s">
        <v>1056</v>
      </c>
      <c r="E854">
        <v>4060.8879999999999</v>
      </c>
      <c r="F854">
        <v>118</v>
      </c>
      <c r="G854">
        <v>-24.5134882902009</v>
      </c>
      <c r="I854">
        <v>-12.9842187725719</v>
      </c>
      <c r="K854">
        <v>104.378999999999</v>
      </c>
      <c r="M854">
        <v>99.990560428137201</v>
      </c>
      <c r="N854">
        <v>1</v>
      </c>
      <c r="O854">
        <v>0</v>
      </c>
      <c r="P854">
        <v>5.3571428571428603</v>
      </c>
    </row>
    <row r="855" spans="1:17" x14ac:dyDescent="0.3">
      <c r="A855" t="s">
        <v>1858</v>
      </c>
      <c r="B855" t="s">
        <v>1859</v>
      </c>
      <c r="C855" t="s">
        <v>3189</v>
      </c>
      <c r="D855" t="s">
        <v>648</v>
      </c>
      <c r="E855">
        <v>4035.5882787999999</v>
      </c>
      <c r="F855">
        <v>618.20000000000005</v>
      </c>
      <c r="G855">
        <v>-34.154510111903498</v>
      </c>
      <c r="H855">
        <v>-0.48264391234168702</v>
      </c>
      <c r="I855">
        <v>-12.5501575792354</v>
      </c>
      <c r="J855">
        <v>0.71913069466300505</v>
      </c>
      <c r="K855">
        <v>619.60965019977004</v>
      </c>
      <c r="L855">
        <v>633.34709015745</v>
      </c>
      <c r="M855">
        <v>51.448729702805402</v>
      </c>
      <c r="N855">
        <v>0.65857925168498099</v>
      </c>
      <c r="O855">
        <v>31.834357813005401</v>
      </c>
      <c r="P855">
        <v>12.073966642494501</v>
      </c>
      <c r="Q855">
        <v>0.101725186025116</v>
      </c>
    </row>
    <row r="856" spans="1:17" hidden="1" x14ac:dyDescent="0.3">
      <c r="A856" t="s">
        <v>1860</v>
      </c>
      <c r="B856" t="s">
        <v>1861</v>
      </c>
      <c r="C856" t="s">
        <v>3186</v>
      </c>
      <c r="D856" t="s">
        <v>382</v>
      </c>
      <c r="E856">
        <v>4019.0810719199999</v>
      </c>
      <c r="F856">
        <v>274.8</v>
      </c>
      <c r="G856">
        <v>116.948214486729</v>
      </c>
      <c r="H856">
        <v>22.685696005420201</v>
      </c>
      <c r="I856">
        <v>146.47351647463699</v>
      </c>
      <c r="J856">
        <v>-11.7504539219238</v>
      </c>
      <c r="K856">
        <v>233.694280880885</v>
      </c>
      <c r="L856">
        <v>169.92295224806301</v>
      </c>
      <c r="M856">
        <v>48.084510143256097</v>
      </c>
      <c r="N856">
        <v>1.78038975140505</v>
      </c>
      <c r="O856">
        <v>22.889374090247401</v>
      </c>
      <c r="P856">
        <v>189.263157894736</v>
      </c>
      <c r="Q856">
        <v>0.153500050021635</v>
      </c>
    </row>
    <row r="857" spans="1:17" hidden="1" x14ac:dyDescent="0.3">
      <c r="A857" t="s">
        <v>1862</v>
      </c>
      <c r="B857" t="s">
        <v>1863</v>
      </c>
      <c r="C857" t="s">
        <v>3186</v>
      </c>
      <c r="D857" t="s">
        <v>463</v>
      </c>
      <c r="E857">
        <v>4018.8864397749999</v>
      </c>
      <c r="F857">
        <v>650.9</v>
      </c>
      <c r="G857">
        <v>-31.801645082316298</v>
      </c>
      <c r="H857">
        <v>0.71278958323222397</v>
      </c>
      <c r="I857">
        <v>-23.0869492300566</v>
      </c>
      <c r="J857">
        <v>2.5140324507709502</v>
      </c>
      <c r="K857">
        <v>646.805201012255</v>
      </c>
      <c r="L857">
        <v>674.78868895459698</v>
      </c>
      <c r="M857">
        <v>70.537767855595703</v>
      </c>
      <c r="N857">
        <v>0.881720372486267</v>
      </c>
      <c r="O857">
        <v>27.123982178521999</v>
      </c>
      <c r="P857">
        <v>9.1839302189046403</v>
      </c>
      <c r="Q857">
        <v>0.139022029665235</v>
      </c>
    </row>
    <row r="858" spans="1:17" x14ac:dyDescent="0.3">
      <c r="A858" t="s">
        <v>1864</v>
      </c>
      <c r="B858" t="s">
        <v>1865</v>
      </c>
      <c r="C858" t="s">
        <v>3175</v>
      </c>
      <c r="D858" t="s">
        <v>54</v>
      </c>
      <c r="E858">
        <v>4002.5766519899998</v>
      </c>
      <c r="F858">
        <v>400.45</v>
      </c>
      <c r="G858">
        <v>14.098802725671799</v>
      </c>
      <c r="H858">
        <v>11.201141321817101</v>
      </c>
      <c r="I858">
        <v>21.331824303626501</v>
      </c>
      <c r="J858">
        <v>-5.8111254493071698</v>
      </c>
      <c r="K858">
        <v>378.45143294234799</v>
      </c>
      <c r="L858">
        <v>337.12704824589099</v>
      </c>
      <c r="M858">
        <v>49.761174729303498</v>
      </c>
      <c r="N858">
        <v>1.2390666672811499</v>
      </c>
      <c r="O858">
        <v>8.3780746660007495</v>
      </c>
      <c r="P858">
        <v>68.7170844744048</v>
      </c>
      <c r="Q858">
        <v>7.5327212406172003E-2</v>
      </c>
    </row>
    <row r="859" spans="1:17" hidden="1" x14ac:dyDescent="0.3">
      <c r="A859" t="s">
        <v>1866</v>
      </c>
      <c r="B859" t="s">
        <v>1867</v>
      </c>
      <c r="C859" t="s">
        <v>3186</v>
      </c>
      <c r="D859" t="s">
        <v>282</v>
      </c>
      <c r="E859">
        <v>3989.9096119999999</v>
      </c>
      <c r="F859">
        <v>2782.05</v>
      </c>
      <c r="G859">
        <v>627.90983921655197</v>
      </c>
      <c r="H859">
        <v>23.815846289890299</v>
      </c>
      <c r="I859">
        <v>232.901043834495</v>
      </c>
      <c r="J859">
        <v>-3.4919167258685202</v>
      </c>
      <c r="K859">
        <v>2243.1520027112701</v>
      </c>
      <c r="L859">
        <v>1458.4430808187601</v>
      </c>
      <c r="M859">
        <v>63.0020885896853</v>
      </c>
      <c r="N859">
        <v>0.64765604121959597</v>
      </c>
      <c r="O859">
        <v>6.5760859797631097</v>
      </c>
      <c r="P859">
        <v>766.14259028642596</v>
      </c>
      <c r="Q859">
        <v>0.28863851555518799</v>
      </c>
    </row>
    <row r="860" spans="1:17" hidden="1" x14ac:dyDescent="0.3">
      <c r="A860" t="s">
        <v>1868</v>
      </c>
      <c r="B860" t="s">
        <v>1869</v>
      </c>
      <c r="C860" t="s">
        <v>3186</v>
      </c>
      <c r="D860" t="s">
        <v>513</v>
      </c>
      <c r="E860">
        <v>3987.0251937500002</v>
      </c>
      <c r="F860">
        <v>280.8</v>
      </c>
      <c r="G860">
        <v>75.922200992587406</v>
      </c>
      <c r="H860">
        <v>16.3001511053081</v>
      </c>
      <c r="I860">
        <v>55.829807702022002</v>
      </c>
      <c r="J860">
        <v>0.24036853273252701</v>
      </c>
      <c r="K860">
        <v>256.04680419087902</v>
      </c>
      <c r="L860">
        <v>202.503212035411</v>
      </c>
      <c r="M860">
        <v>64.742781619146598</v>
      </c>
      <c r="N860">
        <v>0.86143231814948895</v>
      </c>
      <c r="O860">
        <v>8.5113960113960108</v>
      </c>
      <c r="P860">
        <v>115.337423312883</v>
      </c>
      <c r="Q860">
        <v>0.237846872543134</v>
      </c>
    </row>
    <row r="861" spans="1:17" hidden="1" x14ac:dyDescent="0.3">
      <c r="A861" t="s">
        <v>1870</v>
      </c>
      <c r="B861" t="s">
        <v>1871</v>
      </c>
      <c r="C861" t="s">
        <v>3186</v>
      </c>
      <c r="D861" t="s">
        <v>141</v>
      </c>
      <c r="E861">
        <v>3978.7508179299998</v>
      </c>
      <c r="F861">
        <v>322.39999999999998</v>
      </c>
      <c r="G861">
        <v>17.083111720529299</v>
      </c>
      <c r="H861">
        <v>-21.587088325843698</v>
      </c>
      <c r="I861">
        <v>34.055690128796599</v>
      </c>
      <c r="J861">
        <v>-9.3896983700616392</v>
      </c>
      <c r="K861">
        <v>376.654062764515</v>
      </c>
      <c r="M861">
        <v>27.3763396652704</v>
      </c>
      <c r="N861">
        <v>0.28056654409074999</v>
      </c>
      <c r="O861">
        <v>64.392059553349796</v>
      </c>
      <c r="P861">
        <v>90.318772136953896</v>
      </c>
    </row>
    <row r="862" spans="1:17" hidden="1" x14ac:dyDescent="0.3">
      <c r="A862" t="s">
        <v>1872</v>
      </c>
      <c r="B862" t="s">
        <v>1873</v>
      </c>
      <c r="C862" t="s">
        <v>3186</v>
      </c>
      <c r="D862" t="s">
        <v>111</v>
      </c>
      <c r="E862">
        <v>3971.89402703</v>
      </c>
      <c r="F862">
        <v>1134.25</v>
      </c>
      <c r="G862">
        <v>529.55906138584601</v>
      </c>
      <c r="H862">
        <v>16.183329479963799</v>
      </c>
      <c r="I862">
        <v>160.01846712305399</v>
      </c>
      <c r="J862">
        <v>8.0660608094633801</v>
      </c>
      <c r="K862">
        <v>986.10285719165904</v>
      </c>
      <c r="L862">
        <v>642.06255650396702</v>
      </c>
      <c r="M862">
        <v>66.026268584932595</v>
      </c>
      <c r="N862">
        <v>0.92999077242011696</v>
      </c>
      <c r="O862">
        <v>9.9404893101168099</v>
      </c>
      <c r="P862">
        <v>600.15432098765405</v>
      </c>
      <c r="Q862">
        <v>0.17676740329485</v>
      </c>
    </row>
    <row r="863" spans="1:17" hidden="1" x14ac:dyDescent="0.3">
      <c r="A863" t="s">
        <v>1874</v>
      </c>
      <c r="B863" t="s">
        <v>1875</v>
      </c>
      <c r="C863" t="s">
        <v>3186</v>
      </c>
      <c r="D863" t="s">
        <v>285</v>
      </c>
      <c r="E863">
        <v>3970.5098459000001</v>
      </c>
      <c r="F863">
        <v>561.45000000000005</v>
      </c>
      <c r="G863">
        <v>41.961894449825003</v>
      </c>
      <c r="H863">
        <v>-4.1654682439715396</v>
      </c>
      <c r="I863">
        <v>24.256570591160799</v>
      </c>
      <c r="J863">
        <v>-1.3774294768180499</v>
      </c>
      <c r="K863">
        <v>583.88256742536498</v>
      </c>
      <c r="L863">
        <v>504.19472595943398</v>
      </c>
      <c r="M863">
        <v>35.414648854555402</v>
      </c>
      <c r="N863">
        <v>0.35500440697458902</v>
      </c>
      <c r="O863">
        <v>16.6622139104105</v>
      </c>
      <c r="P863">
        <v>79.376996805111801</v>
      </c>
      <c r="Q863">
        <v>5.736605245523E-2</v>
      </c>
    </row>
    <row r="864" spans="1:17" hidden="1" x14ac:dyDescent="0.3">
      <c r="A864" t="s">
        <v>1876</v>
      </c>
      <c r="B864" t="s">
        <v>1877</v>
      </c>
      <c r="C864" t="s">
        <v>3186</v>
      </c>
      <c r="D864" t="s">
        <v>215</v>
      </c>
      <c r="E864">
        <v>3959.89471185</v>
      </c>
      <c r="F864">
        <v>174.66</v>
      </c>
      <c r="G864">
        <v>97.829083207885702</v>
      </c>
      <c r="H864">
        <v>29.153267379558301</v>
      </c>
      <c r="I864">
        <v>97.158385444392493</v>
      </c>
      <c r="J864">
        <v>22.074240758626701</v>
      </c>
      <c r="K864">
        <v>136.11939512684501</v>
      </c>
      <c r="L864">
        <v>102.904404847303</v>
      </c>
      <c r="M864">
        <v>86.232516329498196</v>
      </c>
      <c r="N864">
        <v>1.2591432116625201</v>
      </c>
      <c r="O864">
        <v>6.89339287759074</v>
      </c>
      <c r="P864">
        <v>151.30935251798499</v>
      </c>
      <c r="Q864">
        <v>0.28941593671966698</v>
      </c>
    </row>
    <row r="865" spans="1:17" hidden="1" x14ac:dyDescent="0.3">
      <c r="A865" t="s">
        <v>1878</v>
      </c>
      <c r="B865" t="s">
        <v>1879</v>
      </c>
      <c r="C865" t="s">
        <v>3186</v>
      </c>
      <c r="D865" t="s">
        <v>522</v>
      </c>
      <c r="E865">
        <v>3956.3609535000001</v>
      </c>
      <c r="F865">
        <v>3210.35</v>
      </c>
      <c r="G865">
        <v>34.171597552717103</v>
      </c>
      <c r="H865">
        <v>6.3484788597774502</v>
      </c>
      <c r="I865">
        <v>27.1661134279118</v>
      </c>
      <c r="J865">
        <v>-1.47772300336464</v>
      </c>
      <c r="K865">
        <v>3122.6487198232098</v>
      </c>
      <c r="L865">
        <v>2678.5065389217798</v>
      </c>
      <c r="M865">
        <v>45.430009467323103</v>
      </c>
      <c r="N865">
        <v>0.453034065127773</v>
      </c>
      <c r="O865">
        <v>8.0879031881259102</v>
      </c>
      <c r="P865">
        <v>67.353907105249405</v>
      </c>
      <c r="Q865">
        <v>8.5358050273586006E-2</v>
      </c>
    </row>
    <row r="866" spans="1:17" hidden="1" x14ac:dyDescent="0.3">
      <c r="A866" t="s">
        <v>1880</v>
      </c>
      <c r="B866" t="s">
        <v>1881</v>
      </c>
      <c r="C866" t="s">
        <v>3186</v>
      </c>
      <c r="D866" t="s">
        <v>46</v>
      </c>
      <c r="E866">
        <v>3947.3954279999998</v>
      </c>
      <c r="F866">
        <v>1980</v>
      </c>
      <c r="G866">
        <v>461.21230702308998</v>
      </c>
      <c r="H866">
        <v>-8.3388324115949892</v>
      </c>
      <c r="I866">
        <v>175.62857908219999</v>
      </c>
      <c r="J866">
        <v>-2.1154756231116201</v>
      </c>
      <c r="K866">
        <v>2144.75435498552</v>
      </c>
      <c r="L866">
        <v>1542.3396097909099</v>
      </c>
      <c r="M866">
        <v>38.907550318370497</v>
      </c>
      <c r="N866">
        <v>0.54341146862781098</v>
      </c>
      <c r="O866">
        <v>50.707070707070699</v>
      </c>
      <c r="P866">
        <v>604.62633451957299</v>
      </c>
    </row>
    <row r="867" spans="1:17" x14ac:dyDescent="0.3">
      <c r="A867" t="s">
        <v>1882</v>
      </c>
      <c r="B867" t="s">
        <v>1883</v>
      </c>
      <c r="C867" t="s">
        <v>3169</v>
      </c>
      <c r="D867" t="s">
        <v>285</v>
      </c>
      <c r="E867">
        <v>3936.9442933</v>
      </c>
      <c r="F867">
        <v>2238.3000000000002</v>
      </c>
      <c r="G867">
        <v>67.364814128102196</v>
      </c>
      <c r="H867">
        <v>-5.9907726554221403</v>
      </c>
      <c r="I867">
        <v>41.178184276470802</v>
      </c>
      <c r="J867">
        <v>-5.3595305456941498</v>
      </c>
      <c r="K867">
        <v>2397.8120915230402</v>
      </c>
      <c r="L867">
        <v>1948.8435853307999</v>
      </c>
      <c r="M867">
        <v>19.971893815445299</v>
      </c>
      <c r="N867">
        <v>0.27591527143295602</v>
      </c>
      <c r="O867">
        <v>25.094938122682301</v>
      </c>
      <c r="P867">
        <v>101.967065192871</v>
      </c>
      <c r="Q867">
        <v>1.3598281514578999E-2</v>
      </c>
    </row>
    <row r="868" spans="1:17" hidden="1" x14ac:dyDescent="0.3">
      <c r="A868" t="s">
        <v>1884</v>
      </c>
      <c r="B868" t="s">
        <v>1885</v>
      </c>
      <c r="C868" t="s">
        <v>3186</v>
      </c>
      <c r="D868" t="s">
        <v>197</v>
      </c>
      <c r="E868">
        <v>3904.7549194500002</v>
      </c>
      <c r="F868">
        <v>576.65</v>
      </c>
      <c r="G868">
        <v>30.354362916578498</v>
      </c>
      <c r="H868">
        <v>5.6821639163667301</v>
      </c>
      <c r="I868">
        <v>9.9099027653808101</v>
      </c>
      <c r="J868">
        <v>11.2990068640981</v>
      </c>
      <c r="K868">
        <v>538.01598403705202</v>
      </c>
      <c r="L868">
        <v>484.06059263630999</v>
      </c>
      <c r="M868">
        <v>72.393736462827704</v>
      </c>
      <c r="N868">
        <v>1.2401948227227499</v>
      </c>
      <c r="O868">
        <v>5.7747333737969404</v>
      </c>
      <c r="P868">
        <v>73.506845193320203</v>
      </c>
      <c r="Q868">
        <v>0.15768837149602499</v>
      </c>
    </row>
    <row r="869" spans="1:17" hidden="1" x14ac:dyDescent="0.3">
      <c r="A869" t="s">
        <v>1886</v>
      </c>
      <c r="B869" t="s">
        <v>1887</v>
      </c>
      <c r="C869" t="s">
        <v>3186</v>
      </c>
      <c r="D869" t="s">
        <v>544</v>
      </c>
      <c r="E869">
        <v>3896.381045226</v>
      </c>
      <c r="F869">
        <v>152.47</v>
      </c>
      <c r="G869">
        <v>167.25611776336501</v>
      </c>
      <c r="H869">
        <v>54.630445797387203</v>
      </c>
      <c r="I869">
        <v>122.675636748583</v>
      </c>
      <c r="J869">
        <v>4.0093271179733003</v>
      </c>
      <c r="K869">
        <v>130.81114526977299</v>
      </c>
      <c r="L869">
        <v>99.605110793042698</v>
      </c>
      <c r="M869">
        <v>61.449397295695398</v>
      </c>
      <c r="N869">
        <v>1.02459027682191</v>
      </c>
      <c r="O869">
        <v>16.088410834918299</v>
      </c>
      <c r="P869">
        <v>203.725099601593</v>
      </c>
      <c r="Q869">
        <v>7.6754434908063995E-2</v>
      </c>
    </row>
    <row r="870" spans="1:17" hidden="1" x14ac:dyDescent="0.3">
      <c r="A870" t="s">
        <v>1888</v>
      </c>
      <c r="B870" t="s">
        <v>1889</v>
      </c>
      <c r="C870" t="s">
        <v>3186</v>
      </c>
      <c r="D870" t="s">
        <v>51</v>
      </c>
      <c r="E870">
        <v>3891.8678369999998</v>
      </c>
      <c r="F870">
        <v>301.64999999999998</v>
      </c>
      <c r="G870">
        <v>48.277849624873802</v>
      </c>
      <c r="H870">
        <v>15.216329635533199</v>
      </c>
      <c r="I870">
        <v>38.8765689164549</v>
      </c>
      <c r="J870">
        <v>-1.28079631946203</v>
      </c>
      <c r="K870">
        <v>265.946071115785</v>
      </c>
      <c r="L870">
        <v>230.80761498248401</v>
      </c>
      <c r="M870">
        <v>57.080433914289699</v>
      </c>
      <c r="N870">
        <v>1.9966991579950299</v>
      </c>
      <c r="O870">
        <v>4.2267528592739803</v>
      </c>
      <c r="P870">
        <v>91.523809523809504</v>
      </c>
      <c r="Q870">
        <v>7.50737971993E-4</v>
      </c>
    </row>
    <row r="871" spans="1:17" x14ac:dyDescent="0.3">
      <c r="A871" t="s">
        <v>1890</v>
      </c>
      <c r="B871" t="s">
        <v>1891</v>
      </c>
      <c r="C871" t="s">
        <v>3185</v>
      </c>
      <c r="D871" t="s">
        <v>285</v>
      </c>
      <c r="E871">
        <v>3876.71708988</v>
      </c>
      <c r="F871">
        <v>151.51</v>
      </c>
      <c r="G871">
        <v>42.013345461163098</v>
      </c>
      <c r="H871">
        <v>4.4197569469628304</v>
      </c>
      <c r="I871">
        <v>59.783914475032198</v>
      </c>
      <c r="J871">
        <v>-1.60452911361943</v>
      </c>
      <c r="K871">
        <v>151.14193601605001</v>
      </c>
      <c r="L871">
        <v>122.08350438204</v>
      </c>
      <c r="M871">
        <v>37.500942331736503</v>
      </c>
      <c r="N871">
        <v>0.60986774550832301</v>
      </c>
      <c r="O871">
        <v>16.823972015048501</v>
      </c>
      <c r="P871">
        <v>85.674019607843107</v>
      </c>
      <c r="Q871">
        <v>2.9162520154244E-2</v>
      </c>
    </row>
    <row r="872" spans="1:17" x14ac:dyDescent="0.3">
      <c r="A872" t="s">
        <v>1892</v>
      </c>
      <c r="B872" t="s">
        <v>1893</v>
      </c>
      <c r="C872" t="s">
        <v>3183</v>
      </c>
      <c r="D872" t="s">
        <v>141</v>
      </c>
      <c r="E872">
        <v>3865.9777926449901</v>
      </c>
      <c r="F872">
        <v>588.5</v>
      </c>
      <c r="G872">
        <v>-23.845281723627799</v>
      </c>
      <c r="H872">
        <v>16.628044786851301</v>
      </c>
      <c r="I872">
        <v>2.0009184891871401</v>
      </c>
      <c r="J872">
        <v>11.002005419830599</v>
      </c>
      <c r="K872">
        <v>523.11000192843505</v>
      </c>
      <c r="L872">
        <v>514.83532728065995</v>
      </c>
      <c r="M872">
        <v>74.5681404190954</v>
      </c>
      <c r="N872">
        <v>2.3235352296714802</v>
      </c>
      <c r="O872">
        <v>3.38147833474935</v>
      </c>
      <c r="P872">
        <v>38.470588235294102</v>
      </c>
    </row>
    <row r="873" spans="1:17" x14ac:dyDescent="0.3">
      <c r="A873" t="s">
        <v>1894</v>
      </c>
      <c r="B873" t="s">
        <v>1895</v>
      </c>
      <c r="C873" t="s">
        <v>3179</v>
      </c>
      <c r="D873" t="s">
        <v>127</v>
      </c>
      <c r="E873">
        <v>3856.1555288559998</v>
      </c>
      <c r="F873">
        <v>208.44</v>
      </c>
      <c r="G873">
        <v>-22.742094940202598</v>
      </c>
      <c r="H873">
        <v>-5.3698423043319004</v>
      </c>
      <c r="I873">
        <v>-2.52907599490604</v>
      </c>
      <c r="J873">
        <v>2.3210467503183501</v>
      </c>
      <c r="K873">
        <v>222.16014660856499</v>
      </c>
      <c r="L873">
        <v>213.98192103765001</v>
      </c>
      <c r="M873">
        <v>49.385690206317499</v>
      </c>
      <c r="N873">
        <v>0.53317031935940395</v>
      </c>
      <c r="O873">
        <v>31.908462867011998</v>
      </c>
      <c r="P873">
        <v>31.053127947186301</v>
      </c>
      <c r="Q873">
        <v>9.1426604366060996E-2</v>
      </c>
    </row>
    <row r="874" spans="1:17" hidden="1" x14ac:dyDescent="0.3">
      <c r="A874" t="s">
        <v>1896</v>
      </c>
      <c r="B874" t="s">
        <v>1897</v>
      </c>
      <c r="C874" t="s">
        <v>3186</v>
      </c>
      <c r="D874" t="s">
        <v>46</v>
      </c>
      <c r="E874">
        <v>3852.8607820500001</v>
      </c>
      <c r="F874">
        <v>672.85</v>
      </c>
      <c r="G874">
        <v>-29.361951323819799</v>
      </c>
      <c r="H874">
        <v>-10.805727344042699</v>
      </c>
      <c r="I874">
        <v>-19.617315804980802</v>
      </c>
      <c r="J874">
        <v>-1.2899746381241799</v>
      </c>
      <c r="K874">
        <v>723.97362761477802</v>
      </c>
      <c r="M874">
        <v>32.400063547223397</v>
      </c>
      <c r="N874">
        <v>0.24783337795061999</v>
      </c>
      <c r="O874">
        <v>33.350672512446998</v>
      </c>
      <c r="P874">
        <v>22.3363636363636</v>
      </c>
    </row>
    <row r="875" spans="1:17" hidden="1" x14ac:dyDescent="0.3">
      <c r="A875" t="s">
        <v>1898</v>
      </c>
      <c r="B875" t="s">
        <v>1899</v>
      </c>
      <c r="C875" t="s">
        <v>3171</v>
      </c>
      <c r="D875" t="s">
        <v>1900</v>
      </c>
      <c r="E875">
        <v>3847.6576987199901</v>
      </c>
      <c r="F875">
        <v>229.96</v>
      </c>
      <c r="G875">
        <v>-39.835221562208503</v>
      </c>
      <c r="H875">
        <v>1.87340893146384</v>
      </c>
      <c r="I875">
        <v>-2.3122558463885201</v>
      </c>
      <c r="J875">
        <v>1.43250972487372</v>
      </c>
      <c r="K875">
        <v>230.144653273789</v>
      </c>
      <c r="M875">
        <v>54.855279939189998</v>
      </c>
      <c r="N875">
        <v>0.65288530051152505</v>
      </c>
      <c r="O875">
        <v>22.195164376413199</v>
      </c>
      <c r="P875">
        <v>16.968463886062999</v>
      </c>
    </row>
    <row r="876" spans="1:17" x14ac:dyDescent="0.3">
      <c r="A876" t="s">
        <v>1901</v>
      </c>
      <c r="B876" t="s">
        <v>1902</v>
      </c>
      <c r="C876" t="s">
        <v>3173</v>
      </c>
      <c r="D876" t="s">
        <v>244</v>
      </c>
      <c r="E876">
        <v>3846.6156366250002</v>
      </c>
      <c r="F876">
        <v>1317.5</v>
      </c>
      <c r="G876">
        <v>22.246539224498701</v>
      </c>
      <c r="H876">
        <v>51.235645141809599</v>
      </c>
      <c r="I876">
        <v>65.708641160416406</v>
      </c>
      <c r="J876">
        <v>8.07165624621069</v>
      </c>
      <c r="K876">
        <v>1020.48307989893</v>
      </c>
      <c r="L876">
        <v>889.60454755985404</v>
      </c>
      <c r="M876">
        <v>82.821312632578994</v>
      </c>
      <c r="N876">
        <v>1.6336943966308299</v>
      </c>
      <c r="O876">
        <v>3.9658444022770301</v>
      </c>
      <c r="P876">
        <v>99.228791773778894</v>
      </c>
      <c r="Q876">
        <v>-5.8971537133309998E-3</v>
      </c>
    </row>
    <row r="877" spans="1:17" x14ac:dyDescent="0.3">
      <c r="A877" t="s">
        <v>1903</v>
      </c>
      <c r="B877" t="s">
        <v>1904</v>
      </c>
      <c r="C877" t="s">
        <v>3183</v>
      </c>
      <c r="D877" t="s">
        <v>522</v>
      </c>
      <c r="E877">
        <v>3828.2612520799998</v>
      </c>
      <c r="F877">
        <v>4376.55</v>
      </c>
      <c r="G877">
        <v>-6.5043658423284096</v>
      </c>
      <c r="H877">
        <v>13.856922054448001</v>
      </c>
      <c r="I877">
        <v>25.4484042089823</v>
      </c>
      <c r="J877">
        <v>3.58446874715984</v>
      </c>
      <c r="K877">
        <v>4131.76920398334</v>
      </c>
      <c r="L877">
        <v>3726.3766446496502</v>
      </c>
      <c r="M877">
        <v>68.109684747672304</v>
      </c>
      <c r="N877">
        <v>0.90941174398517799</v>
      </c>
      <c r="O877">
        <v>3.8489220961716399</v>
      </c>
      <c r="P877">
        <v>46.060272326792102</v>
      </c>
      <c r="Q877">
        <v>4.3869335595785999E-2</v>
      </c>
    </row>
    <row r="878" spans="1:17" x14ac:dyDescent="0.3">
      <c r="A878" t="s">
        <v>1905</v>
      </c>
      <c r="B878" t="s">
        <v>1906</v>
      </c>
      <c r="C878" t="s">
        <v>3173</v>
      </c>
      <c r="D878" t="s">
        <v>1011</v>
      </c>
      <c r="E878">
        <v>3826.0008528099902</v>
      </c>
      <c r="F878">
        <v>476.3</v>
      </c>
      <c r="G878">
        <v>-19.9206619355211</v>
      </c>
      <c r="H878">
        <v>13.255983865712199</v>
      </c>
      <c r="I878">
        <v>16.015007628386599</v>
      </c>
      <c r="J878">
        <v>4.3235190800385999</v>
      </c>
      <c r="K878">
        <v>435.217451430908</v>
      </c>
      <c r="L878">
        <v>408.583970748252</v>
      </c>
      <c r="M878">
        <v>60.481438256617899</v>
      </c>
      <c r="N878">
        <v>0.821576661107982</v>
      </c>
      <c r="O878">
        <v>4.7659038421163</v>
      </c>
      <c r="P878">
        <v>40.896317112853097</v>
      </c>
      <c r="Q878">
        <v>2.6034307811419999E-3</v>
      </c>
    </row>
    <row r="879" spans="1:17" hidden="1" x14ac:dyDescent="0.3">
      <c r="A879" t="s">
        <v>1907</v>
      </c>
      <c r="B879" t="s">
        <v>1908</v>
      </c>
      <c r="C879" t="s">
        <v>3186</v>
      </c>
      <c r="D879" t="s">
        <v>83</v>
      </c>
      <c r="E879">
        <v>3821.56400394</v>
      </c>
      <c r="F879">
        <v>2992.15</v>
      </c>
      <c r="G879">
        <v>18.6291098411238</v>
      </c>
      <c r="H879">
        <v>-10.350760388119699</v>
      </c>
      <c r="I879">
        <v>4.6099132741288802</v>
      </c>
      <c r="J879">
        <v>-5.6715759906716396</v>
      </c>
      <c r="K879">
        <v>3185.2013834141499</v>
      </c>
      <c r="L879">
        <v>2789.18506546242</v>
      </c>
      <c r="M879">
        <v>37.834642074498099</v>
      </c>
      <c r="N879">
        <v>1.56935424281584</v>
      </c>
      <c r="O879">
        <v>27.5086476279598</v>
      </c>
      <c r="P879">
        <v>63.823263708286497</v>
      </c>
      <c r="Q879">
        <v>0.19069743255016899</v>
      </c>
    </row>
    <row r="880" spans="1:17" hidden="1" x14ac:dyDescent="0.3">
      <c r="A880" t="s">
        <v>1909</v>
      </c>
      <c r="B880" t="s">
        <v>1910</v>
      </c>
      <c r="C880" t="s">
        <v>3186</v>
      </c>
      <c r="D880" t="s">
        <v>262</v>
      </c>
      <c r="E880">
        <v>3820.9455610549999</v>
      </c>
      <c r="F880">
        <v>3775.6</v>
      </c>
      <c r="G880">
        <v>14.127078130308201</v>
      </c>
      <c r="H880">
        <v>-0.50639046539134203</v>
      </c>
      <c r="I880">
        <v>57.281575505547501</v>
      </c>
      <c r="J880">
        <v>1.25965376185011</v>
      </c>
      <c r="K880">
        <v>3695.0831117992102</v>
      </c>
      <c r="L880">
        <v>3117.7207486911302</v>
      </c>
      <c r="M880">
        <v>59.666892560761703</v>
      </c>
      <c r="N880">
        <v>0.31993364551917802</v>
      </c>
      <c r="O880">
        <v>12.4324610657908</v>
      </c>
      <c r="P880">
        <v>75.120593692022197</v>
      </c>
      <c r="Q880">
        <v>0.115497261677418</v>
      </c>
    </row>
    <row r="881" spans="1:17" hidden="1" x14ac:dyDescent="0.3">
      <c r="A881" t="s">
        <v>1911</v>
      </c>
      <c r="B881" t="s">
        <v>1912</v>
      </c>
      <c r="C881" t="s">
        <v>3186</v>
      </c>
      <c r="D881" t="s">
        <v>83</v>
      </c>
      <c r="E881">
        <v>3820.1149340000002</v>
      </c>
      <c r="F881">
        <v>1671.85</v>
      </c>
      <c r="G881">
        <v>187.31263634440501</v>
      </c>
      <c r="H881">
        <v>28.571246341958201</v>
      </c>
      <c r="I881">
        <v>85.983695745465894</v>
      </c>
      <c r="J881">
        <v>-1.30478222294454</v>
      </c>
      <c r="K881">
        <v>1413.49430215349</v>
      </c>
      <c r="L881">
        <v>1095.6866019184099</v>
      </c>
      <c r="M881">
        <v>69.532586291384604</v>
      </c>
      <c r="N881">
        <v>2.9683284767535998</v>
      </c>
      <c r="O881">
        <v>4.0763226366001799</v>
      </c>
      <c r="P881">
        <v>224.28474444767701</v>
      </c>
      <c r="Q881">
        <v>0.19544276038112199</v>
      </c>
    </row>
    <row r="882" spans="1:17" hidden="1" x14ac:dyDescent="0.3">
      <c r="A882" t="s">
        <v>1913</v>
      </c>
      <c r="B882" t="s">
        <v>1914</v>
      </c>
      <c r="C882" t="s">
        <v>3186</v>
      </c>
      <c r="D882" t="s">
        <v>161</v>
      </c>
      <c r="E882">
        <v>3814.5965000000001</v>
      </c>
      <c r="F882">
        <v>210.6</v>
      </c>
      <c r="G882">
        <v>3443.2538992024902</v>
      </c>
      <c r="H882">
        <v>160.28082229178199</v>
      </c>
      <c r="I882">
        <v>500.92125731871101</v>
      </c>
      <c r="J882">
        <v>9.8394846943486893</v>
      </c>
      <c r="K882">
        <v>124.277492789465</v>
      </c>
      <c r="L882">
        <v>65.425407351219704</v>
      </c>
      <c r="M882">
        <v>82.437412473155106</v>
      </c>
      <c r="N882">
        <v>1.5140001734312101</v>
      </c>
      <c r="O882">
        <v>15.859449192782501</v>
      </c>
      <c r="P882">
        <v>3858.6466165413499</v>
      </c>
      <c r="Q882">
        <v>0.2730724498523</v>
      </c>
    </row>
    <row r="883" spans="1:17" hidden="1" x14ac:dyDescent="0.3">
      <c r="A883" t="s">
        <v>1915</v>
      </c>
      <c r="B883" t="s">
        <v>1916</v>
      </c>
      <c r="C883" t="s">
        <v>3186</v>
      </c>
      <c r="D883" t="s">
        <v>54</v>
      </c>
      <c r="E883">
        <v>3806.701532775</v>
      </c>
      <c r="F883">
        <v>343.95</v>
      </c>
      <c r="G883">
        <v>166.98488017262599</v>
      </c>
      <c r="H883">
        <v>-5.8747054032159003</v>
      </c>
      <c r="I883">
        <v>22.889691993807698</v>
      </c>
      <c r="J883">
        <v>-0.14887026852343399</v>
      </c>
      <c r="K883">
        <v>338.930271928281</v>
      </c>
      <c r="L883">
        <v>272.06052113982901</v>
      </c>
      <c r="M883">
        <v>50.718809575675699</v>
      </c>
      <c r="N883">
        <v>0.89170198387937105</v>
      </c>
      <c r="O883">
        <v>13.359499927314999</v>
      </c>
      <c r="P883">
        <v>217.88354898336399</v>
      </c>
      <c r="Q883">
        <v>0.13834886047855999</v>
      </c>
    </row>
    <row r="884" spans="1:17" hidden="1" x14ac:dyDescent="0.3">
      <c r="A884" t="s">
        <v>1917</v>
      </c>
      <c r="B884" t="s">
        <v>1918</v>
      </c>
      <c r="C884" t="s">
        <v>3186</v>
      </c>
      <c r="D884" t="s">
        <v>127</v>
      </c>
      <c r="E884">
        <v>3804.0749488699998</v>
      </c>
      <c r="F884">
        <v>20.98</v>
      </c>
      <c r="G884">
        <v>74.720228184894694</v>
      </c>
      <c r="H884">
        <v>22.454460432344799</v>
      </c>
      <c r="I884">
        <v>-18.6841328935386</v>
      </c>
      <c r="J884">
        <v>-2.1948407024767</v>
      </c>
      <c r="K884">
        <v>19.370921002943899</v>
      </c>
      <c r="L884">
        <v>18.2336139742029</v>
      </c>
      <c r="M884">
        <v>66.344618311483799</v>
      </c>
      <c r="N884">
        <v>3.4864827149707498</v>
      </c>
      <c r="O884">
        <v>61.820781696854098</v>
      </c>
      <c r="P884">
        <v>140.320733104238</v>
      </c>
      <c r="Q884">
        <v>0.115122147116753</v>
      </c>
    </row>
    <row r="885" spans="1:17" x14ac:dyDescent="0.3">
      <c r="A885" t="s">
        <v>1919</v>
      </c>
      <c r="B885" t="s">
        <v>1920</v>
      </c>
      <c r="C885" t="s">
        <v>3170</v>
      </c>
      <c r="D885" t="s">
        <v>282</v>
      </c>
      <c r="E885">
        <v>3799.4891907000001</v>
      </c>
      <c r="F885">
        <v>1386.4</v>
      </c>
      <c r="G885">
        <v>46.286017382547499</v>
      </c>
      <c r="H885">
        <v>-1.3556368523793501</v>
      </c>
      <c r="I885">
        <v>-4.3700630841190602</v>
      </c>
      <c r="J885">
        <v>1.0644040182007799</v>
      </c>
      <c r="K885">
        <v>1365.3400265100299</v>
      </c>
      <c r="L885">
        <v>1236.75544135105</v>
      </c>
      <c r="M885">
        <v>69.094024030695394</v>
      </c>
      <c r="N885">
        <v>0.54575453492520798</v>
      </c>
      <c r="O885">
        <v>2.06289671090593</v>
      </c>
      <c r="P885">
        <v>77.743589743589695</v>
      </c>
      <c r="Q885">
        <v>0.107181479174613</v>
      </c>
    </row>
    <row r="886" spans="1:17" hidden="1" x14ac:dyDescent="0.3">
      <c r="A886" t="s">
        <v>1921</v>
      </c>
      <c r="B886" t="s">
        <v>1922</v>
      </c>
      <c r="C886" t="s">
        <v>3186</v>
      </c>
      <c r="D886" t="s">
        <v>132</v>
      </c>
      <c r="E886">
        <v>3794.8706643999999</v>
      </c>
      <c r="F886">
        <v>419.75</v>
      </c>
      <c r="G886">
        <v>-25.7591573217139</v>
      </c>
      <c r="H886">
        <v>-5.0319081354117703</v>
      </c>
      <c r="I886">
        <v>-18.052559182696601</v>
      </c>
      <c r="J886">
        <v>-1.53385443531065</v>
      </c>
      <c r="K886">
        <v>429.88252762215399</v>
      </c>
      <c r="L886">
        <v>424.54809992580198</v>
      </c>
      <c r="M886">
        <v>29.5339938978228</v>
      </c>
      <c r="N886">
        <v>0.149088928821698</v>
      </c>
      <c r="O886">
        <v>14.1155449672424</v>
      </c>
      <c r="P886">
        <v>10.170603674540599</v>
      </c>
      <c r="Q886">
        <v>9.6149521693579994E-3</v>
      </c>
    </row>
    <row r="887" spans="1:17" x14ac:dyDescent="0.3">
      <c r="A887" t="s">
        <v>1923</v>
      </c>
      <c r="B887" t="s">
        <v>1924</v>
      </c>
      <c r="C887" t="s">
        <v>3171</v>
      </c>
      <c r="D887" t="s">
        <v>24</v>
      </c>
      <c r="E887">
        <v>3792.9780388549998</v>
      </c>
      <c r="F887">
        <v>120.21</v>
      </c>
      <c r="G887">
        <v>-29.2549719251483</v>
      </c>
      <c r="H887">
        <v>-4.9209966081724801</v>
      </c>
      <c r="I887">
        <v>-15.518610190006701</v>
      </c>
      <c r="J887">
        <v>0.35897139106141401</v>
      </c>
      <c r="K887">
        <v>124.091290926752</v>
      </c>
      <c r="L887">
        <v>126.760706972745</v>
      </c>
      <c r="M887">
        <v>46.460796649375503</v>
      </c>
      <c r="N887">
        <v>0.53775374996385195</v>
      </c>
      <c r="O887">
        <v>35.970385159304499</v>
      </c>
      <c r="P887">
        <v>9.3812556869881494</v>
      </c>
      <c r="Q887">
        <v>1.9535444641684E-2</v>
      </c>
    </row>
    <row r="888" spans="1:17" x14ac:dyDescent="0.3">
      <c r="A888" t="s">
        <v>1925</v>
      </c>
      <c r="B888" t="s">
        <v>1926</v>
      </c>
      <c r="C888" t="s">
        <v>3185</v>
      </c>
      <c r="D888" t="s">
        <v>285</v>
      </c>
      <c r="E888">
        <v>3780.0895350000001</v>
      </c>
      <c r="F888">
        <v>1216.1500000000001</v>
      </c>
      <c r="G888">
        <v>45.595648240085602</v>
      </c>
      <c r="H888">
        <v>-7.4862636765521904</v>
      </c>
      <c r="I888">
        <v>42.418547256573802</v>
      </c>
      <c r="J888">
        <v>-1.96286499686755</v>
      </c>
      <c r="K888">
        <v>1189.82862401647</v>
      </c>
      <c r="L888">
        <v>966.664293210491</v>
      </c>
      <c r="M888">
        <v>33.631615915254798</v>
      </c>
      <c r="N888">
        <v>0.27422580779169903</v>
      </c>
      <c r="O888">
        <v>15.109155942934599</v>
      </c>
      <c r="P888">
        <v>95.6955507281358</v>
      </c>
      <c r="Q888">
        <v>5.6888296251769999E-2</v>
      </c>
    </row>
    <row r="889" spans="1:17" x14ac:dyDescent="0.3">
      <c r="A889" t="s">
        <v>1927</v>
      </c>
      <c r="B889" t="s">
        <v>1928</v>
      </c>
      <c r="C889" t="s">
        <v>3183</v>
      </c>
      <c r="D889" t="s">
        <v>285</v>
      </c>
      <c r="E889">
        <v>3775.88532936</v>
      </c>
      <c r="F889">
        <v>1173.3</v>
      </c>
      <c r="G889">
        <v>-26.250409041125501</v>
      </c>
      <c r="H889">
        <v>-10.765614408069</v>
      </c>
      <c r="I889">
        <v>26.898393348932501</v>
      </c>
      <c r="J889">
        <v>-1.1955451691241801</v>
      </c>
      <c r="K889">
        <v>1167.25489473726</v>
      </c>
      <c r="L889">
        <v>1072.4997332898899</v>
      </c>
      <c r="M889">
        <v>41.096733486133402</v>
      </c>
      <c r="N889">
        <v>0.399416196605129</v>
      </c>
      <c r="O889">
        <v>17.190829284922799</v>
      </c>
      <c r="P889">
        <v>56.096587507483498</v>
      </c>
      <c r="Q889">
        <v>-4.7663984633806E-2</v>
      </c>
    </row>
    <row r="890" spans="1:17" x14ac:dyDescent="0.3">
      <c r="A890" t="s">
        <v>1929</v>
      </c>
      <c r="B890" t="s">
        <v>1930</v>
      </c>
      <c r="C890" t="s">
        <v>3183</v>
      </c>
      <c r="D890" t="s">
        <v>527</v>
      </c>
      <c r="E890">
        <v>3772.6582824900001</v>
      </c>
      <c r="F890">
        <v>345.4</v>
      </c>
      <c r="G890">
        <v>-13.435536084070201</v>
      </c>
      <c r="H890">
        <v>1.10578318366754</v>
      </c>
      <c r="I890">
        <v>8.2226619424852707</v>
      </c>
      <c r="J890">
        <v>1.97361419002881</v>
      </c>
      <c r="K890">
        <v>347.999789190341</v>
      </c>
      <c r="L890">
        <v>333.21447212489301</v>
      </c>
      <c r="M890">
        <v>52.033278464709298</v>
      </c>
      <c r="N890">
        <v>0.19877350890501999</v>
      </c>
      <c r="O890">
        <v>30.833815865662999</v>
      </c>
      <c r="P890">
        <v>46.791330216744498</v>
      </c>
    </row>
    <row r="891" spans="1:17" x14ac:dyDescent="0.3">
      <c r="A891" t="s">
        <v>1931</v>
      </c>
      <c r="B891" t="s">
        <v>1932</v>
      </c>
      <c r="C891" t="s">
        <v>3170</v>
      </c>
      <c r="D891" t="s">
        <v>21</v>
      </c>
      <c r="E891">
        <v>3745.8466879749999</v>
      </c>
      <c r="F891">
        <v>621.5</v>
      </c>
      <c r="G891">
        <v>-18.253958425214201</v>
      </c>
      <c r="H891">
        <v>8.0791582369564896</v>
      </c>
      <c r="I891">
        <v>4.5155762757966702</v>
      </c>
      <c r="J891">
        <v>-1.9201024944293099E-2</v>
      </c>
      <c r="K891">
        <v>623.81317776449805</v>
      </c>
      <c r="L891">
        <v>602.95238307093905</v>
      </c>
      <c r="M891">
        <v>45.777713475640198</v>
      </c>
      <c r="N891">
        <v>0.37750407683775999</v>
      </c>
      <c r="O891">
        <v>27.353177795655601</v>
      </c>
      <c r="P891">
        <v>38.1111111111111</v>
      </c>
      <c r="Q891">
        <v>7.4244479396592997E-2</v>
      </c>
    </row>
    <row r="892" spans="1:17" x14ac:dyDescent="0.3">
      <c r="A892" t="s">
        <v>1933</v>
      </c>
      <c r="B892" t="s">
        <v>1934</v>
      </c>
      <c r="C892" t="s">
        <v>3188</v>
      </c>
      <c r="D892" t="s">
        <v>1935</v>
      </c>
      <c r="E892">
        <v>3738.4607040000001</v>
      </c>
      <c r="F892">
        <v>20.45</v>
      </c>
      <c r="G892">
        <v>-15.697085680694901</v>
      </c>
      <c r="H892">
        <v>-2.61979800611411</v>
      </c>
      <c r="I892">
        <v>-12.685884103411601</v>
      </c>
      <c r="J892">
        <v>0.36978557937127399</v>
      </c>
      <c r="K892">
        <v>21.542948858740601</v>
      </c>
      <c r="L892">
        <v>21.298442391139702</v>
      </c>
      <c r="M892">
        <v>49.006025280803001</v>
      </c>
      <c r="N892">
        <v>0.72963355013078302</v>
      </c>
      <c r="O892">
        <v>36.674816625916797</v>
      </c>
      <c r="P892">
        <v>20.294117647058801</v>
      </c>
      <c r="Q892">
        <v>-4.6816544709497997E-2</v>
      </c>
    </row>
    <row r="893" spans="1:17" hidden="1" x14ac:dyDescent="0.3">
      <c r="A893" t="s">
        <v>1936</v>
      </c>
      <c r="B893" t="s">
        <v>1937</v>
      </c>
      <c r="C893" t="s">
        <v>3186</v>
      </c>
      <c r="D893" t="s">
        <v>83</v>
      </c>
      <c r="E893">
        <v>3732.4895139</v>
      </c>
      <c r="F893">
        <v>345.95</v>
      </c>
      <c r="G893">
        <v>144.458774404742</v>
      </c>
      <c r="H893">
        <v>43.776226561085899</v>
      </c>
      <c r="I893">
        <v>84.174062661872597</v>
      </c>
      <c r="J893">
        <v>8.0374687773791004E-2</v>
      </c>
      <c r="K893">
        <v>275.71160150531398</v>
      </c>
      <c r="L893">
        <v>204.07420907490501</v>
      </c>
      <c r="M893">
        <v>54.168894826667199</v>
      </c>
      <c r="N893">
        <v>0.95800705117933904</v>
      </c>
      <c r="O893">
        <v>15.6236450354097</v>
      </c>
      <c r="P893">
        <v>187.692307692307</v>
      </c>
      <c r="Q893">
        <v>6.4434725826947994E-2</v>
      </c>
    </row>
    <row r="894" spans="1:17" hidden="1" x14ac:dyDescent="0.3">
      <c r="A894" t="s">
        <v>1938</v>
      </c>
      <c r="B894" t="s">
        <v>1939</v>
      </c>
      <c r="C894" t="s">
        <v>3186</v>
      </c>
      <c r="D894" t="s">
        <v>1056</v>
      </c>
      <c r="E894">
        <v>3730.8735000000001</v>
      </c>
      <c r="F894">
        <v>62.89</v>
      </c>
      <c r="G894">
        <v>-39.204689603466299</v>
      </c>
      <c r="H894">
        <v>-4.9625038533694799</v>
      </c>
      <c r="I894">
        <v>-23.2397285434403</v>
      </c>
      <c r="J894">
        <v>-0.37498172338366398</v>
      </c>
      <c r="K894">
        <v>63.975906055485197</v>
      </c>
      <c r="L894">
        <v>66.236773176025906</v>
      </c>
      <c r="M894">
        <v>80.428401478298795</v>
      </c>
      <c r="N894">
        <v>0.88014850882412898</v>
      </c>
      <c r="O894">
        <v>16.791222769915699</v>
      </c>
      <c r="P894">
        <v>1.4191259474278299</v>
      </c>
      <c r="Q894">
        <v>-6.679688381315E-3</v>
      </c>
    </row>
    <row r="895" spans="1:17" hidden="1" x14ac:dyDescent="0.3">
      <c r="A895" t="s">
        <v>1940</v>
      </c>
      <c r="B895" t="s">
        <v>1941</v>
      </c>
      <c r="C895" t="s">
        <v>3186</v>
      </c>
      <c r="D895" t="s">
        <v>751</v>
      </c>
      <c r="E895">
        <v>3724.7253936799998</v>
      </c>
      <c r="F895">
        <v>160.49</v>
      </c>
      <c r="G895">
        <v>3.7453655986398098</v>
      </c>
      <c r="H895">
        <v>-4.8090093643915397</v>
      </c>
      <c r="I895">
        <v>-5.8102320817067996</v>
      </c>
      <c r="J895">
        <v>1.48441683563589E-2</v>
      </c>
      <c r="K895">
        <v>157.456112838487</v>
      </c>
      <c r="L895">
        <v>148.11478946544401</v>
      </c>
      <c r="M895">
        <v>58.331342908403499</v>
      </c>
      <c r="N895">
        <v>0.67552106351346497</v>
      </c>
      <c r="O895">
        <v>9.0410617483955402</v>
      </c>
      <c r="P895">
        <v>42.215330084182497</v>
      </c>
      <c r="Q895">
        <v>8.2626113561340003E-3</v>
      </c>
    </row>
    <row r="896" spans="1:17" hidden="1" x14ac:dyDescent="0.3">
      <c r="A896" t="s">
        <v>1942</v>
      </c>
      <c r="B896" t="s">
        <v>1943</v>
      </c>
      <c r="C896" t="s">
        <v>3186</v>
      </c>
      <c r="D896" t="s">
        <v>21</v>
      </c>
      <c r="E896">
        <v>3712.9893667050001</v>
      </c>
      <c r="F896">
        <v>655.4</v>
      </c>
      <c r="G896">
        <v>174.40457561362601</v>
      </c>
      <c r="H896">
        <v>13.3482350618445</v>
      </c>
      <c r="I896">
        <v>16.853906550909699</v>
      </c>
      <c r="J896">
        <v>4.6442961448458699E-2</v>
      </c>
      <c r="K896">
        <v>629.23136118920797</v>
      </c>
      <c r="L896">
        <v>503.29913703196701</v>
      </c>
      <c r="M896">
        <v>51.463566338121304</v>
      </c>
      <c r="N896">
        <v>0.65972562597006201</v>
      </c>
      <c r="O896">
        <v>15.8071406774488</v>
      </c>
      <c r="P896">
        <v>206.47650222118301</v>
      </c>
      <c r="Q896">
        <v>0.113008339108619</v>
      </c>
    </row>
    <row r="897" spans="1:17" hidden="1" x14ac:dyDescent="0.3">
      <c r="A897" t="s">
        <v>1944</v>
      </c>
      <c r="B897" t="s">
        <v>1945</v>
      </c>
      <c r="C897" t="s">
        <v>3186</v>
      </c>
      <c r="D897" t="s">
        <v>463</v>
      </c>
      <c r="E897">
        <v>3697.1991902699901</v>
      </c>
      <c r="F897">
        <v>583.95000000000005</v>
      </c>
      <c r="G897">
        <v>29.9822774705783</v>
      </c>
      <c r="H897">
        <v>-1.1633028901470599</v>
      </c>
      <c r="I897">
        <v>51.840823076790599</v>
      </c>
      <c r="K897">
        <v>555.13151102030702</v>
      </c>
      <c r="L897">
        <v>481.76224515429197</v>
      </c>
      <c r="M897">
        <v>64.780785260819798</v>
      </c>
      <c r="N897">
        <v>2.8057187347691102</v>
      </c>
      <c r="O897">
        <v>5.9851014641664397</v>
      </c>
      <c r="P897">
        <v>77.492401215805501</v>
      </c>
      <c r="Q897">
        <v>-3.9150349227047E-2</v>
      </c>
    </row>
    <row r="898" spans="1:17" hidden="1" x14ac:dyDescent="0.3">
      <c r="A898" t="s">
        <v>1946</v>
      </c>
      <c r="B898" t="s">
        <v>1947</v>
      </c>
      <c r="C898" t="s">
        <v>3186</v>
      </c>
      <c r="D898" t="s">
        <v>54</v>
      </c>
      <c r="E898">
        <v>3688.67095921999</v>
      </c>
      <c r="F898">
        <v>139.83000000000001</v>
      </c>
      <c r="G898">
        <v>48.5498737787645</v>
      </c>
      <c r="H898">
        <v>-2.5746927356274401</v>
      </c>
      <c r="I898">
        <v>57.533144954106298</v>
      </c>
      <c r="J898">
        <v>-8.1581824991155507</v>
      </c>
      <c r="K898">
        <v>145.005882181808</v>
      </c>
      <c r="L898">
        <v>115.89752366667599</v>
      </c>
      <c r="M898">
        <v>25.498959510176999</v>
      </c>
      <c r="N898">
        <v>0.57111389964789605</v>
      </c>
      <c r="O898">
        <v>20.861045555317101</v>
      </c>
      <c r="P898">
        <v>88.577208361429498</v>
      </c>
      <c r="Q898">
        <v>8.2961173466839996E-3</v>
      </c>
    </row>
    <row r="899" spans="1:17" x14ac:dyDescent="0.3">
      <c r="A899" t="s">
        <v>1948</v>
      </c>
      <c r="B899" t="s">
        <v>1949</v>
      </c>
      <c r="C899" t="s">
        <v>3173</v>
      </c>
      <c r="D899" t="s">
        <v>180</v>
      </c>
      <c r="E899">
        <v>3686.22202444499</v>
      </c>
      <c r="F899">
        <v>250.35</v>
      </c>
      <c r="G899">
        <v>-17.342454407403299</v>
      </c>
      <c r="H899">
        <v>-9.4217855358166993</v>
      </c>
      <c r="I899">
        <v>-1.8113599190707701</v>
      </c>
      <c r="J899">
        <v>-3.7813249479161799</v>
      </c>
      <c r="K899">
        <v>266.23559636848</v>
      </c>
      <c r="L899">
        <v>246.551499809353</v>
      </c>
      <c r="M899">
        <v>32.141364585616898</v>
      </c>
      <c r="N899">
        <v>0.43544092363379</v>
      </c>
      <c r="O899">
        <v>15.418414220091799</v>
      </c>
      <c r="P899">
        <v>25.331664580725899</v>
      </c>
      <c r="Q899">
        <v>-3.8318744207678002E-2</v>
      </c>
    </row>
    <row r="900" spans="1:17" x14ac:dyDescent="0.3">
      <c r="A900" t="s">
        <v>1950</v>
      </c>
      <c r="B900" t="s">
        <v>1951</v>
      </c>
      <c r="C900" t="s">
        <v>3187</v>
      </c>
      <c r="D900" t="s">
        <v>423</v>
      </c>
      <c r="E900">
        <v>3677.5001403000001</v>
      </c>
      <c r="F900">
        <v>23.2</v>
      </c>
      <c r="G900">
        <v>-45.682070665679902</v>
      </c>
      <c r="H900">
        <v>9.0687461466305201</v>
      </c>
      <c r="I900">
        <v>-22.944603605622198</v>
      </c>
      <c r="J900">
        <v>-7.98544196422512</v>
      </c>
      <c r="K900">
        <v>22.2639288843292</v>
      </c>
      <c r="L900">
        <v>23.844811665092202</v>
      </c>
      <c r="M900">
        <v>47.2003978217545</v>
      </c>
      <c r="N900">
        <v>1.4721060368308301</v>
      </c>
      <c r="O900">
        <v>94.612068965517196</v>
      </c>
      <c r="P900">
        <v>38.922155688622702</v>
      </c>
    </row>
    <row r="901" spans="1:17" hidden="1" x14ac:dyDescent="0.3">
      <c r="A901" t="s">
        <v>1952</v>
      </c>
      <c r="B901" t="s">
        <v>1953</v>
      </c>
      <c r="C901" t="s">
        <v>3186</v>
      </c>
      <c r="D901" t="s">
        <v>327</v>
      </c>
      <c r="E901">
        <v>3673.164827475</v>
      </c>
      <c r="F901">
        <v>380.45</v>
      </c>
      <c r="G901">
        <v>57.023452776837701</v>
      </c>
      <c r="H901">
        <v>58.7165961784034</v>
      </c>
      <c r="I901">
        <v>116.697324958038</v>
      </c>
      <c r="J901">
        <v>19.728112056167902</v>
      </c>
      <c r="K901">
        <v>276.34985321496299</v>
      </c>
      <c r="M901">
        <v>94.237699811910701</v>
      </c>
      <c r="N901">
        <v>2.7485569840401598</v>
      </c>
      <c r="O901">
        <v>3.4958601655933701</v>
      </c>
      <c r="P901">
        <v>152.622841965471</v>
      </c>
    </row>
    <row r="902" spans="1:17" hidden="1" x14ac:dyDescent="0.3">
      <c r="A902" t="s">
        <v>1954</v>
      </c>
      <c r="B902" t="s">
        <v>1955</v>
      </c>
      <c r="C902" t="s">
        <v>3186</v>
      </c>
      <c r="D902" t="s">
        <v>468</v>
      </c>
      <c r="E902">
        <v>3651.12546797699</v>
      </c>
      <c r="F902">
        <v>262.44</v>
      </c>
      <c r="G902">
        <v>40.338064035825703</v>
      </c>
      <c r="H902">
        <v>20.201274855325099</v>
      </c>
      <c r="I902">
        <v>26.9560390871635</v>
      </c>
      <c r="J902">
        <v>0.18682385181141301</v>
      </c>
      <c r="K902">
        <v>229.85633966914301</v>
      </c>
      <c r="L902">
        <v>197.570896189785</v>
      </c>
      <c r="M902">
        <v>64.676758038551796</v>
      </c>
      <c r="N902">
        <v>1.2330929119496099</v>
      </c>
      <c r="O902">
        <v>5.5479347660417604</v>
      </c>
      <c r="P902">
        <v>104.07465007776</v>
      </c>
      <c r="Q902">
        <v>4.4511624251057001E-2</v>
      </c>
    </row>
    <row r="903" spans="1:17" x14ac:dyDescent="0.3">
      <c r="A903" t="s">
        <v>1956</v>
      </c>
      <c r="B903" t="s">
        <v>1957</v>
      </c>
      <c r="C903" t="s">
        <v>3183</v>
      </c>
      <c r="D903" t="s">
        <v>127</v>
      </c>
      <c r="E903">
        <v>3647.1255261000001</v>
      </c>
      <c r="F903">
        <v>812.5</v>
      </c>
      <c r="G903">
        <v>28.244739022608901</v>
      </c>
      <c r="H903">
        <v>5.5022188952908104</v>
      </c>
      <c r="I903">
        <v>-19.651512752456</v>
      </c>
      <c r="J903">
        <v>5.8770085119462596</v>
      </c>
      <c r="K903">
        <v>822.70100694065798</v>
      </c>
      <c r="L903">
        <v>769.97611570012896</v>
      </c>
      <c r="M903">
        <v>72.623464483212899</v>
      </c>
      <c r="N903">
        <v>0.58140688362714099</v>
      </c>
      <c r="O903">
        <v>33.292307692307602</v>
      </c>
      <c r="P903">
        <v>91.853600944510006</v>
      </c>
      <c r="Q903">
        <v>8.2844639862899E-2</v>
      </c>
    </row>
    <row r="904" spans="1:17" hidden="1" x14ac:dyDescent="0.3">
      <c r="A904" t="s">
        <v>1958</v>
      </c>
      <c r="B904" t="s">
        <v>1959</v>
      </c>
      <c r="C904" t="s">
        <v>3186</v>
      </c>
      <c r="D904" t="s">
        <v>215</v>
      </c>
      <c r="E904">
        <v>3642.6225319</v>
      </c>
      <c r="F904">
        <v>563.5</v>
      </c>
      <c r="G904">
        <v>132.367238395561</v>
      </c>
      <c r="H904">
        <v>-14.6311911525308</v>
      </c>
      <c r="I904">
        <v>72.347491871330007</v>
      </c>
      <c r="J904">
        <v>-2.76918205413764</v>
      </c>
      <c r="K904">
        <v>576.49055144096201</v>
      </c>
      <c r="L904">
        <v>432.65377119383999</v>
      </c>
      <c r="M904">
        <v>27.417309202171001</v>
      </c>
      <c r="N904">
        <v>0.318232635010541</v>
      </c>
      <c r="O904">
        <v>23.158828748890802</v>
      </c>
      <c r="P904">
        <v>214.804469273743</v>
      </c>
      <c r="Q904">
        <v>0.18751932811757799</v>
      </c>
    </row>
    <row r="905" spans="1:17" hidden="1" x14ac:dyDescent="0.3">
      <c r="A905" t="s">
        <v>1960</v>
      </c>
      <c r="B905" t="s">
        <v>1961</v>
      </c>
      <c r="C905" t="s">
        <v>3186</v>
      </c>
      <c r="D905" t="s">
        <v>288</v>
      </c>
      <c r="E905">
        <v>3614.854522994</v>
      </c>
      <c r="F905">
        <v>167.15</v>
      </c>
      <c r="G905">
        <v>-44.120210352898397</v>
      </c>
      <c r="H905">
        <v>-8.2683325050548895</v>
      </c>
      <c r="I905">
        <v>-25.527004307838599</v>
      </c>
      <c r="J905">
        <v>-3.3061346811802599</v>
      </c>
      <c r="K905">
        <v>178.38274868767101</v>
      </c>
      <c r="M905">
        <v>32.079858719210598</v>
      </c>
      <c r="N905">
        <v>0.37206376497736099</v>
      </c>
      <c r="O905">
        <v>40.592282381094797</v>
      </c>
      <c r="P905">
        <v>14.0955631399317</v>
      </c>
    </row>
    <row r="906" spans="1:17" hidden="1" x14ac:dyDescent="0.3">
      <c r="A906" t="s">
        <v>1962</v>
      </c>
      <c r="B906" t="s">
        <v>1963</v>
      </c>
      <c r="C906" t="s">
        <v>3186</v>
      </c>
      <c r="D906" t="s">
        <v>21</v>
      </c>
      <c r="E906">
        <v>3613.1994479999998</v>
      </c>
      <c r="F906">
        <v>296.10000000000002</v>
      </c>
      <c r="G906">
        <v>-14.0105188834549</v>
      </c>
      <c r="H906">
        <v>21.485689668225099</v>
      </c>
      <c r="I906">
        <v>23.018882648527001</v>
      </c>
      <c r="J906">
        <v>13.326884007307701</v>
      </c>
      <c r="K906">
        <v>245.79233529681699</v>
      </c>
      <c r="L906">
        <v>231.80348171162601</v>
      </c>
      <c r="M906">
        <v>68.110414555746203</v>
      </c>
      <c r="N906">
        <v>2.9008780949530499</v>
      </c>
      <c r="O906">
        <v>8.6659912191827004</v>
      </c>
      <c r="P906">
        <v>76.291974279590306</v>
      </c>
      <c r="Q906">
        <v>0.122390517959493</v>
      </c>
    </row>
    <row r="907" spans="1:17" hidden="1" x14ac:dyDescent="0.3">
      <c r="A907" t="s">
        <v>1964</v>
      </c>
      <c r="B907" t="s">
        <v>1965</v>
      </c>
      <c r="C907" t="s">
        <v>3186</v>
      </c>
      <c r="D907" t="s">
        <v>54</v>
      </c>
      <c r="E907">
        <v>3596.822287125</v>
      </c>
      <c r="F907">
        <v>2112.4499999999998</v>
      </c>
      <c r="G907">
        <v>34.185368918497197</v>
      </c>
      <c r="H907">
        <v>0.108548089117651</v>
      </c>
      <c r="I907">
        <v>24.1728990928424</v>
      </c>
      <c r="J907">
        <v>-4.2724348700369497</v>
      </c>
      <c r="K907">
        <v>2055.5166839907401</v>
      </c>
      <c r="L907">
        <v>1679.4679971999001</v>
      </c>
      <c r="M907">
        <v>40.512871759637797</v>
      </c>
      <c r="N907">
        <v>0.93342751715248895</v>
      </c>
      <c r="O907">
        <v>14.653601268669</v>
      </c>
      <c r="P907">
        <v>72.437859679196706</v>
      </c>
      <c r="Q907">
        <v>0.12995695192312001</v>
      </c>
    </row>
    <row r="908" spans="1:17" x14ac:dyDescent="0.3">
      <c r="A908" t="s">
        <v>1966</v>
      </c>
      <c r="B908" t="s">
        <v>1967</v>
      </c>
      <c r="C908" t="s">
        <v>3179</v>
      </c>
      <c r="D908" t="s">
        <v>127</v>
      </c>
      <c r="E908">
        <v>3595.5016238399999</v>
      </c>
      <c r="F908">
        <v>661.75</v>
      </c>
      <c r="G908">
        <v>36.614594770520398</v>
      </c>
      <c r="H908">
        <v>-5.0551097730624299</v>
      </c>
      <c r="I908">
        <v>2.1108268439786402</v>
      </c>
      <c r="J908">
        <v>5.4540038334896401</v>
      </c>
      <c r="K908">
        <v>679.75036845688101</v>
      </c>
      <c r="L908">
        <v>635.67470370916203</v>
      </c>
      <c r="M908">
        <v>58.293804263943599</v>
      </c>
      <c r="N908">
        <v>0.78315958948582598</v>
      </c>
      <c r="O908">
        <v>32.9807329051756</v>
      </c>
      <c r="P908">
        <v>74.857973312194403</v>
      </c>
      <c r="Q908">
        <v>6.5908766077171999E-2</v>
      </c>
    </row>
    <row r="909" spans="1:17" hidden="1" x14ac:dyDescent="0.3">
      <c r="A909" t="s">
        <v>1968</v>
      </c>
      <c r="B909" t="s">
        <v>1969</v>
      </c>
      <c r="C909" t="s">
        <v>3186</v>
      </c>
      <c r="D909" t="s">
        <v>197</v>
      </c>
      <c r="E909">
        <v>3584.9585684799999</v>
      </c>
      <c r="F909">
        <v>589.95000000000005</v>
      </c>
      <c r="G909">
        <v>22.514264852894598</v>
      </c>
      <c r="H909">
        <v>-6.4358951692232296</v>
      </c>
      <c r="I909">
        <v>5.9795025506656101</v>
      </c>
      <c r="J909">
        <v>-2.6104533686704698</v>
      </c>
      <c r="K909">
        <v>607.62328091198401</v>
      </c>
      <c r="L909">
        <v>536.34148430314599</v>
      </c>
      <c r="M909">
        <v>34.2585505806789</v>
      </c>
      <c r="N909">
        <v>0.402831066284841</v>
      </c>
      <c r="O909">
        <v>18.230358504958001</v>
      </c>
      <c r="P909">
        <v>70.851433536055595</v>
      </c>
      <c r="Q909">
        <v>8.0204019043479E-2</v>
      </c>
    </row>
    <row r="910" spans="1:17" hidden="1" x14ac:dyDescent="0.3">
      <c r="A910" t="s">
        <v>1970</v>
      </c>
      <c r="B910" t="s">
        <v>1971</v>
      </c>
      <c r="C910" t="s">
        <v>3186</v>
      </c>
      <c r="D910" t="s">
        <v>215</v>
      </c>
      <c r="E910">
        <v>3556.7229662999998</v>
      </c>
      <c r="F910">
        <v>186.29</v>
      </c>
      <c r="G910">
        <v>24.299747516138201</v>
      </c>
      <c r="H910">
        <v>25.007455824049799</v>
      </c>
      <c r="I910">
        <v>43.8254258208393</v>
      </c>
      <c r="J910">
        <v>0.56661455809360295</v>
      </c>
      <c r="K910">
        <v>172.75551673303099</v>
      </c>
      <c r="L910">
        <v>144.956669465278</v>
      </c>
      <c r="M910">
        <v>66.698263566782899</v>
      </c>
      <c r="N910">
        <v>1.33122383306542</v>
      </c>
      <c r="O910">
        <v>10.5534381877717</v>
      </c>
      <c r="P910">
        <v>79.9034282955094</v>
      </c>
      <c r="Q910">
        <v>0.16482722604823999</v>
      </c>
    </row>
    <row r="911" spans="1:17" hidden="1" x14ac:dyDescent="0.3">
      <c r="A911" t="s">
        <v>1972</v>
      </c>
      <c r="B911" t="s">
        <v>1973</v>
      </c>
      <c r="C911" t="s">
        <v>3186</v>
      </c>
      <c r="E911">
        <v>3530.1975000000002</v>
      </c>
      <c r="F911">
        <v>649.5</v>
      </c>
      <c r="G911">
        <v>696.64340760620598</v>
      </c>
      <c r="H911">
        <v>-3.1729540736840001</v>
      </c>
      <c r="I911">
        <v>0.56567380152350499</v>
      </c>
      <c r="J911">
        <v>-6.5102071327367499</v>
      </c>
      <c r="K911">
        <v>634.46578172892703</v>
      </c>
      <c r="L911">
        <v>503.913425460165</v>
      </c>
      <c r="M911">
        <v>52.578417370325297</v>
      </c>
      <c r="N911">
        <v>2.8298661350979701</v>
      </c>
      <c r="O911">
        <v>22.040030792917602</v>
      </c>
      <c r="P911">
        <v>872.30538922155597</v>
      </c>
      <c r="Q911">
        <v>0.17058791409799801</v>
      </c>
    </row>
    <row r="912" spans="1:17" x14ac:dyDescent="0.3">
      <c r="A912" t="s">
        <v>1974</v>
      </c>
      <c r="B912" t="s">
        <v>1975</v>
      </c>
      <c r="C912" t="s">
        <v>3178</v>
      </c>
      <c r="D912" t="s">
        <v>1376</v>
      </c>
      <c r="E912">
        <v>3530.0263717510002</v>
      </c>
      <c r="F912">
        <v>128.01</v>
      </c>
      <c r="G912">
        <v>-53.854250479081102</v>
      </c>
      <c r="H912">
        <v>1.4454366796456299</v>
      </c>
      <c r="I912">
        <v>-11.480685534225801</v>
      </c>
      <c r="J912">
        <v>1.4971310380499501</v>
      </c>
      <c r="K912">
        <v>131.13575703420099</v>
      </c>
      <c r="L912">
        <v>137.39059932180899</v>
      </c>
      <c r="M912">
        <v>53.412192647603703</v>
      </c>
      <c r="N912">
        <v>0.58498240009259606</v>
      </c>
      <c r="O912">
        <v>38.661042106085397</v>
      </c>
      <c r="P912">
        <v>22.556247008137799</v>
      </c>
      <c r="Q912">
        <v>-7.8025779250317007E-2</v>
      </c>
    </row>
    <row r="913" spans="1:17" hidden="1" x14ac:dyDescent="0.3">
      <c r="A913" t="s">
        <v>1976</v>
      </c>
      <c r="B913" t="s">
        <v>1977</v>
      </c>
      <c r="C913" t="s">
        <v>3186</v>
      </c>
      <c r="D913" t="s">
        <v>1420</v>
      </c>
      <c r="E913">
        <v>3527.2144992150002</v>
      </c>
      <c r="F913">
        <v>768.05</v>
      </c>
      <c r="G913">
        <v>-14.667318260747299</v>
      </c>
      <c r="H913">
        <v>-13.410579997415899</v>
      </c>
      <c r="I913">
        <v>31.750591617618898</v>
      </c>
      <c r="J913">
        <v>-1.2957708874915299</v>
      </c>
      <c r="K913">
        <v>787.44807898798001</v>
      </c>
      <c r="L913">
        <v>688.44620398683605</v>
      </c>
      <c r="M913">
        <v>44.6060373508206</v>
      </c>
      <c r="N913">
        <v>0.457480613852072</v>
      </c>
      <c r="O913">
        <v>27.986459214894801</v>
      </c>
      <c r="P913">
        <v>70.981745325022203</v>
      </c>
      <c r="Q913">
        <v>-3.4236854722677998E-2</v>
      </c>
    </row>
    <row r="914" spans="1:17" hidden="1" x14ac:dyDescent="0.3">
      <c r="A914" t="s">
        <v>1978</v>
      </c>
      <c r="B914" t="s">
        <v>1979</v>
      </c>
      <c r="C914" t="s">
        <v>3186</v>
      </c>
      <c r="D914" t="s">
        <v>83</v>
      </c>
      <c r="E914">
        <v>3521.0130614199902</v>
      </c>
      <c r="F914">
        <v>2479.85</v>
      </c>
      <c r="G914">
        <v>746.94899349707396</v>
      </c>
      <c r="H914">
        <v>6.2964057210985898</v>
      </c>
      <c r="I914">
        <v>142.70220135404401</v>
      </c>
      <c r="J914">
        <v>-3.52917278737059</v>
      </c>
      <c r="K914">
        <v>2374.9087683988801</v>
      </c>
      <c r="L914">
        <v>1596.0186417898699</v>
      </c>
      <c r="M914">
        <v>37.888059682734301</v>
      </c>
      <c r="N914">
        <v>0.60986240410789505</v>
      </c>
      <c r="O914">
        <v>18.958807992418802</v>
      </c>
      <c r="P914">
        <v>777.82300884955703</v>
      </c>
    </row>
    <row r="915" spans="1:17" hidden="1" x14ac:dyDescent="0.3">
      <c r="A915" t="s">
        <v>1980</v>
      </c>
      <c r="B915" t="s">
        <v>1981</v>
      </c>
      <c r="C915" t="s">
        <v>3186</v>
      </c>
      <c r="D915" t="s">
        <v>282</v>
      </c>
      <c r="E915">
        <v>3512.0668799999999</v>
      </c>
      <c r="F915">
        <v>152.94999999999999</v>
      </c>
      <c r="G915">
        <v>115.008430561098</v>
      </c>
      <c r="H915">
        <v>-34.627835049950598</v>
      </c>
      <c r="I915">
        <v>182.23747804760299</v>
      </c>
      <c r="J915">
        <v>-18.956758265200701</v>
      </c>
      <c r="K915">
        <v>197.82996279827299</v>
      </c>
      <c r="L915">
        <v>138.76724157410601</v>
      </c>
      <c r="M915">
        <v>20.544745091475001</v>
      </c>
      <c r="N915">
        <v>1.07252390918067</v>
      </c>
      <c r="O915">
        <v>70.644001307616804</v>
      </c>
      <c r="P915">
        <v>231.922743055555</v>
      </c>
      <c r="Q915">
        <v>0.208403481104669</v>
      </c>
    </row>
    <row r="916" spans="1:17" hidden="1" x14ac:dyDescent="0.3">
      <c r="A916" t="s">
        <v>1982</v>
      </c>
      <c r="B916" t="s">
        <v>1983</v>
      </c>
      <c r="C916" t="s">
        <v>3186</v>
      </c>
      <c r="D916" t="s">
        <v>451</v>
      </c>
      <c r="E916">
        <v>3510.2444519999999</v>
      </c>
      <c r="F916">
        <v>196.13</v>
      </c>
      <c r="G916">
        <v>99.199155387959905</v>
      </c>
      <c r="H916">
        <v>3.7300364692111501</v>
      </c>
      <c r="I916">
        <v>52.148453837586302</v>
      </c>
      <c r="J916">
        <v>2.1251606652550699</v>
      </c>
      <c r="K916">
        <v>173.359174339026</v>
      </c>
      <c r="L916">
        <v>141.257707317437</v>
      </c>
      <c r="M916">
        <v>69.016918497480106</v>
      </c>
      <c r="N916">
        <v>0.84916901031968905</v>
      </c>
      <c r="O916">
        <v>5.9501351144648904</v>
      </c>
      <c r="P916">
        <v>146.859660163624</v>
      </c>
      <c r="Q916">
        <v>0.12142859143234</v>
      </c>
    </row>
    <row r="917" spans="1:17" hidden="1" x14ac:dyDescent="0.3">
      <c r="A917" t="s">
        <v>1984</v>
      </c>
      <c r="B917" t="s">
        <v>1985</v>
      </c>
      <c r="C917" t="s">
        <v>3186</v>
      </c>
      <c r="D917" t="s">
        <v>46</v>
      </c>
      <c r="E917">
        <v>3498.69408621</v>
      </c>
      <c r="F917">
        <v>876.6</v>
      </c>
      <c r="G917">
        <v>14.4912227111774</v>
      </c>
      <c r="H917">
        <v>-11.5406288533694</v>
      </c>
      <c r="I917">
        <v>-12.042588557624301</v>
      </c>
      <c r="J917">
        <v>-5.1490088641798497</v>
      </c>
      <c r="K917">
        <v>944.77926044836499</v>
      </c>
      <c r="L917">
        <v>903.73641401674001</v>
      </c>
      <c r="M917">
        <v>41.723385030154503</v>
      </c>
      <c r="N917">
        <v>0.64861017787781405</v>
      </c>
      <c r="O917">
        <v>56.9701117955738</v>
      </c>
      <c r="P917">
        <v>42.861799217731402</v>
      </c>
    </row>
    <row r="918" spans="1:17" hidden="1" x14ac:dyDescent="0.3">
      <c r="A918" t="s">
        <v>1986</v>
      </c>
      <c r="B918" t="s">
        <v>1987</v>
      </c>
      <c r="C918" t="s">
        <v>3186</v>
      </c>
      <c r="D918" t="s">
        <v>54</v>
      </c>
      <c r="E918">
        <v>3497.3253392800002</v>
      </c>
      <c r="F918">
        <v>1384.55</v>
      </c>
      <c r="G918">
        <v>111.113802350193</v>
      </c>
      <c r="H918">
        <v>-0.49223842353848202</v>
      </c>
      <c r="I918">
        <v>58.766502968489597</v>
      </c>
      <c r="J918">
        <v>-7.32449485994543</v>
      </c>
      <c r="K918">
        <v>1297.35557715707</v>
      </c>
      <c r="L918">
        <v>1014.0073531906</v>
      </c>
      <c r="M918">
        <v>51.951139677702002</v>
      </c>
      <c r="N918">
        <v>0.874335737331561</v>
      </c>
      <c r="O918">
        <v>10.505218301975299</v>
      </c>
      <c r="P918">
        <v>179.08062709966401</v>
      </c>
      <c r="Q918">
        <v>0.22880083699408699</v>
      </c>
    </row>
    <row r="919" spans="1:17" hidden="1" x14ac:dyDescent="0.3">
      <c r="A919" t="s">
        <v>1988</v>
      </c>
      <c r="B919" t="s">
        <v>1989</v>
      </c>
      <c r="C919" t="s">
        <v>3186</v>
      </c>
      <c r="D919" t="s">
        <v>1617</v>
      </c>
      <c r="E919">
        <v>3496.7893745299998</v>
      </c>
      <c r="F919">
        <v>2018.15</v>
      </c>
      <c r="G919">
        <v>6.1130968007011202</v>
      </c>
      <c r="H919">
        <v>-13.807710121844501</v>
      </c>
      <c r="I919">
        <v>15.988054362755999</v>
      </c>
      <c r="J919">
        <v>-10.4668213788052</v>
      </c>
      <c r="K919">
        <v>2174.8204943763299</v>
      </c>
      <c r="L919">
        <v>1859.72883568416</v>
      </c>
      <c r="M919">
        <v>16.693241635947601</v>
      </c>
      <c r="N919">
        <v>0.88445393955659601</v>
      </c>
      <c r="O919">
        <v>22.3397666179421</v>
      </c>
      <c r="P919">
        <v>42.519685039370003</v>
      </c>
      <c r="Q919">
        <v>0.10791337609061701</v>
      </c>
    </row>
    <row r="920" spans="1:17" x14ac:dyDescent="0.3">
      <c r="A920" t="s">
        <v>1990</v>
      </c>
      <c r="B920" t="s">
        <v>1991</v>
      </c>
      <c r="C920" t="s">
        <v>3181</v>
      </c>
      <c r="D920" t="s">
        <v>46</v>
      </c>
      <c r="E920">
        <v>3490.9613988000001</v>
      </c>
      <c r="F920">
        <v>2006</v>
      </c>
      <c r="G920">
        <v>-9.9342867036102298</v>
      </c>
      <c r="H920">
        <v>3.2941347476667899</v>
      </c>
      <c r="I920">
        <v>12.9138408945457</v>
      </c>
      <c r="J920">
        <v>-1.26955153528355</v>
      </c>
      <c r="K920">
        <v>1966.01991575233</v>
      </c>
      <c r="L920">
        <v>1773.90585895811</v>
      </c>
      <c r="M920">
        <v>49.340876946228398</v>
      </c>
      <c r="N920">
        <v>0.61923931502875296</v>
      </c>
      <c r="O920">
        <v>12.8863409770688</v>
      </c>
      <c r="P920">
        <v>41.867043847241803</v>
      </c>
      <c r="Q920">
        <v>5.7992095764801001E-2</v>
      </c>
    </row>
    <row r="921" spans="1:17" hidden="1" x14ac:dyDescent="0.3">
      <c r="A921" t="s">
        <v>1992</v>
      </c>
      <c r="B921" t="s">
        <v>1993</v>
      </c>
      <c r="C921" t="s">
        <v>3186</v>
      </c>
      <c r="D921" t="s">
        <v>382</v>
      </c>
      <c r="E921">
        <v>3488.796397005</v>
      </c>
      <c r="F921">
        <v>1043.4000000000001</v>
      </c>
      <c r="G921">
        <v>42.229314926742198</v>
      </c>
      <c r="H921">
        <v>29.4212092939153</v>
      </c>
      <c r="I921">
        <v>51.377655263334297</v>
      </c>
      <c r="J921">
        <v>-5.6254177873345004</v>
      </c>
      <c r="K921">
        <v>967.67193346249996</v>
      </c>
      <c r="L921">
        <v>776.49676288121805</v>
      </c>
      <c r="M921">
        <v>38.1965515305343</v>
      </c>
      <c r="N921">
        <v>0.574425784933429</v>
      </c>
      <c r="O921">
        <v>30.3431090665133</v>
      </c>
      <c r="P921">
        <v>103.90854016025</v>
      </c>
      <c r="Q921">
        <v>-9.1067121313000003E-4</v>
      </c>
    </row>
    <row r="922" spans="1:17" hidden="1" x14ac:dyDescent="0.3">
      <c r="A922" t="s">
        <v>1994</v>
      </c>
      <c r="B922" t="s">
        <v>1995</v>
      </c>
      <c r="C922" t="s">
        <v>3186</v>
      </c>
      <c r="D922" t="s">
        <v>1996</v>
      </c>
      <c r="E922">
        <v>3479.6655000000001</v>
      </c>
      <c r="F922">
        <v>1326.15</v>
      </c>
      <c r="G922">
        <v>84.731193377873595</v>
      </c>
      <c r="H922">
        <v>-12.789489498114101</v>
      </c>
      <c r="I922">
        <v>10.636377077884401</v>
      </c>
      <c r="J922">
        <v>-7.1398817799635399</v>
      </c>
      <c r="K922">
        <v>1446.36737351842</v>
      </c>
      <c r="L922">
        <v>1218.48848112939</v>
      </c>
      <c r="M922">
        <v>17.176665694460301</v>
      </c>
      <c r="N922">
        <v>0.312165120983602</v>
      </c>
      <c r="O922">
        <v>25.924669155072898</v>
      </c>
      <c r="P922">
        <v>114.93517017828199</v>
      </c>
      <c r="Q922">
        <v>1.3991314468391001E-2</v>
      </c>
    </row>
    <row r="923" spans="1:17" x14ac:dyDescent="0.3">
      <c r="A923" t="s">
        <v>1997</v>
      </c>
      <c r="B923" t="s">
        <v>1998</v>
      </c>
      <c r="C923" t="s">
        <v>3170</v>
      </c>
      <c r="D923" t="s">
        <v>282</v>
      </c>
      <c r="E923">
        <v>3470.75985674</v>
      </c>
      <c r="F923">
        <v>1272.3499999999999</v>
      </c>
      <c r="G923">
        <v>1.4058328477853901</v>
      </c>
      <c r="H923">
        <v>3.9536036681679398</v>
      </c>
      <c r="I923">
        <v>-7.8565494455658804</v>
      </c>
      <c r="J923">
        <v>-3.0737661848453102</v>
      </c>
      <c r="K923">
        <v>1350.21161917219</v>
      </c>
      <c r="L923">
        <v>1318.9617412569901</v>
      </c>
      <c r="M923">
        <v>31.0690974349817</v>
      </c>
      <c r="N923">
        <v>0.31771581774396002</v>
      </c>
      <c r="O923">
        <v>43.274256297402403</v>
      </c>
      <c r="P923">
        <v>32.260914760914702</v>
      </c>
      <c r="Q923">
        <v>7.1586981985078998E-2</v>
      </c>
    </row>
    <row r="924" spans="1:17" hidden="1" x14ac:dyDescent="0.3">
      <c r="A924" t="s">
        <v>1999</v>
      </c>
      <c r="B924" t="s">
        <v>2000</v>
      </c>
      <c r="C924" t="s">
        <v>3186</v>
      </c>
      <c r="D924" t="s">
        <v>2001</v>
      </c>
      <c r="E924">
        <v>3469.4824913099901</v>
      </c>
      <c r="F924">
        <v>790.75</v>
      </c>
      <c r="G924">
        <v>110.159982149467</v>
      </c>
      <c r="H924">
        <v>-6.8756982978139298</v>
      </c>
      <c r="I924">
        <v>172.57664921717901</v>
      </c>
      <c r="J924">
        <v>2.8154852176005001</v>
      </c>
      <c r="K924">
        <v>710.49926740946296</v>
      </c>
      <c r="M924">
        <v>56.755411826783103</v>
      </c>
      <c r="N924">
        <v>0.76443243136086803</v>
      </c>
      <c r="O924">
        <v>7.11349984192222</v>
      </c>
      <c r="P924">
        <v>209.128225175918</v>
      </c>
    </row>
    <row r="925" spans="1:17" hidden="1" x14ac:dyDescent="0.3">
      <c r="A925" t="s">
        <v>2002</v>
      </c>
      <c r="B925" t="s">
        <v>2003</v>
      </c>
      <c r="C925" t="s">
        <v>3186</v>
      </c>
      <c r="D925" t="s">
        <v>27</v>
      </c>
      <c r="E925">
        <v>3463.11</v>
      </c>
      <c r="F925">
        <v>52.93</v>
      </c>
      <c r="G925">
        <v>76.559308644664895</v>
      </c>
      <c r="H925">
        <v>-10.9514422786723</v>
      </c>
      <c r="I925">
        <v>46.871206828467699</v>
      </c>
      <c r="J925">
        <v>-2.2597431984222802</v>
      </c>
      <c r="K925">
        <v>58.516052055051198</v>
      </c>
      <c r="L925">
        <v>46.5471036830534</v>
      </c>
      <c r="M925">
        <v>37.6779635937785</v>
      </c>
      <c r="N925">
        <v>0.23075382419923399</v>
      </c>
      <c r="O925">
        <v>92.575099187606298</v>
      </c>
      <c r="P925">
        <v>109.623762376237</v>
      </c>
      <c r="Q925">
        <v>9.6845374438549001E-2</v>
      </c>
    </row>
    <row r="926" spans="1:17" x14ac:dyDescent="0.3">
      <c r="A926" t="s">
        <v>2004</v>
      </c>
      <c r="B926" t="s">
        <v>2005</v>
      </c>
      <c r="C926" t="s">
        <v>3183</v>
      </c>
      <c r="D926" t="s">
        <v>127</v>
      </c>
      <c r="E926">
        <v>3447.3233489999998</v>
      </c>
      <c r="F926">
        <v>570.75</v>
      </c>
      <c r="G926">
        <v>-21.117449409374299</v>
      </c>
      <c r="H926">
        <v>-2.8429691235602599</v>
      </c>
      <c r="I926">
        <v>-9.9799739999610892</v>
      </c>
      <c r="J926">
        <v>6.4177220917165698</v>
      </c>
      <c r="K926">
        <v>583.97980312787797</v>
      </c>
      <c r="L926">
        <v>567.08249430353305</v>
      </c>
      <c r="M926">
        <v>65.830238188883598</v>
      </c>
      <c r="N926">
        <v>0.59396378845855102</v>
      </c>
      <c r="O926">
        <v>21.235216819973701</v>
      </c>
      <c r="P926">
        <v>24.076086956521699</v>
      </c>
      <c r="Q926">
        <v>0.122288673644984</v>
      </c>
    </row>
    <row r="927" spans="1:17" x14ac:dyDescent="0.3">
      <c r="A927" t="s">
        <v>2006</v>
      </c>
      <c r="B927" t="s">
        <v>2007</v>
      </c>
      <c r="C927" t="s">
        <v>3185</v>
      </c>
      <c r="D927" t="s">
        <v>285</v>
      </c>
      <c r="E927">
        <v>3446.8960597999999</v>
      </c>
      <c r="F927">
        <v>329.15</v>
      </c>
      <c r="G927">
        <v>24.472080738471401</v>
      </c>
      <c r="H927">
        <v>0.89164667343558901</v>
      </c>
      <c r="I927">
        <v>23.570839084837498</v>
      </c>
      <c r="J927">
        <v>2.0795088025906501</v>
      </c>
      <c r="K927">
        <v>325.799675616473</v>
      </c>
      <c r="L927">
        <v>280.41665605655697</v>
      </c>
      <c r="M927">
        <v>49.8472584409201</v>
      </c>
      <c r="N927">
        <v>0.67668864284025199</v>
      </c>
      <c r="O927">
        <v>10.2384930882576</v>
      </c>
      <c r="P927">
        <v>74.476543864298904</v>
      </c>
      <c r="Q927">
        <v>4.969008443828E-3</v>
      </c>
    </row>
    <row r="928" spans="1:17" x14ac:dyDescent="0.3">
      <c r="A928" t="s">
        <v>2008</v>
      </c>
      <c r="B928" t="s">
        <v>2009</v>
      </c>
      <c r="C928" t="s">
        <v>3183</v>
      </c>
      <c r="D928" t="s">
        <v>513</v>
      </c>
      <c r="E928">
        <v>3422.1328400000002</v>
      </c>
      <c r="F928">
        <v>805.95</v>
      </c>
      <c r="G928">
        <v>-8.3397327162617891</v>
      </c>
      <c r="H928">
        <v>-7.6940452551254701</v>
      </c>
      <c r="I928">
        <v>-37.679182761852701</v>
      </c>
      <c r="J928">
        <v>-2.6575696872395902</v>
      </c>
      <c r="K928">
        <v>913.35920757810004</v>
      </c>
      <c r="L928">
        <v>962.60919462355901</v>
      </c>
      <c r="M928">
        <v>34.910546618092198</v>
      </c>
      <c r="N928">
        <v>0.67705798302522302</v>
      </c>
      <c r="O928">
        <v>85.489174266393604</v>
      </c>
      <c r="P928">
        <v>29.9919354838709</v>
      </c>
      <c r="Q928">
        <v>0.15353939662465599</v>
      </c>
    </row>
    <row r="929" spans="1:17" hidden="1" x14ac:dyDescent="0.3">
      <c r="A929" t="s">
        <v>2010</v>
      </c>
      <c r="B929" t="s">
        <v>2011</v>
      </c>
      <c r="C929" t="s">
        <v>3186</v>
      </c>
      <c r="D929" t="s">
        <v>132</v>
      </c>
      <c r="E929">
        <v>3421.7595274599998</v>
      </c>
      <c r="F929">
        <v>71.62</v>
      </c>
      <c r="G929">
        <v>35.068680085070802</v>
      </c>
      <c r="H929">
        <v>-23.773912712619101</v>
      </c>
      <c r="I929">
        <v>44.8133156039098</v>
      </c>
      <c r="J929">
        <v>-4.8764988708862402</v>
      </c>
      <c r="K929">
        <v>83.507374192891007</v>
      </c>
      <c r="M929">
        <v>16.872453401239</v>
      </c>
      <c r="N929">
        <v>0.260802639834818</v>
      </c>
      <c r="O929">
        <v>51.563808991901602</v>
      </c>
      <c r="P929">
        <v>98.9444444444444</v>
      </c>
    </row>
    <row r="930" spans="1:17" x14ac:dyDescent="0.3">
      <c r="A930" t="s">
        <v>2012</v>
      </c>
      <c r="B930" t="s">
        <v>2013</v>
      </c>
      <c r="C930" t="s">
        <v>3175</v>
      </c>
      <c r="D930" t="s">
        <v>54</v>
      </c>
      <c r="E930">
        <v>3411.6634070499999</v>
      </c>
      <c r="F930">
        <v>369.45</v>
      </c>
      <c r="G930">
        <v>-17.495904366930802</v>
      </c>
      <c r="H930">
        <v>9.30100322856776</v>
      </c>
      <c r="I930">
        <v>-4.8766765030007004</v>
      </c>
      <c r="J930">
        <v>-2.80083810253221</v>
      </c>
      <c r="K930">
        <v>352.12569262954099</v>
      </c>
      <c r="L930">
        <v>343.439530891488</v>
      </c>
      <c r="M930">
        <v>51.781170115655101</v>
      </c>
      <c r="N930">
        <v>0.80823768794679696</v>
      </c>
      <c r="O930">
        <v>12.3291379077006</v>
      </c>
      <c r="P930">
        <v>28.907885554780101</v>
      </c>
      <c r="Q930">
        <v>-6.6095806776012997E-2</v>
      </c>
    </row>
    <row r="931" spans="1:17" hidden="1" x14ac:dyDescent="0.3">
      <c r="A931" t="s">
        <v>2014</v>
      </c>
      <c r="B931" t="s">
        <v>2015</v>
      </c>
      <c r="C931" t="s">
        <v>3186</v>
      </c>
      <c r="D931" t="s">
        <v>54</v>
      </c>
      <c r="E931">
        <v>3397.1523634259902</v>
      </c>
      <c r="F931">
        <v>147.06</v>
      </c>
      <c r="G931">
        <v>71.956443859627001</v>
      </c>
      <c r="H931">
        <v>7.8799287118323704</v>
      </c>
      <c r="I931">
        <v>28.037721828315998</v>
      </c>
      <c r="J931">
        <v>-0.112370710821268</v>
      </c>
      <c r="K931">
        <v>140.81209146035999</v>
      </c>
      <c r="L931">
        <v>114.531260959889</v>
      </c>
      <c r="M931">
        <v>56.152327353249802</v>
      </c>
      <c r="N931">
        <v>1.0276603959127999</v>
      </c>
      <c r="O931">
        <v>15.1230790153678</v>
      </c>
      <c r="P931">
        <v>142.07407407407399</v>
      </c>
      <c r="Q931">
        <v>5.1815630391872002E-2</v>
      </c>
    </row>
    <row r="932" spans="1:17" hidden="1" x14ac:dyDescent="0.3">
      <c r="A932" t="s">
        <v>2016</v>
      </c>
      <c r="B932" t="s">
        <v>2017</v>
      </c>
      <c r="C932" t="s">
        <v>3186</v>
      </c>
      <c r="D932" t="s">
        <v>285</v>
      </c>
      <c r="E932">
        <v>3395.5867291599998</v>
      </c>
      <c r="F932">
        <v>331.25</v>
      </c>
      <c r="G932">
        <v>34.290602516346297</v>
      </c>
      <c r="H932">
        <v>-7.76069991750943</v>
      </c>
      <c r="I932">
        <v>65.312717310775795</v>
      </c>
      <c r="J932">
        <v>-2.5003599040101898</v>
      </c>
      <c r="K932">
        <v>349.69737802863199</v>
      </c>
      <c r="L932">
        <v>290.92013055803801</v>
      </c>
      <c r="M932">
        <v>40.372660836769903</v>
      </c>
      <c r="N932">
        <v>0.561139247315673</v>
      </c>
      <c r="O932">
        <v>38.415094339622598</v>
      </c>
      <c r="P932">
        <v>107.03125</v>
      </c>
      <c r="Q932">
        <v>0.21576790220219499</v>
      </c>
    </row>
    <row r="933" spans="1:17" hidden="1" x14ac:dyDescent="0.3">
      <c r="A933" t="s">
        <v>2018</v>
      </c>
      <c r="B933" t="s">
        <v>2019</v>
      </c>
      <c r="C933" t="s">
        <v>3186</v>
      </c>
      <c r="D933" t="s">
        <v>51</v>
      </c>
      <c r="E933">
        <v>3378.3135480000001</v>
      </c>
      <c r="F933">
        <v>542.95000000000005</v>
      </c>
      <c r="G933">
        <v>16.007592536951599</v>
      </c>
      <c r="H933">
        <v>8.5903206720946699</v>
      </c>
      <c r="I933">
        <v>20.736884187026</v>
      </c>
      <c r="J933">
        <v>-1.5658058281863501</v>
      </c>
      <c r="K933">
        <v>522.781258013909</v>
      </c>
      <c r="L933">
        <v>474.03697124848298</v>
      </c>
      <c r="M933">
        <v>52.251562168654402</v>
      </c>
      <c r="N933">
        <v>1.27912712471249</v>
      </c>
      <c r="O933">
        <v>9.5865180955889002</v>
      </c>
      <c r="P933">
        <v>54.664577695484901</v>
      </c>
      <c r="Q933">
        <v>5.1901005336701E-2</v>
      </c>
    </row>
    <row r="934" spans="1:17" hidden="1" x14ac:dyDescent="0.3">
      <c r="A934" t="s">
        <v>2020</v>
      </c>
      <c r="B934" t="s">
        <v>2021</v>
      </c>
      <c r="C934" t="s">
        <v>3186</v>
      </c>
      <c r="D934" t="s">
        <v>132</v>
      </c>
      <c r="E934">
        <v>3373.1115766349999</v>
      </c>
      <c r="F934">
        <v>332.2</v>
      </c>
      <c r="G934">
        <v>40.278664505581503</v>
      </c>
      <c r="H934">
        <v>-7.2988945925186002</v>
      </c>
      <c r="I934">
        <v>6.40749024469934</v>
      </c>
      <c r="J934">
        <v>3.9083073308635101</v>
      </c>
      <c r="K934">
        <v>356.094092076744</v>
      </c>
      <c r="L934">
        <v>333.73728985841598</v>
      </c>
      <c r="M934">
        <v>48.608981063056198</v>
      </c>
      <c r="N934">
        <v>0.92613884770586596</v>
      </c>
      <c r="O934">
        <v>41.180012040939197</v>
      </c>
      <c r="P934">
        <v>70.1408450704225</v>
      </c>
      <c r="Q934">
        <v>5.0333969096620003E-2</v>
      </c>
    </row>
    <row r="935" spans="1:17" hidden="1" x14ac:dyDescent="0.3">
      <c r="A935" t="s">
        <v>2022</v>
      </c>
      <c r="B935" t="s">
        <v>2023</v>
      </c>
      <c r="C935" t="s">
        <v>3186</v>
      </c>
      <c r="D935" t="s">
        <v>57</v>
      </c>
      <c r="E935">
        <v>3372.296487648</v>
      </c>
      <c r="F935">
        <v>214.53</v>
      </c>
      <c r="G935">
        <v>25.480902774521201</v>
      </c>
      <c r="H935">
        <v>-0.16122143095170199</v>
      </c>
      <c r="I935">
        <v>16.2196600863446</v>
      </c>
      <c r="J935">
        <v>-1.76004735414624</v>
      </c>
      <c r="K935">
        <v>228.63290235345599</v>
      </c>
      <c r="L935">
        <v>201.532181144421</v>
      </c>
      <c r="M935">
        <v>33.468727486501599</v>
      </c>
      <c r="N935">
        <v>0.470611535307915</v>
      </c>
      <c r="O935">
        <v>25.809910035892401</v>
      </c>
      <c r="P935">
        <v>58.500184706316901</v>
      </c>
      <c r="Q935">
        <v>0.118312297603981</v>
      </c>
    </row>
    <row r="936" spans="1:17" hidden="1" x14ac:dyDescent="0.3">
      <c r="A936" t="s">
        <v>2024</v>
      </c>
      <c r="B936" t="s">
        <v>2025</v>
      </c>
      <c r="C936" t="s">
        <v>3186</v>
      </c>
      <c r="D936" t="s">
        <v>407</v>
      </c>
      <c r="E936">
        <v>3370.8248362499999</v>
      </c>
      <c r="F936">
        <v>4316.8500000000004</v>
      </c>
      <c r="G936">
        <v>17.300919723002998</v>
      </c>
      <c r="H936">
        <v>-2.2301044280821301</v>
      </c>
      <c r="I936">
        <v>-10.9387935730226</v>
      </c>
      <c r="J936">
        <v>-0.59758834161675201</v>
      </c>
      <c r="K936">
        <v>4427.42014601355</v>
      </c>
      <c r="L936">
        <v>4202.9663103399998</v>
      </c>
      <c r="M936">
        <v>37.505125122622601</v>
      </c>
      <c r="N936">
        <v>0.372972309632979</v>
      </c>
      <c r="O936">
        <v>18.072205427568701</v>
      </c>
      <c r="P936">
        <v>44.618090452261299</v>
      </c>
      <c r="Q936">
        <v>7.0749165077210005E-2</v>
      </c>
    </row>
    <row r="937" spans="1:17" hidden="1" x14ac:dyDescent="0.3">
      <c r="A937" t="s">
        <v>2026</v>
      </c>
      <c r="B937" t="s">
        <v>2027</v>
      </c>
      <c r="C937" t="s">
        <v>3186</v>
      </c>
      <c r="D937" t="s">
        <v>141</v>
      </c>
      <c r="E937">
        <v>3369.8527122</v>
      </c>
      <c r="F937">
        <v>106.02</v>
      </c>
      <c r="G937">
        <v>66.176166882212698</v>
      </c>
      <c r="H937">
        <v>-3.6309452394092401</v>
      </c>
      <c r="I937">
        <v>-7.9215621309679003</v>
      </c>
      <c r="J937">
        <v>6.7453601397649399</v>
      </c>
      <c r="K937">
        <v>107.513657213082</v>
      </c>
      <c r="L937">
        <v>103.73280354089999</v>
      </c>
      <c r="M937">
        <v>62.242979618788397</v>
      </c>
      <c r="N937">
        <v>0.894918375471349</v>
      </c>
      <c r="O937">
        <v>52.518392756083699</v>
      </c>
      <c r="P937">
        <v>98.353601496725901</v>
      </c>
      <c r="Q937">
        <v>0.19273089616192601</v>
      </c>
    </row>
    <row r="938" spans="1:17" x14ac:dyDescent="0.3">
      <c r="A938" t="s">
        <v>2028</v>
      </c>
      <c r="B938" t="s">
        <v>2029</v>
      </c>
      <c r="C938" t="s">
        <v>3182</v>
      </c>
      <c r="D938" t="s">
        <v>423</v>
      </c>
      <c r="E938">
        <v>3365.8316798149999</v>
      </c>
      <c r="F938">
        <v>485.8</v>
      </c>
      <c r="G938">
        <v>-5.55696543375565</v>
      </c>
      <c r="H938">
        <v>-8.4724165731580801</v>
      </c>
      <c r="I938">
        <v>0.440454958934623</v>
      </c>
      <c r="J938">
        <v>-0.77573705704944595</v>
      </c>
      <c r="K938">
        <v>486.30102629815099</v>
      </c>
      <c r="L938">
        <v>457.52104228707799</v>
      </c>
      <c r="M938">
        <v>39.106558616997098</v>
      </c>
      <c r="N938">
        <v>0.46043250376827299</v>
      </c>
      <c r="O938">
        <v>14.1827912721284</v>
      </c>
      <c r="P938">
        <v>39.577646889814602</v>
      </c>
      <c r="Q938">
        <v>-8.9643956227787994E-2</v>
      </c>
    </row>
    <row r="939" spans="1:17" hidden="1" x14ac:dyDescent="0.3">
      <c r="A939" t="s">
        <v>2030</v>
      </c>
      <c r="B939" t="s">
        <v>2031</v>
      </c>
      <c r="C939" t="s">
        <v>3186</v>
      </c>
      <c r="D939" t="s">
        <v>382</v>
      </c>
      <c r="E939">
        <v>3360.5747299999998</v>
      </c>
      <c r="F939">
        <v>12707.55</v>
      </c>
      <c r="G939">
        <v>-47.551400823161799</v>
      </c>
      <c r="H939">
        <v>16.171942493662399</v>
      </c>
      <c r="I939">
        <v>-13.012155855774701</v>
      </c>
      <c r="J939">
        <v>-2.1878209724663198</v>
      </c>
      <c r="K939">
        <v>12275.217031260599</v>
      </c>
      <c r="L939">
        <v>12220.4172680104</v>
      </c>
      <c r="M939">
        <v>43.309806254525398</v>
      </c>
      <c r="N939">
        <v>0.47201424115850499</v>
      </c>
      <c r="O939">
        <v>38.310295847744001</v>
      </c>
      <c r="P939">
        <v>39.643406593406503</v>
      </c>
      <c r="Q939">
        <v>-5.0898268351457998E-2</v>
      </c>
    </row>
    <row r="940" spans="1:17" x14ac:dyDescent="0.3">
      <c r="A940" t="s">
        <v>2032</v>
      </c>
      <c r="B940" t="s">
        <v>2033</v>
      </c>
      <c r="C940" t="s">
        <v>3188</v>
      </c>
      <c r="D940" t="s">
        <v>1617</v>
      </c>
      <c r="E940">
        <v>3359.039524669</v>
      </c>
      <c r="F940">
        <v>149.15</v>
      </c>
      <c r="G940">
        <v>-30.659285945682701</v>
      </c>
      <c r="H940">
        <v>-10.129337422329501</v>
      </c>
      <c r="I940">
        <v>-11.752822163070601</v>
      </c>
      <c r="J940">
        <v>-3.46423362289468</v>
      </c>
      <c r="K940">
        <v>155.341827800277</v>
      </c>
      <c r="L940">
        <v>151.06824231981901</v>
      </c>
      <c r="M940">
        <v>26.383573083733999</v>
      </c>
      <c r="N940">
        <v>0.45909655378181902</v>
      </c>
      <c r="O940">
        <v>20.0737512571236</v>
      </c>
      <c r="P940">
        <v>15.6201550387596</v>
      </c>
      <c r="Q940">
        <v>2.7348532331712999E-2</v>
      </c>
    </row>
    <row r="941" spans="1:17" hidden="1" x14ac:dyDescent="0.3">
      <c r="A941" t="s">
        <v>2034</v>
      </c>
      <c r="B941" t="s">
        <v>2035</v>
      </c>
      <c r="C941" t="s">
        <v>3186</v>
      </c>
      <c r="D941" t="s">
        <v>847</v>
      </c>
      <c r="E941">
        <v>3352.5</v>
      </c>
      <c r="F941">
        <v>500.75</v>
      </c>
      <c r="G941">
        <v>-13.239769964888801</v>
      </c>
      <c r="H941">
        <v>39.837976915861198</v>
      </c>
      <c r="I941">
        <v>-3.4951344460498501</v>
      </c>
      <c r="J941">
        <v>16.0945265060544</v>
      </c>
      <c r="O941">
        <v>18.562156764852698</v>
      </c>
      <c r="P941">
        <v>31.7763157894736</v>
      </c>
    </row>
    <row r="942" spans="1:17" x14ac:dyDescent="0.3">
      <c r="A942" t="s">
        <v>2036</v>
      </c>
      <c r="B942" t="s">
        <v>2037</v>
      </c>
      <c r="C942" t="s">
        <v>3173</v>
      </c>
      <c r="D942" t="s">
        <v>541</v>
      </c>
      <c r="E942">
        <v>3348.9381359499998</v>
      </c>
      <c r="F942">
        <v>311.55</v>
      </c>
      <c r="G942">
        <v>-57.142483173996602</v>
      </c>
      <c r="H942">
        <v>5.70493024417474</v>
      </c>
      <c r="I942">
        <v>3.42617788882754</v>
      </c>
      <c r="J942">
        <v>-1.10299185097681</v>
      </c>
      <c r="K942">
        <v>309.03396565643197</v>
      </c>
      <c r="L942">
        <v>309.48724999999899</v>
      </c>
      <c r="M942">
        <v>53.393418294571497</v>
      </c>
      <c r="N942">
        <v>1.4626339170458</v>
      </c>
      <c r="O942">
        <v>65.109934199967896</v>
      </c>
      <c r="P942">
        <v>26.5948801300284</v>
      </c>
    </row>
    <row r="943" spans="1:17" hidden="1" x14ac:dyDescent="0.3">
      <c r="A943" t="s">
        <v>2038</v>
      </c>
      <c r="B943" t="s">
        <v>2039</v>
      </c>
      <c r="C943" t="s">
        <v>3186</v>
      </c>
      <c r="D943" t="s">
        <v>132</v>
      </c>
      <c r="E943">
        <v>3342.6113384999999</v>
      </c>
      <c r="F943">
        <v>660.25</v>
      </c>
      <c r="G943">
        <v>21.502360352942201</v>
      </c>
      <c r="H943">
        <v>11.2875510675443</v>
      </c>
      <c r="I943">
        <v>24.979047009195501</v>
      </c>
      <c r="J943">
        <v>5.2017839289305199</v>
      </c>
      <c r="K943">
        <v>591.30090371713595</v>
      </c>
      <c r="L943">
        <v>504.970767333943</v>
      </c>
      <c r="M943">
        <v>68.762764985941004</v>
      </c>
      <c r="N943">
        <v>1.55615926289067</v>
      </c>
      <c r="O943">
        <v>4.4982960999621504</v>
      </c>
      <c r="P943">
        <v>95.513769618004105</v>
      </c>
      <c r="Q943">
        <v>0.17771210158189901</v>
      </c>
    </row>
    <row r="944" spans="1:17" hidden="1" x14ac:dyDescent="0.3">
      <c r="A944" t="s">
        <v>2040</v>
      </c>
      <c r="B944" t="s">
        <v>2041</v>
      </c>
      <c r="C944" t="s">
        <v>3186</v>
      </c>
      <c r="D944" t="s">
        <v>138</v>
      </c>
      <c r="E944">
        <v>3338.5887753299999</v>
      </c>
      <c r="F944">
        <v>50.52</v>
      </c>
      <c r="G944">
        <v>54.513715460338702</v>
      </c>
      <c r="H944">
        <v>-10.042824101303299</v>
      </c>
      <c r="I944">
        <v>36.135408089144299</v>
      </c>
      <c r="J944">
        <v>-3.9890879082623698</v>
      </c>
      <c r="K944">
        <v>53.6499330247117</v>
      </c>
      <c r="L944">
        <v>45.3344737192403</v>
      </c>
      <c r="M944">
        <v>28.360739602291101</v>
      </c>
      <c r="N944">
        <v>0.39679377281726502</v>
      </c>
      <c r="O944">
        <v>34.501187648456003</v>
      </c>
      <c r="P944">
        <v>104.534412955465</v>
      </c>
      <c r="Q944">
        <v>0.111087995378659</v>
      </c>
    </row>
    <row r="945" spans="1:17" hidden="1" x14ac:dyDescent="0.3">
      <c r="A945" t="s">
        <v>2042</v>
      </c>
      <c r="B945" t="s">
        <v>2043</v>
      </c>
      <c r="C945" t="s">
        <v>3186</v>
      </c>
      <c r="D945" t="s">
        <v>544</v>
      </c>
      <c r="E945">
        <v>3320.0745914700001</v>
      </c>
      <c r="F945">
        <v>423.4</v>
      </c>
      <c r="G945">
        <v>127.143582635736</v>
      </c>
      <c r="H945">
        <v>12.5081940540214</v>
      </c>
      <c r="I945">
        <v>46.040598549042997</v>
      </c>
      <c r="J945">
        <v>-5.4203398198531998</v>
      </c>
      <c r="K945">
        <v>376.10211131420499</v>
      </c>
      <c r="L945">
        <v>298.05840026307601</v>
      </c>
      <c r="M945">
        <v>47.915299243535799</v>
      </c>
      <c r="N945">
        <v>1.3841113505612801</v>
      </c>
      <c r="O945">
        <v>17.8554558337269</v>
      </c>
      <c r="P945">
        <v>161.317697886128</v>
      </c>
      <c r="Q945">
        <v>0.15396792886972099</v>
      </c>
    </row>
    <row r="946" spans="1:17" hidden="1" x14ac:dyDescent="0.3">
      <c r="A946" t="s">
        <v>2044</v>
      </c>
      <c r="B946" t="s">
        <v>2045</v>
      </c>
      <c r="C946" t="s">
        <v>3186</v>
      </c>
      <c r="D946" t="s">
        <v>46</v>
      </c>
      <c r="E946">
        <v>3319.0166068899998</v>
      </c>
      <c r="F946">
        <v>384.85</v>
      </c>
      <c r="G946">
        <v>51.112604193510997</v>
      </c>
      <c r="H946">
        <v>10.0979025639362</v>
      </c>
      <c r="I946">
        <v>39.759546853429697</v>
      </c>
      <c r="J946">
        <v>-0.28406886193387199</v>
      </c>
      <c r="K946">
        <v>355.87680465537602</v>
      </c>
      <c r="L946">
        <v>300.579287742627</v>
      </c>
      <c r="M946">
        <v>60.634128569322499</v>
      </c>
      <c r="N946">
        <v>1.1731742162083401</v>
      </c>
      <c r="O946">
        <v>7.0027283357151999</v>
      </c>
      <c r="P946">
        <v>105.472504004271</v>
      </c>
      <c r="Q946">
        <v>8.2294247936220005E-2</v>
      </c>
    </row>
    <row r="947" spans="1:17" hidden="1" x14ac:dyDescent="0.3">
      <c r="A947" t="s">
        <v>2046</v>
      </c>
      <c r="B947" t="s">
        <v>2047</v>
      </c>
      <c r="C947" t="s">
        <v>3186</v>
      </c>
      <c r="D947" t="s">
        <v>215</v>
      </c>
      <c r="E947">
        <v>3318.2527825500001</v>
      </c>
      <c r="F947">
        <v>233.15</v>
      </c>
      <c r="G947">
        <v>257.54838200921699</v>
      </c>
      <c r="H947">
        <v>-14.305651778526901</v>
      </c>
      <c r="I947">
        <v>141.98816229095101</v>
      </c>
      <c r="J947">
        <v>-5.4012274041389903</v>
      </c>
      <c r="K947">
        <v>238.40047016475799</v>
      </c>
      <c r="L947">
        <v>163.26416983834</v>
      </c>
      <c r="M947">
        <v>41.351494500721202</v>
      </c>
      <c r="N947">
        <v>0.319278914032603</v>
      </c>
      <c r="O947">
        <v>32.103795839588201</v>
      </c>
      <c r="P947">
        <v>323.13974591651498</v>
      </c>
      <c r="Q947">
        <v>0.15742054378277801</v>
      </c>
    </row>
    <row r="948" spans="1:17" x14ac:dyDescent="0.3">
      <c r="A948" t="s">
        <v>2048</v>
      </c>
      <c r="B948" t="s">
        <v>2049</v>
      </c>
      <c r="C948" t="s">
        <v>3179</v>
      </c>
      <c r="D948" t="s">
        <v>127</v>
      </c>
      <c r="E948">
        <v>3299.7941925</v>
      </c>
      <c r="F948">
        <v>1131.0999999999999</v>
      </c>
      <c r="G948">
        <v>-18.886987963749601</v>
      </c>
      <c r="H948">
        <v>4.0196893639970703</v>
      </c>
      <c r="I948">
        <v>1.00558094877477</v>
      </c>
      <c r="J948">
        <v>3.25899438374941</v>
      </c>
      <c r="K948">
        <v>1119.60838540176</v>
      </c>
      <c r="L948">
        <v>1123.68554249933</v>
      </c>
      <c r="M948">
        <v>58.978965610450999</v>
      </c>
      <c r="N948">
        <v>0.86294862457325305</v>
      </c>
      <c r="O948">
        <v>20.148527981610801</v>
      </c>
      <c r="P948">
        <v>18.439790575916199</v>
      </c>
      <c r="Q948">
        <v>2.2171683659370001E-3</v>
      </c>
    </row>
    <row r="949" spans="1:17" x14ac:dyDescent="0.3">
      <c r="A949" t="s">
        <v>2050</v>
      </c>
      <c r="B949" t="s">
        <v>2051</v>
      </c>
      <c r="C949" t="s">
        <v>3177</v>
      </c>
      <c r="D949" t="s">
        <v>197</v>
      </c>
      <c r="E949">
        <v>3299.7529167749999</v>
      </c>
      <c r="F949">
        <v>208.48</v>
      </c>
      <c r="G949">
        <v>-45.1012183597838</v>
      </c>
      <c r="H949">
        <v>-9.3086038981322403</v>
      </c>
      <c r="I949">
        <v>-30.5572940824459</v>
      </c>
      <c r="J949">
        <v>-3.95175389882652</v>
      </c>
      <c r="K949">
        <v>223.13163420560301</v>
      </c>
      <c r="L949">
        <v>229.795099989237</v>
      </c>
      <c r="M949">
        <v>28.417873228638001</v>
      </c>
      <c r="N949">
        <v>0.67226647393150696</v>
      </c>
      <c r="O949">
        <v>43.419033000767399</v>
      </c>
      <c r="P949">
        <v>9.4096037785358106</v>
      </c>
      <c r="Q949">
        <v>5.8679410630749999E-3</v>
      </c>
    </row>
    <row r="950" spans="1:17" hidden="1" x14ac:dyDescent="0.3">
      <c r="A950" t="s">
        <v>2052</v>
      </c>
      <c r="B950" t="s">
        <v>2053</v>
      </c>
      <c r="C950" t="s">
        <v>3186</v>
      </c>
      <c r="E950">
        <v>3283.906305</v>
      </c>
      <c r="F950">
        <v>1875.55</v>
      </c>
      <c r="G950">
        <v>6345.6395304385296</v>
      </c>
      <c r="H950">
        <v>115.80777652404601</v>
      </c>
      <c r="I950">
        <v>429.99593703653102</v>
      </c>
      <c r="J950">
        <v>21.440727554947799</v>
      </c>
      <c r="K950">
        <v>1066.25510743666</v>
      </c>
      <c r="L950">
        <v>638.66862079995894</v>
      </c>
      <c r="M950">
        <v>99.927592900498198</v>
      </c>
      <c r="N950">
        <v>0.393396682384342</v>
      </c>
      <c r="O950">
        <v>0</v>
      </c>
      <c r="P950">
        <v>6371.8771566597597</v>
      </c>
    </row>
    <row r="951" spans="1:17" x14ac:dyDescent="0.3">
      <c r="A951" t="s">
        <v>2054</v>
      </c>
      <c r="B951" t="s">
        <v>2055</v>
      </c>
      <c r="C951" t="s">
        <v>3173</v>
      </c>
      <c r="D951" t="s">
        <v>536</v>
      </c>
      <c r="E951">
        <v>3283.6469705</v>
      </c>
      <c r="F951">
        <v>451.95</v>
      </c>
      <c r="G951">
        <v>-12.553812864425</v>
      </c>
      <c r="H951">
        <v>-8.2157411544549497</v>
      </c>
      <c r="I951">
        <v>19.166622084636401</v>
      </c>
      <c r="J951">
        <v>1.7887138004868299</v>
      </c>
      <c r="K951">
        <v>435.46586584241197</v>
      </c>
      <c r="L951">
        <v>383.23514549802098</v>
      </c>
      <c r="M951">
        <v>44.554373230444398</v>
      </c>
      <c r="N951">
        <v>0.40363870881751701</v>
      </c>
      <c r="O951">
        <v>11.738024117712101</v>
      </c>
      <c r="P951">
        <v>53.1774275546517</v>
      </c>
      <c r="Q951">
        <v>-1.7429551178100001E-3</v>
      </c>
    </row>
    <row r="952" spans="1:17" hidden="1" x14ac:dyDescent="0.3">
      <c r="A952" t="s">
        <v>2056</v>
      </c>
      <c r="B952" t="s">
        <v>2057</v>
      </c>
      <c r="C952" t="s">
        <v>3186</v>
      </c>
      <c r="D952" t="s">
        <v>24</v>
      </c>
      <c r="E952">
        <v>3283.2202854099901</v>
      </c>
      <c r="F952">
        <v>388.2</v>
      </c>
      <c r="G952">
        <v>-8.7081076017985897</v>
      </c>
      <c r="H952">
        <v>7.6001236617564398</v>
      </c>
      <c r="I952">
        <v>20.124992757043898</v>
      </c>
      <c r="J952">
        <v>-1.66533305111276</v>
      </c>
      <c r="K952">
        <v>369.24292833071098</v>
      </c>
      <c r="L952">
        <v>320.81803613729397</v>
      </c>
      <c r="M952">
        <v>46.732570170956798</v>
      </c>
      <c r="N952">
        <v>0.74084133687943099</v>
      </c>
      <c r="O952">
        <v>20.298815043791802</v>
      </c>
      <c r="P952">
        <v>55.653568564554902</v>
      </c>
      <c r="Q952">
        <v>-3.9155237891303998E-2</v>
      </c>
    </row>
    <row r="953" spans="1:17" hidden="1" x14ac:dyDescent="0.3">
      <c r="A953" t="s">
        <v>2058</v>
      </c>
      <c r="B953" t="s">
        <v>2059</v>
      </c>
      <c r="C953" t="s">
        <v>3186</v>
      </c>
      <c r="D953" t="s">
        <v>80</v>
      </c>
      <c r="E953">
        <v>3283.0135599999999</v>
      </c>
      <c r="F953">
        <v>1083.45</v>
      </c>
      <c r="G953">
        <v>92.574854845108007</v>
      </c>
      <c r="H953">
        <v>10.58834343316</v>
      </c>
      <c r="I953">
        <v>128.32680367111999</v>
      </c>
      <c r="J953">
        <v>0.94858843549365002</v>
      </c>
      <c r="K953">
        <v>887.91837126095095</v>
      </c>
      <c r="L953">
        <v>665.15392841466803</v>
      </c>
      <c r="M953">
        <v>68.896854905376202</v>
      </c>
      <c r="N953">
        <v>0.57800833900021498</v>
      </c>
      <c r="O953">
        <v>3.3734828556924499</v>
      </c>
      <c r="P953">
        <v>157.259883651905</v>
      </c>
      <c r="Q953">
        <v>7.8505539350568004E-2</v>
      </c>
    </row>
    <row r="954" spans="1:17" hidden="1" x14ac:dyDescent="0.3">
      <c r="A954" t="s">
        <v>2060</v>
      </c>
      <c r="B954" t="s">
        <v>2061</v>
      </c>
      <c r="C954" t="s">
        <v>3186</v>
      </c>
      <c r="D954" t="s">
        <v>116</v>
      </c>
      <c r="E954">
        <v>3269.4204146500001</v>
      </c>
      <c r="F954">
        <v>4345.5</v>
      </c>
      <c r="G954">
        <v>56.6590946617738</v>
      </c>
      <c r="H954">
        <v>6.2794276550905801</v>
      </c>
      <c r="I954">
        <v>1.1612350215201901</v>
      </c>
      <c r="J954">
        <v>6.1028207921586297</v>
      </c>
      <c r="K954">
        <v>4261.4687167247203</v>
      </c>
      <c r="L954">
        <v>3874.7166246020902</v>
      </c>
      <c r="M954">
        <v>69.543147106685794</v>
      </c>
      <c r="N954">
        <v>0.99251165937813601</v>
      </c>
      <c r="O954">
        <v>18.3523184903923</v>
      </c>
      <c r="P954">
        <v>103.70804425276501</v>
      </c>
      <c r="Q954">
        <v>0.14921433611069501</v>
      </c>
    </row>
    <row r="955" spans="1:17" x14ac:dyDescent="0.3">
      <c r="A955" t="s">
        <v>2062</v>
      </c>
      <c r="B955" t="s">
        <v>2063</v>
      </c>
      <c r="C955" t="s">
        <v>3184</v>
      </c>
      <c r="D955" t="s">
        <v>132</v>
      </c>
      <c r="E955">
        <v>3265.5294326849998</v>
      </c>
      <c r="F955">
        <v>425</v>
      </c>
      <c r="G955">
        <v>-28.2662108224341</v>
      </c>
      <c r="H955">
        <v>14.281074913753701</v>
      </c>
      <c r="I955">
        <v>-15.061009795475201</v>
      </c>
      <c r="J955">
        <v>6.2430580874022699</v>
      </c>
      <c r="K955">
        <v>415.29312562254103</v>
      </c>
      <c r="L955">
        <v>441.75794014405801</v>
      </c>
      <c r="M955">
        <v>65.615488239092997</v>
      </c>
      <c r="N955">
        <v>0.83650832911081696</v>
      </c>
      <c r="O955">
        <v>37.647058823529399</v>
      </c>
      <c r="P955">
        <v>23.188405797101399</v>
      </c>
      <c r="Q955">
        <v>1.9401978274647E-2</v>
      </c>
    </row>
    <row r="956" spans="1:17" hidden="1" x14ac:dyDescent="0.3">
      <c r="A956" t="s">
        <v>2064</v>
      </c>
      <c r="B956" t="s">
        <v>2065</v>
      </c>
      <c r="C956" t="s">
        <v>3186</v>
      </c>
      <c r="D956" t="s">
        <v>127</v>
      </c>
      <c r="E956">
        <v>3256.0659966980002</v>
      </c>
      <c r="F956">
        <v>178.45</v>
      </c>
      <c r="G956">
        <v>1.59188667274733</v>
      </c>
      <c r="H956">
        <v>-5.94063723138557</v>
      </c>
      <c r="I956">
        <v>8.4719952920012709</v>
      </c>
      <c r="J956">
        <v>-7.1841957958027702</v>
      </c>
      <c r="K956">
        <v>197.08553208339899</v>
      </c>
      <c r="L956">
        <v>175.07811631476099</v>
      </c>
      <c r="M956">
        <v>26.096614007169102</v>
      </c>
      <c r="N956">
        <v>1.3407104772723599</v>
      </c>
      <c r="O956">
        <v>32.810311011487798</v>
      </c>
      <c r="P956">
        <v>39.250877877487298</v>
      </c>
      <c r="Q956">
        <v>9.9838252135637004E-2</v>
      </c>
    </row>
    <row r="957" spans="1:17" hidden="1" x14ac:dyDescent="0.3">
      <c r="A957" t="s">
        <v>2066</v>
      </c>
      <c r="B957" t="s">
        <v>2067</v>
      </c>
      <c r="C957" t="s">
        <v>3186</v>
      </c>
      <c r="D957" t="s">
        <v>132</v>
      </c>
      <c r="E957">
        <v>3249.6287594649998</v>
      </c>
      <c r="F957">
        <v>692.75</v>
      </c>
      <c r="G957">
        <v>74.705085888989302</v>
      </c>
      <c r="H957">
        <v>-2.4259441188562101</v>
      </c>
      <c r="I957">
        <v>3.17361838380149</v>
      </c>
      <c r="J957">
        <v>-2.6604221366531702</v>
      </c>
      <c r="K957">
        <v>720.49934741259494</v>
      </c>
      <c r="L957">
        <v>627.85927397229204</v>
      </c>
      <c r="M957">
        <v>37.176147433342699</v>
      </c>
      <c r="N957">
        <v>0.86921196774477405</v>
      </c>
      <c r="O957">
        <v>19.234933237098499</v>
      </c>
      <c r="P957">
        <v>124.190938511326</v>
      </c>
      <c r="Q957">
        <v>0.16049049370667401</v>
      </c>
    </row>
    <row r="958" spans="1:17" hidden="1" x14ac:dyDescent="0.3">
      <c r="A958" t="s">
        <v>2068</v>
      </c>
      <c r="B958" t="s">
        <v>2069</v>
      </c>
      <c r="C958" t="s">
        <v>3186</v>
      </c>
      <c r="D958" t="s">
        <v>463</v>
      </c>
      <c r="E958">
        <v>3230.9025000000001</v>
      </c>
      <c r="F958">
        <v>461.55</v>
      </c>
      <c r="G958">
        <v>107.75476921602601</v>
      </c>
      <c r="H958">
        <v>44.517831076135003</v>
      </c>
      <c r="I958">
        <v>128.75143012650801</v>
      </c>
      <c r="J958">
        <v>1.39827883511165</v>
      </c>
      <c r="K958">
        <v>358.145030675459</v>
      </c>
      <c r="L958">
        <v>260.81100847673503</v>
      </c>
      <c r="M958">
        <v>60.246654332026999</v>
      </c>
      <c r="N958">
        <v>0.79182973094489095</v>
      </c>
      <c r="O958">
        <v>17.430397573393901</v>
      </c>
      <c r="P958">
        <v>160.76271186440599</v>
      </c>
      <c r="Q958">
        <v>0.10362450182457</v>
      </c>
    </row>
    <row r="959" spans="1:17" hidden="1" x14ac:dyDescent="0.3">
      <c r="A959" t="s">
        <v>2070</v>
      </c>
      <c r="B959" t="s">
        <v>2071</v>
      </c>
      <c r="C959" t="s">
        <v>3186</v>
      </c>
      <c r="D959" t="s">
        <v>54</v>
      </c>
      <c r="E959">
        <v>3200.2567668799902</v>
      </c>
      <c r="F959">
        <v>736.35</v>
      </c>
      <c r="G959">
        <v>97.218286635529296</v>
      </c>
      <c r="H959">
        <v>19.7694094965475</v>
      </c>
      <c r="I959">
        <v>99.915050207495895</v>
      </c>
      <c r="J959">
        <v>-2.3495204694204399</v>
      </c>
      <c r="K959">
        <v>671.69957805951901</v>
      </c>
      <c r="L959">
        <v>516.86302109319695</v>
      </c>
      <c r="M959">
        <v>49.519574632078204</v>
      </c>
      <c r="N959">
        <v>0.36811483737609801</v>
      </c>
      <c r="O959">
        <v>10.5452570109322</v>
      </c>
      <c r="P959">
        <v>179.39802250901701</v>
      </c>
      <c r="Q959">
        <v>-4.8433617432096003E-2</v>
      </c>
    </row>
    <row r="960" spans="1:17" x14ac:dyDescent="0.3">
      <c r="A960" t="s">
        <v>2072</v>
      </c>
      <c r="B960" t="s">
        <v>2073</v>
      </c>
      <c r="C960" t="s">
        <v>3173</v>
      </c>
      <c r="D960" t="s">
        <v>382</v>
      </c>
      <c r="E960">
        <v>3198.6000754799902</v>
      </c>
      <c r="F960">
        <v>2211.4</v>
      </c>
      <c r="G960">
        <v>-14.598683343177999</v>
      </c>
      <c r="H960">
        <v>-2.2931692208527701</v>
      </c>
      <c r="I960">
        <v>23.3362853013974</v>
      </c>
      <c r="J960">
        <v>-1.9454745320176201</v>
      </c>
      <c r="K960">
        <v>2192.3432872489402</v>
      </c>
      <c r="L960">
        <v>1983.66573322309</v>
      </c>
      <c r="M960">
        <v>40.396700208349202</v>
      </c>
      <c r="N960">
        <v>0.52745791111824702</v>
      </c>
      <c r="O960">
        <v>15.761508546622</v>
      </c>
      <c r="P960">
        <v>44.441541476159301</v>
      </c>
      <c r="Q960">
        <v>-5.7920607401689E-2</v>
      </c>
    </row>
    <row r="961" spans="1:17" x14ac:dyDescent="0.3">
      <c r="A961" t="s">
        <v>2074</v>
      </c>
      <c r="B961" t="s">
        <v>2075</v>
      </c>
      <c r="C961" t="s">
        <v>3169</v>
      </c>
      <c r="D961" t="s">
        <v>67</v>
      </c>
      <c r="E961">
        <v>3194.9978622399999</v>
      </c>
      <c r="F961">
        <v>239.45</v>
      </c>
      <c r="G961">
        <v>18.971591486466099</v>
      </c>
      <c r="H961">
        <v>-7.5392117815298301</v>
      </c>
      <c r="I961">
        <v>30.363801692574299</v>
      </c>
      <c r="J961">
        <v>0.14301084201383801</v>
      </c>
      <c r="K961">
        <v>244.700261200298</v>
      </c>
      <c r="L961">
        <v>212.58013348495399</v>
      </c>
      <c r="M961">
        <v>43.011703077062002</v>
      </c>
      <c r="N961">
        <v>0.28064910120827502</v>
      </c>
      <c r="O961">
        <v>22.5934433075798</v>
      </c>
      <c r="P961">
        <v>54.783451842275298</v>
      </c>
      <c r="Q961">
        <v>2.2973567317672999E-2</v>
      </c>
    </row>
    <row r="962" spans="1:17" hidden="1" x14ac:dyDescent="0.3">
      <c r="A962" t="s">
        <v>2076</v>
      </c>
      <c r="B962" t="s">
        <v>2077</v>
      </c>
      <c r="C962" t="s">
        <v>3186</v>
      </c>
      <c r="D962" t="s">
        <v>241</v>
      </c>
      <c r="E962">
        <v>3188.948215803</v>
      </c>
      <c r="F962">
        <v>2.37</v>
      </c>
      <c r="G962">
        <v>71.262373778764498</v>
      </c>
      <c r="H962">
        <v>-13.539557102466899</v>
      </c>
      <c r="I962">
        <v>27.1433729339671</v>
      </c>
      <c r="J962">
        <v>-7.5408960515060199</v>
      </c>
      <c r="K962">
        <v>2.6334262074257202</v>
      </c>
      <c r="L962">
        <v>2.15557589551296</v>
      </c>
      <c r="M962">
        <v>41.093899198733098</v>
      </c>
      <c r="N962">
        <v>0.44777186241850597</v>
      </c>
      <c r="O962">
        <v>82.700421940928194</v>
      </c>
      <c r="P962">
        <v>178.82352941176401</v>
      </c>
      <c r="Q962">
        <v>4.8391026273271E-2</v>
      </c>
    </row>
    <row r="963" spans="1:17" hidden="1" x14ac:dyDescent="0.3">
      <c r="A963" t="s">
        <v>2078</v>
      </c>
      <c r="B963" t="s">
        <v>2079</v>
      </c>
      <c r="C963" t="s">
        <v>3186</v>
      </c>
      <c r="D963" t="s">
        <v>1420</v>
      </c>
      <c r="E963">
        <v>3181.04884128</v>
      </c>
      <c r="F963">
        <v>216.2</v>
      </c>
      <c r="K963">
        <v>198.53034696656701</v>
      </c>
      <c r="L963">
        <v>172.215069946667</v>
      </c>
      <c r="M963">
        <v>81.1750791682543</v>
      </c>
      <c r="N963">
        <v>1</v>
      </c>
      <c r="Q963">
        <v>0.14788253940821999</v>
      </c>
    </row>
    <row r="964" spans="1:17" hidden="1" x14ac:dyDescent="0.3">
      <c r="A964" t="s">
        <v>2080</v>
      </c>
      <c r="B964" t="s">
        <v>2081</v>
      </c>
      <c r="C964" t="s">
        <v>3186</v>
      </c>
      <c r="D964" t="s">
        <v>197</v>
      </c>
      <c r="E964">
        <v>3178.5917486399999</v>
      </c>
      <c r="F964">
        <v>989.65</v>
      </c>
      <c r="G964">
        <v>16.332423479837701</v>
      </c>
      <c r="H964">
        <v>-2.27058807572342</v>
      </c>
      <c r="I964">
        <v>47.153144064035899</v>
      </c>
      <c r="J964">
        <v>9.4176030765249994</v>
      </c>
      <c r="K964">
        <v>934.03105291470695</v>
      </c>
      <c r="L964">
        <v>769.12120297429499</v>
      </c>
      <c r="M964">
        <v>69.099689354554599</v>
      </c>
      <c r="N964">
        <v>0.55954410121601506</v>
      </c>
      <c r="O964">
        <v>14.9598342848481</v>
      </c>
      <c r="P964">
        <v>79.268182229870405</v>
      </c>
      <c r="Q964">
        <v>8.6749722328541001E-2</v>
      </c>
    </row>
    <row r="965" spans="1:17" hidden="1" x14ac:dyDescent="0.3">
      <c r="A965" t="s">
        <v>2082</v>
      </c>
      <c r="B965" t="s">
        <v>2083</v>
      </c>
      <c r="C965" t="s">
        <v>3186</v>
      </c>
      <c r="D965" t="s">
        <v>80</v>
      </c>
      <c r="E965">
        <v>3175.1992496399998</v>
      </c>
      <c r="F965">
        <v>241.08</v>
      </c>
      <c r="G965">
        <v>81.948902276173797</v>
      </c>
      <c r="H965">
        <v>7.8862602709242902</v>
      </c>
      <c r="I965">
        <v>27.823082329629798</v>
      </c>
      <c r="J965">
        <v>0.48216335896680501</v>
      </c>
      <c r="K965">
        <v>237.267101357938</v>
      </c>
      <c r="L965">
        <v>202.93476879473599</v>
      </c>
      <c r="M965">
        <v>53.467888749716103</v>
      </c>
      <c r="N965">
        <v>0.81410997171950095</v>
      </c>
      <c r="O965">
        <v>16.886510701841701</v>
      </c>
      <c r="P965">
        <v>113.723404255319</v>
      </c>
      <c r="Q965">
        <v>5.5536616426588997E-2</v>
      </c>
    </row>
    <row r="966" spans="1:17" x14ac:dyDescent="0.3">
      <c r="A966" t="s">
        <v>2084</v>
      </c>
      <c r="B966" t="s">
        <v>2085</v>
      </c>
      <c r="C966" t="s">
        <v>3169</v>
      </c>
      <c r="D966" t="s">
        <v>458</v>
      </c>
      <c r="E966">
        <v>3163.9314524890001</v>
      </c>
      <c r="F966">
        <v>91.13</v>
      </c>
      <c r="G966">
        <v>-21.067401177957901</v>
      </c>
      <c r="H966">
        <v>12.958381932501901</v>
      </c>
      <c r="I966">
        <v>-9.9081953807590395</v>
      </c>
      <c r="J966">
        <v>8.7407735264510507</v>
      </c>
      <c r="K966">
        <v>87.191028829510699</v>
      </c>
      <c r="L966">
        <v>86.368083777652899</v>
      </c>
      <c r="M966">
        <v>81.799083115596801</v>
      </c>
      <c r="N966">
        <v>1.59050949662906</v>
      </c>
      <c r="O966">
        <v>31.680017557335599</v>
      </c>
      <c r="P966">
        <v>45.691446842525899</v>
      </c>
      <c r="Q966">
        <v>9.9296346082639996E-3</v>
      </c>
    </row>
    <row r="967" spans="1:17" x14ac:dyDescent="0.3">
      <c r="A967" t="s">
        <v>2086</v>
      </c>
      <c r="B967" t="s">
        <v>2087</v>
      </c>
      <c r="C967" t="s">
        <v>3171</v>
      </c>
      <c r="D967" t="s">
        <v>51</v>
      </c>
      <c r="E967">
        <v>3101.5630302</v>
      </c>
      <c r="F967">
        <v>311.35000000000002</v>
      </c>
      <c r="G967">
        <v>-74.483969306341805</v>
      </c>
      <c r="H967">
        <v>2.8456904473720099</v>
      </c>
      <c r="I967">
        <v>-49.536001455084602</v>
      </c>
      <c r="J967">
        <v>-1.4505972433941401</v>
      </c>
      <c r="K967">
        <v>349.28104592484499</v>
      </c>
      <c r="L967">
        <v>444.76424195064902</v>
      </c>
      <c r="M967">
        <v>42.553578494848402</v>
      </c>
      <c r="N967">
        <v>0.44621954936390101</v>
      </c>
      <c r="O967">
        <v>116.749638670306</v>
      </c>
      <c r="P967">
        <v>10.7219061166429</v>
      </c>
    </row>
    <row r="968" spans="1:17" hidden="1" x14ac:dyDescent="0.3">
      <c r="A968" t="s">
        <v>2088</v>
      </c>
      <c r="B968" t="s">
        <v>2089</v>
      </c>
      <c r="C968" t="s">
        <v>3186</v>
      </c>
      <c r="D968" t="s">
        <v>21</v>
      </c>
      <c r="E968">
        <v>3094.8336959399999</v>
      </c>
      <c r="F968">
        <v>758.95</v>
      </c>
      <c r="G968">
        <v>80.645295954040506</v>
      </c>
      <c r="H968">
        <v>6.5476193860671303</v>
      </c>
      <c r="I968">
        <v>17.289840251243501</v>
      </c>
      <c r="J968">
        <v>-0.83063555905853703</v>
      </c>
      <c r="K968">
        <v>728.64551919955295</v>
      </c>
      <c r="L968">
        <v>596.35071531456299</v>
      </c>
      <c r="M968">
        <v>46.1584476524095</v>
      </c>
      <c r="N968">
        <v>0.49083439848931898</v>
      </c>
      <c r="O968">
        <v>12.7676395019434</v>
      </c>
      <c r="P968">
        <v>154.212024786467</v>
      </c>
      <c r="Q968">
        <v>0.13021947923091801</v>
      </c>
    </row>
    <row r="969" spans="1:17" hidden="1" x14ac:dyDescent="0.3">
      <c r="A969" t="s">
        <v>2090</v>
      </c>
      <c r="B969" t="s">
        <v>2091</v>
      </c>
      <c r="C969" t="s">
        <v>3186</v>
      </c>
      <c r="D969" t="s">
        <v>382</v>
      </c>
      <c r="E969">
        <v>3077.2792959499998</v>
      </c>
      <c r="F969">
        <v>273.39999999999998</v>
      </c>
      <c r="G969">
        <v>-7.4971267641236299</v>
      </c>
      <c r="H969">
        <v>21.362686890671501</v>
      </c>
      <c r="I969">
        <v>30.062892438852501</v>
      </c>
      <c r="J969">
        <v>6.6394750156804898</v>
      </c>
      <c r="K969">
        <v>250.73774081704201</v>
      </c>
      <c r="L969">
        <v>224.760944638137</v>
      </c>
      <c r="M969">
        <v>58.048487334908202</v>
      </c>
      <c r="N969">
        <v>1.9849506754677999</v>
      </c>
      <c r="O969">
        <v>10.3145574250183</v>
      </c>
      <c r="P969">
        <v>52.737430167597701</v>
      </c>
      <c r="Q969">
        <v>3.9600028147235997E-2</v>
      </c>
    </row>
    <row r="970" spans="1:17" hidden="1" x14ac:dyDescent="0.3">
      <c r="A970" t="s">
        <v>2092</v>
      </c>
      <c r="B970" t="s">
        <v>2093</v>
      </c>
      <c r="C970" t="s">
        <v>3186</v>
      </c>
      <c r="D970" t="s">
        <v>127</v>
      </c>
      <c r="E970">
        <v>3060.2046975879998</v>
      </c>
      <c r="F970">
        <v>55.43</v>
      </c>
      <c r="G970">
        <v>29.0719843139284</v>
      </c>
      <c r="H970">
        <v>24.431426102333699</v>
      </c>
      <c r="I970">
        <v>42.605746381415202</v>
      </c>
      <c r="J970">
        <v>13.112326280155999</v>
      </c>
      <c r="K970">
        <v>48.7146723700425</v>
      </c>
      <c r="L970">
        <v>41.868577365098098</v>
      </c>
      <c r="M970">
        <v>83.711068430275304</v>
      </c>
      <c r="N970">
        <v>0.88868358001957803</v>
      </c>
      <c r="O970">
        <v>6.26014793433158</v>
      </c>
      <c r="P970">
        <v>80.671447196870901</v>
      </c>
      <c r="Q970">
        <v>0.133850153545681</v>
      </c>
    </row>
    <row r="971" spans="1:17" hidden="1" x14ac:dyDescent="0.3">
      <c r="A971" t="s">
        <v>2094</v>
      </c>
      <c r="B971" t="s">
        <v>2095</v>
      </c>
      <c r="C971" t="s">
        <v>3186</v>
      </c>
      <c r="D971" t="s">
        <v>158</v>
      </c>
      <c r="E971">
        <v>3052.5364615899998</v>
      </c>
      <c r="F971">
        <v>313.3</v>
      </c>
      <c r="G971">
        <v>-27.7311020898095</v>
      </c>
      <c r="H971">
        <v>-8.2987739486359207</v>
      </c>
      <c r="I971">
        <v>-18.2182102757967</v>
      </c>
      <c r="J971">
        <v>3.3920238949142001</v>
      </c>
      <c r="K971">
        <v>338.66608066293099</v>
      </c>
      <c r="L971">
        <v>341.88968494894198</v>
      </c>
      <c r="M971">
        <v>51.336079916221301</v>
      </c>
      <c r="N971">
        <v>1.04785036475161</v>
      </c>
      <c r="O971">
        <v>54.229173316310202</v>
      </c>
      <c r="P971">
        <v>14.761904761904701</v>
      </c>
      <c r="Q971">
        <v>9.3382924369681E-2</v>
      </c>
    </row>
    <row r="972" spans="1:17" x14ac:dyDescent="0.3">
      <c r="A972" t="s">
        <v>2096</v>
      </c>
      <c r="B972" t="s">
        <v>2097</v>
      </c>
      <c r="C972" t="s">
        <v>3171</v>
      </c>
      <c r="D972" t="s">
        <v>440</v>
      </c>
      <c r="E972">
        <v>3049.7266902649999</v>
      </c>
      <c r="F972">
        <v>992.05</v>
      </c>
      <c r="G972">
        <v>-8.2558220944589902</v>
      </c>
      <c r="H972">
        <v>1.23267636725647</v>
      </c>
      <c r="I972">
        <v>-26.1999170699217</v>
      </c>
      <c r="J972">
        <v>1.3059298667502399</v>
      </c>
      <c r="K972">
        <v>1005.43768673566</v>
      </c>
      <c r="L972">
        <v>1005.74095337762</v>
      </c>
      <c r="M972">
        <v>63.6740840700948</v>
      </c>
      <c r="N972">
        <v>0.83329299547078095</v>
      </c>
      <c r="O972">
        <v>27.4078927473413</v>
      </c>
      <c r="P972">
        <v>19.351539942252099</v>
      </c>
      <c r="Q972">
        <v>3.1410193806945999E-2</v>
      </c>
    </row>
    <row r="973" spans="1:17" x14ac:dyDescent="0.3">
      <c r="A973" t="s">
        <v>2098</v>
      </c>
      <c r="B973" t="s">
        <v>2099</v>
      </c>
      <c r="C973" t="s">
        <v>3177</v>
      </c>
      <c r="D973" t="s">
        <v>262</v>
      </c>
      <c r="E973">
        <v>3047.7311570000002</v>
      </c>
      <c r="F973">
        <v>312.55</v>
      </c>
      <c r="G973">
        <v>-10.199014749172999</v>
      </c>
      <c r="H973">
        <v>-4.2356702571549798</v>
      </c>
      <c r="I973">
        <v>3.3038663309496501</v>
      </c>
      <c r="J973">
        <v>-1.67114198419354</v>
      </c>
      <c r="K973">
        <v>320.44968320902399</v>
      </c>
      <c r="L973">
        <v>307.75863559378303</v>
      </c>
      <c r="M973">
        <v>41.113005821300597</v>
      </c>
      <c r="N973">
        <v>0.93547949638968897</v>
      </c>
      <c r="O973">
        <v>28.475443928971298</v>
      </c>
      <c r="P973">
        <v>27.493371405262</v>
      </c>
      <c r="Q973">
        <v>8.4869759136257994E-2</v>
      </c>
    </row>
    <row r="974" spans="1:17" hidden="1" x14ac:dyDescent="0.3">
      <c r="A974" t="s">
        <v>2100</v>
      </c>
      <c r="B974" t="s">
        <v>2101</v>
      </c>
      <c r="C974" t="s">
        <v>3186</v>
      </c>
      <c r="D974" t="s">
        <v>327</v>
      </c>
      <c r="E974">
        <v>3040.1007928200002</v>
      </c>
      <c r="F974">
        <v>935.75</v>
      </c>
      <c r="G974">
        <v>48.7670492977471</v>
      </c>
      <c r="H974">
        <v>22.3963795255634</v>
      </c>
      <c r="I974">
        <v>93.034550721696604</v>
      </c>
      <c r="J974">
        <v>8.7783334779185296</v>
      </c>
      <c r="K974">
        <v>751.68854951149797</v>
      </c>
      <c r="L974">
        <v>591.73246967125795</v>
      </c>
      <c r="M974">
        <v>72.038341952193903</v>
      </c>
      <c r="N974">
        <v>0.56293496387352904</v>
      </c>
      <c r="O974">
        <v>1.5228426395939001</v>
      </c>
      <c r="P974">
        <v>128.51037851037799</v>
      </c>
      <c r="Q974">
        <v>-1.7147859078201998E-2</v>
      </c>
    </row>
    <row r="975" spans="1:17" hidden="1" x14ac:dyDescent="0.3">
      <c r="A975" t="s">
        <v>2102</v>
      </c>
      <c r="B975" t="s">
        <v>2103</v>
      </c>
      <c r="C975" t="s">
        <v>3186</v>
      </c>
      <c r="D975" t="s">
        <v>197</v>
      </c>
      <c r="E975">
        <v>3038.4605332900001</v>
      </c>
      <c r="F975">
        <v>2068.6999999999998</v>
      </c>
      <c r="G975">
        <v>47.544295821775201</v>
      </c>
      <c r="H975">
        <v>18.066847827998401</v>
      </c>
      <c r="I975">
        <v>78.235676874202497</v>
      </c>
      <c r="J975">
        <v>-8.0302352100183203</v>
      </c>
      <c r="K975">
        <v>1912.8240969363901</v>
      </c>
      <c r="L975">
        <v>1491.1759673284701</v>
      </c>
      <c r="M975">
        <v>42.957456078623302</v>
      </c>
      <c r="N975">
        <v>0.97897382066868599</v>
      </c>
      <c r="O975">
        <v>18.852419393822199</v>
      </c>
      <c r="P975">
        <v>102.793843740809</v>
      </c>
      <c r="Q975">
        <v>0.137607751644091</v>
      </c>
    </row>
    <row r="976" spans="1:17" x14ac:dyDescent="0.3">
      <c r="A976" t="s">
        <v>2104</v>
      </c>
      <c r="B976" t="s">
        <v>2105</v>
      </c>
      <c r="C976" t="s">
        <v>3175</v>
      </c>
      <c r="D976" t="s">
        <v>185</v>
      </c>
      <c r="E976">
        <v>3035.6342853900001</v>
      </c>
      <c r="F976">
        <v>182.56</v>
      </c>
      <c r="G976">
        <v>-8.4949625643505904</v>
      </c>
      <c r="H976">
        <v>6.6113718925810696</v>
      </c>
      <c r="I976">
        <v>-32.903247112652799</v>
      </c>
      <c r="J976">
        <v>-3.7775936046325902</v>
      </c>
      <c r="K976">
        <v>190.783024319383</v>
      </c>
      <c r="L976">
        <v>186.60751748769101</v>
      </c>
      <c r="M976">
        <v>40.821652816706397</v>
      </c>
      <c r="N976">
        <v>0.82939913183235603</v>
      </c>
      <c r="O976">
        <v>55.017528483786101</v>
      </c>
      <c r="P976">
        <v>37.2631578947368</v>
      </c>
      <c r="Q976">
        <v>-4.1108929046939999E-3</v>
      </c>
    </row>
    <row r="977" spans="1:17" hidden="1" x14ac:dyDescent="0.3">
      <c r="A977" t="s">
        <v>2106</v>
      </c>
      <c r="B977" t="s">
        <v>2107</v>
      </c>
      <c r="C977" t="s">
        <v>3186</v>
      </c>
      <c r="D977" t="s">
        <v>271</v>
      </c>
      <c r="E977">
        <v>3025.1203647749999</v>
      </c>
      <c r="F977">
        <v>274.3</v>
      </c>
      <c r="G977">
        <v>-8.9652876149934801</v>
      </c>
      <c r="H977">
        <v>2.92244147091407</v>
      </c>
      <c r="I977">
        <v>0.57913904578961695</v>
      </c>
      <c r="J977">
        <v>0.19632414658288599</v>
      </c>
      <c r="K977">
        <v>276.63695743640199</v>
      </c>
      <c r="L977">
        <v>268.25223556394798</v>
      </c>
      <c r="M977">
        <v>54.397746187921001</v>
      </c>
      <c r="N977">
        <v>0.64852563760515403</v>
      </c>
      <c r="O977">
        <v>23.769595333576301</v>
      </c>
      <c r="P977">
        <v>30.401711433325399</v>
      </c>
      <c r="Q977">
        <v>4.0020285574961997E-2</v>
      </c>
    </row>
    <row r="978" spans="1:17" x14ac:dyDescent="0.3">
      <c r="A978" t="s">
        <v>2108</v>
      </c>
      <c r="B978" t="s">
        <v>2109</v>
      </c>
      <c r="C978" t="s">
        <v>3180</v>
      </c>
      <c r="D978" t="s">
        <v>80</v>
      </c>
      <c r="E978">
        <v>3022.4813399519999</v>
      </c>
      <c r="F978">
        <v>230.16</v>
      </c>
      <c r="G978">
        <v>-24.7561447397539</v>
      </c>
      <c r="H978">
        <v>-1.7917654792320801</v>
      </c>
      <c r="I978">
        <v>-11.325067467303899</v>
      </c>
      <c r="J978">
        <v>0.271701526690864</v>
      </c>
      <c r="K978">
        <v>233.644124423362</v>
      </c>
      <c r="L978">
        <v>235.23175751888201</v>
      </c>
      <c r="M978">
        <v>46.624017315651201</v>
      </c>
      <c r="N978">
        <v>0.32507142931279398</v>
      </c>
      <c r="O978">
        <v>32.516510253736499</v>
      </c>
      <c r="P978">
        <v>18.6391752577319</v>
      </c>
      <c r="Q978">
        <v>-6.3798634656674999E-2</v>
      </c>
    </row>
    <row r="979" spans="1:17" x14ac:dyDescent="0.3">
      <c r="A979" t="s">
        <v>2110</v>
      </c>
      <c r="B979" t="s">
        <v>2111</v>
      </c>
      <c r="C979" t="s">
        <v>3183</v>
      </c>
      <c r="D979" t="s">
        <v>106</v>
      </c>
      <c r="E979">
        <v>3019.5485662999999</v>
      </c>
      <c r="F979">
        <v>693.75</v>
      </c>
      <c r="G979">
        <v>-53.318769799120602</v>
      </c>
      <c r="H979">
        <v>-2.69194865669995</v>
      </c>
      <c r="I979">
        <v>-18.304610545294999</v>
      </c>
      <c r="J979">
        <v>-0.70793481642068001</v>
      </c>
      <c r="K979">
        <v>721.885173314751</v>
      </c>
      <c r="L979">
        <v>775.48665842501703</v>
      </c>
      <c r="M979">
        <v>46.2384475800148</v>
      </c>
      <c r="N979">
        <v>0.27046847951333303</v>
      </c>
      <c r="O979">
        <v>43.9711711711711</v>
      </c>
      <c r="P979">
        <v>12.112152553329</v>
      </c>
    </row>
    <row r="980" spans="1:17" hidden="1" x14ac:dyDescent="0.3">
      <c r="A980" t="s">
        <v>2112</v>
      </c>
      <c r="B980" t="s">
        <v>2113</v>
      </c>
      <c r="C980" t="s">
        <v>3186</v>
      </c>
      <c r="D980" t="s">
        <v>1420</v>
      </c>
      <c r="E980">
        <v>3011.8944976049902</v>
      </c>
      <c r="F980">
        <v>3243.2</v>
      </c>
      <c r="G980">
        <v>30.9847802997825</v>
      </c>
      <c r="H980">
        <v>5.3408772941715004</v>
      </c>
      <c r="I980">
        <v>27.457297801820101</v>
      </c>
      <c r="J980">
        <v>-4.1592242201007998</v>
      </c>
      <c r="K980">
        <v>3063.3248184436402</v>
      </c>
      <c r="L980">
        <v>2501.6700370081098</v>
      </c>
      <c r="M980">
        <v>48.6975260393517</v>
      </c>
      <c r="N980">
        <v>0.40968696544182498</v>
      </c>
      <c r="O980">
        <v>8.6889491859891397</v>
      </c>
      <c r="P980">
        <v>68.386075127852294</v>
      </c>
      <c r="Q980">
        <v>0.18975993058672999</v>
      </c>
    </row>
    <row r="981" spans="1:17" hidden="1" x14ac:dyDescent="0.3">
      <c r="A981" t="s">
        <v>2114</v>
      </c>
      <c r="B981" t="s">
        <v>2115</v>
      </c>
      <c r="C981" t="s">
        <v>3186</v>
      </c>
      <c r="D981" t="s">
        <v>631</v>
      </c>
      <c r="E981">
        <v>3008.64125276</v>
      </c>
      <c r="F981">
        <v>1999.5</v>
      </c>
      <c r="G981">
        <v>260.43806513440097</v>
      </c>
      <c r="H981">
        <v>7.3875981740133296</v>
      </c>
      <c r="I981">
        <v>44.180399148541603</v>
      </c>
      <c r="J981">
        <v>-5.3109067685427798</v>
      </c>
      <c r="K981">
        <v>1893.51768708238</v>
      </c>
      <c r="L981">
        <v>1506.27079881139</v>
      </c>
      <c r="M981">
        <v>69.126948687315107</v>
      </c>
      <c r="N981">
        <v>1.09182044143235</v>
      </c>
      <c r="O981">
        <v>12.298074518629599</v>
      </c>
      <c r="P981">
        <v>312.26804123711298</v>
      </c>
      <c r="Q981">
        <v>0.25760135609993801</v>
      </c>
    </row>
    <row r="982" spans="1:17" hidden="1" x14ac:dyDescent="0.3">
      <c r="A982" t="s">
        <v>2116</v>
      </c>
      <c r="B982" t="s">
        <v>2117</v>
      </c>
      <c r="C982" t="s">
        <v>3186</v>
      </c>
      <c r="D982" t="s">
        <v>288</v>
      </c>
      <c r="E982">
        <v>3008.3245879199999</v>
      </c>
      <c r="F982">
        <v>167.53</v>
      </c>
      <c r="G982">
        <v>68.225519454910796</v>
      </c>
      <c r="H982">
        <v>18.4500775503931</v>
      </c>
      <c r="I982">
        <v>29.3755334595539</v>
      </c>
      <c r="J982">
        <v>-1.0235988724113401</v>
      </c>
      <c r="K982">
        <v>149.72582548861601</v>
      </c>
      <c r="L982">
        <v>132.70627161799001</v>
      </c>
      <c r="M982">
        <v>63.589484894381897</v>
      </c>
      <c r="N982">
        <v>1.63437069622776</v>
      </c>
      <c r="O982">
        <v>8.2134543066913306</v>
      </c>
      <c r="P982">
        <v>99.440476190476204</v>
      </c>
      <c r="Q982">
        <v>0.17048661778170099</v>
      </c>
    </row>
    <row r="983" spans="1:17" hidden="1" x14ac:dyDescent="0.3">
      <c r="A983" t="s">
        <v>2118</v>
      </c>
      <c r="B983" t="s">
        <v>2119</v>
      </c>
      <c r="C983" t="s">
        <v>3186</v>
      </c>
      <c r="D983" t="s">
        <v>54</v>
      </c>
      <c r="E983">
        <v>3006.8401055999998</v>
      </c>
      <c r="F983">
        <v>356.95</v>
      </c>
      <c r="G983">
        <v>165.86548343506499</v>
      </c>
      <c r="H983">
        <v>16.690491158466799</v>
      </c>
      <c r="I983">
        <v>82.420355633630194</v>
      </c>
      <c r="J983">
        <v>-5.8259252707875504</v>
      </c>
      <c r="K983">
        <v>311.76495351992799</v>
      </c>
      <c r="L983">
        <v>226.221160222755</v>
      </c>
      <c r="M983">
        <v>55.222625935233403</v>
      </c>
      <c r="N983">
        <v>1.4490225413622599</v>
      </c>
      <c r="O983">
        <v>9.72124947471635</v>
      </c>
      <c r="P983">
        <v>219.13276709879301</v>
      </c>
      <c r="Q983">
        <v>8.4117661347439004E-2</v>
      </c>
    </row>
    <row r="984" spans="1:17" hidden="1" x14ac:dyDescent="0.3">
      <c r="A984" t="s">
        <v>2120</v>
      </c>
      <c r="B984" t="s">
        <v>2121</v>
      </c>
      <c r="C984" t="s">
        <v>3186</v>
      </c>
      <c r="D984" t="s">
        <v>285</v>
      </c>
      <c r="E984">
        <v>2997.594352652</v>
      </c>
      <c r="F984">
        <v>96.3</v>
      </c>
      <c r="G984">
        <v>43.603643620034298</v>
      </c>
      <c r="H984">
        <v>26.7738743517587</v>
      </c>
      <c r="I984">
        <v>77.660235104055104</v>
      </c>
      <c r="J984">
        <v>7.3649476573116504</v>
      </c>
      <c r="K984">
        <v>79.7109669228755</v>
      </c>
      <c r="L984">
        <v>63.761024276370001</v>
      </c>
      <c r="M984">
        <v>68.737828839717693</v>
      </c>
      <c r="N984">
        <v>1.33747204415598</v>
      </c>
      <c r="O984">
        <v>9.4392523364486003</v>
      </c>
      <c r="P984">
        <v>109.575625680087</v>
      </c>
      <c r="Q984">
        <v>8.9178501031886001E-2</v>
      </c>
    </row>
    <row r="985" spans="1:17" hidden="1" x14ac:dyDescent="0.3">
      <c r="A985" t="s">
        <v>2122</v>
      </c>
      <c r="B985" t="s">
        <v>2123</v>
      </c>
      <c r="C985" t="s">
        <v>3186</v>
      </c>
      <c r="D985" t="s">
        <v>262</v>
      </c>
      <c r="E985">
        <v>2961.63</v>
      </c>
      <c r="F985">
        <v>14396</v>
      </c>
      <c r="G985">
        <v>-25.224761044220799</v>
      </c>
      <c r="H985">
        <v>-7.78310989171103</v>
      </c>
      <c r="I985">
        <v>18.796317532809201</v>
      </c>
      <c r="J985">
        <v>-3.6359192402979099</v>
      </c>
      <c r="K985">
        <v>14843.216162070599</v>
      </c>
      <c r="L985">
        <v>13922.986416002799</v>
      </c>
      <c r="M985">
        <v>49.589636150297999</v>
      </c>
      <c r="N985">
        <v>0.61679053329479006</v>
      </c>
      <c r="O985">
        <v>18.088705195887702</v>
      </c>
      <c r="P985">
        <v>38.409768291510403</v>
      </c>
      <c r="Q985">
        <v>0.14453939119933401</v>
      </c>
    </row>
    <row r="986" spans="1:17" x14ac:dyDescent="0.3">
      <c r="A986" t="s">
        <v>2124</v>
      </c>
      <c r="B986" t="s">
        <v>2125</v>
      </c>
      <c r="C986" t="s">
        <v>3175</v>
      </c>
      <c r="D986" t="s">
        <v>285</v>
      </c>
      <c r="E986">
        <v>2948.1903104399998</v>
      </c>
      <c r="F986">
        <v>481.9</v>
      </c>
      <c r="G986">
        <v>-29.819058794264599</v>
      </c>
      <c r="H986">
        <v>24.6809910445896</v>
      </c>
      <c r="I986">
        <v>2.9517979950877198</v>
      </c>
      <c r="J986">
        <v>7.4084990534641904</v>
      </c>
      <c r="K986">
        <v>445.79813922071702</v>
      </c>
      <c r="L986">
        <v>419.35910691336801</v>
      </c>
      <c r="M986">
        <v>62.313189007857602</v>
      </c>
      <c r="N986">
        <v>2.8256192649741498</v>
      </c>
      <c r="O986">
        <v>11.5791658020336</v>
      </c>
      <c r="P986">
        <v>45.655130723892903</v>
      </c>
      <c r="Q986">
        <v>-2.3291508685181001E-2</v>
      </c>
    </row>
    <row r="987" spans="1:17" hidden="1" x14ac:dyDescent="0.3">
      <c r="A987" t="s">
        <v>2126</v>
      </c>
      <c r="B987" t="s">
        <v>2127</v>
      </c>
      <c r="C987" t="s">
        <v>3186</v>
      </c>
      <c r="D987" t="s">
        <v>740</v>
      </c>
      <c r="E987">
        <v>2935.8591919999999</v>
      </c>
      <c r="F987">
        <v>722.8</v>
      </c>
      <c r="G987">
        <v>-21.982613961030602</v>
      </c>
      <c r="H987">
        <v>-3.2913937135093398</v>
      </c>
      <c r="I987">
        <v>-7.3251912763279101</v>
      </c>
      <c r="J987">
        <v>7.5942687601484593E-2</v>
      </c>
      <c r="K987">
        <v>728.19603656303002</v>
      </c>
      <c r="L987">
        <v>704.79741785720296</v>
      </c>
      <c r="M987">
        <v>45.838129208187503</v>
      </c>
      <c r="N987">
        <v>0.36086897944384899</v>
      </c>
      <c r="O987">
        <v>20.724958494742602</v>
      </c>
      <c r="P987">
        <v>28.795438346400498</v>
      </c>
      <c r="Q987">
        <v>-2.7040262695206999E-2</v>
      </c>
    </row>
    <row r="988" spans="1:17" hidden="1" x14ac:dyDescent="0.3">
      <c r="A988" t="s">
        <v>2128</v>
      </c>
      <c r="B988" t="s">
        <v>2129</v>
      </c>
      <c r="C988" t="s">
        <v>3186</v>
      </c>
      <c r="D988" t="s">
        <v>285</v>
      </c>
      <c r="E988">
        <v>2934.0172171250001</v>
      </c>
      <c r="F988">
        <v>533.54999999999995</v>
      </c>
      <c r="G988">
        <v>133.11975274046</v>
      </c>
      <c r="H988">
        <v>-10.758474094497</v>
      </c>
      <c r="I988">
        <v>76.934358485538496</v>
      </c>
      <c r="J988">
        <v>-5.6773680260629504</v>
      </c>
      <c r="K988">
        <v>590.99942936403397</v>
      </c>
      <c r="L988">
        <v>483.829512210595</v>
      </c>
      <c r="M988">
        <v>33.2296472074569</v>
      </c>
      <c r="N988">
        <v>0.512999541065561</v>
      </c>
      <c r="O988">
        <v>70.330803111235994</v>
      </c>
      <c r="P988">
        <v>173.61538461538399</v>
      </c>
      <c r="Q988">
        <v>0.18685846060424199</v>
      </c>
    </row>
    <row r="989" spans="1:17" hidden="1" x14ac:dyDescent="0.3">
      <c r="A989" t="s">
        <v>2130</v>
      </c>
      <c r="B989" t="s">
        <v>2131</v>
      </c>
      <c r="C989" t="s">
        <v>3186</v>
      </c>
      <c r="D989" t="s">
        <v>463</v>
      </c>
      <c r="E989">
        <v>2932.2234039999998</v>
      </c>
      <c r="F989">
        <v>513.04999999999995</v>
      </c>
      <c r="G989">
        <v>-7.6681785669715401</v>
      </c>
      <c r="H989">
        <v>3.7745522637896598</v>
      </c>
      <c r="I989">
        <v>-16.170346979283401</v>
      </c>
      <c r="J989">
        <v>-0.24116525766741001</v>
      </c>
      <c r="K989">
        <v>517.12195891310296</v>
      </c>
      <c r="L989">
        <v>507.417989267395</v>
      </c>
      <c r="M989">
        <v>55.402175697900098</v>
      </c>
      <c r="N989">
        <v>0.77470688559135603</v>
      </c>
      <c r="O989">
        <v>28.6326868726245</v>
      </c>
      <c r="P989">
        <v>33.173264114211499</v>
      </c>
      <c r="Q989">
        <v>2.5455779639854001E-2</v>
      </c>
    </row>
    <row r="990" spans="1:17" hidden="1" x14ac:dyDescent="0.3">
      <c r="A990" t="s">
        <v>2132</v>
      </c>
      <c r="B990" t="s">
        <v>2133</v>
      </c>
      <c r="C990" t="s">
        <v>3186</v>
      </c>
      <c r="D990" t="s">
        <v>127</v>
      </c>
      <c r="E990">
        <v>2930.755975</v>
      </c>
      <c r="F990">
        <v>577</v>
      </c>
      <c r="G990">
        <v>-50.050922583551397</v>
      </c>
      <c r="H990">
        <v>-4.3240343495494198</v>
      </c>
      <c r="I990">
        <v>-19.322226135202101</v>
      </c>
      <c r="J990">
        <v>-4.0337208075130899</v>
      </c>
      <c r="K990">
        <v>590.26993442157504</v>
      </c>
      <c r="L990">
        <v>631.11890606614702</v>
      </c>
      <c r="M990">
        <v>35.393723379171703</v>
      </c>
      <c r="N990">
        <v>0.51105089310948604</v>
      </c>
      <c r="O990">
        <v>48.873483535528599</v>
      </c>
      <c r="P990">
        <v>15.1696606786427</v>
      </c>
      <c r="Q990">
        <v>3.3966409088438003E-2</v>
      </c>
    </row>
    <row r="991" spans="1:17" hidden="1" x14ac:dyDescent="0.3">
      <c r="A991" t="s">
        <v>2134</v>
      </c>
      <c r="B991" t="s">
        <v>2135</v>
      </c>
      <c r="C991" t="s">
        <v>3186</v>
      </c>
      <c r="D991" t="s">
        <v>527</v>
      </c>
      <c r="E991">
        <v>2927.6796868699998</v>
      </c>
      <c r="F991">
        <v>91.08</v>
      </c>
      <c r="G991">
        <v>7.2129232293139802</v>
      </c>
      <c r="H991">
        <v>15.099610344161301</v>
      </c>
      <c r="I991">
        <v>21.402542984204501</v>
      </c>
      <c r="J991">
        <v>5.7952173900300998</v>
      </c>
      <c r="K991">
        <v>84.592184953086004</v>
      </c>
      <c r="L991">
        <v>76.768877235776301</v>
      </c>
      <c r="M991">
        <v>77.751785426056699</v>
      </c>
      <c r="N991">
        <v>2.6135327288902701</v>
      </c>
      <c r="O991">
        <v>28.293807641633698</v>
      </c>
      <c r="P991">
        <v>76.854368932038795</v>
      </c>
      <c r="Q991">
        <v>0.15972274327029601</v>
      </c>
    </row>
    <row r="992" spans="1:17" hidden="1" x14ac:dyDescent="0.3">
      <c r="A992" t="s">
        <v>2136</v>
      </c>
      <c r="B992" t="s">
        <v>2137</v>
      </c>
      <c r="C992" t="s">
        <v>3186</v>
      </c>
      <c r="D992" t="s">
        <v>46</v>
      </c>
      <c r="E992">
        <v>2923.898952</v>
      </c>
      <c r="F992">
        <v>228.49</v>
      </c>
      <c r="G992">
        <v>8.8501941070110099</v>
      </c>
      <c r="H992">
        <v>-6.0951542683072404</v>
      </c>
      <c r="I992">
        <v>26.985816204981798</v>
      </c>
      <c r="J992">
        <v>-0.49660998768547798</v>
      </c>
      <c r="K992">
        <v>234.63314895212901</v>
      </c>
      <c r="L992">
        <v>208.55616974079899</v>
      </c>
      <c r="M992">
        <v>37.305777125434197</v>
      </c>
      <c r="N992">
        <v>0.266833342274791</v>
      </c>
      <c r="O992">
        <v>29.983806731147901</v>
      </c>
      <c r="P992">
        <v>62.0496453900709</v>
      </c>
    </row>
    <row r="993" spans="1:17" hidden="1" x14ac:dyDescent="0.3">
      <c r="A993" t="s">
        <v>2138</v>
      </c>
      <c r="B993" t="s">
        <v>2139</v>
      </c>
      <c r="C993" t="s">
        <v>3186</v>
      </c>
      <c r="D993" t="s">
        <v>197</v>
      </c>
      <c r="E993">
        <v>2895.529969875</v>
      </c>
      <c r="F993">
        <v>1901</v>
      </c>
      <c r="G993">
        <v>-38.973745939383598</v>
      </c>
      <c r="H993">
        <v>-4.4080232789360396</v>
      </c>
      <c r="I993">
        <v>-13.9109007474548</v>
      </c>
      <c r="J993">
        <v>-4.0175889340211004</v>
      </c>
      <c r="K993">
        <v>1984.0141593497301</v>
      </c>
      <c r="L993">
        <v>2020.20533642282</v>
      </c>
      <c r="M993">
        <v>25.373123797546899</v>
      </c>
      <c r="N993">
        <v>0.43251292367262201</v>
      </c>
      <c r="O993">
        <v>29.405576012624898</v>
      </c>
      <c r="P993">
        <v>9.1180437964583891</v>
      </c>
      <c r="Q993">
        <v>4.0367250942798999E-2</v>
      </c>
    </row>
    <row r="994" spans="1:17" hidden="1" x14ac:dyDescent="0.3">
      <c r="A994" t="s">
        <v>2140</v>
      </c>
      <c r="B994" t="s">
        <v>2141</v>
      </c>
      <c r="C994" t="s">
        <v>3186</v>
      </c>
      <c r="D994" t="s">
        <v>46</v>
      </c>
      <c r="E994">
        <v>2895.3806615349999</v>
      </c>
      <c r="F994">
        <v>2645.45</v>
      </c>
      <c r="G994">
        <v>38.899506211280503</v>
      </c>
      <c r="H994">
        <v>-10.3552691897236</v>
      </c>
      <c r="I994">
        <v>1.3418013957750401</v>
      </c>
      <c r="J994">
        <v>0.320900386487393</v>
      </c>
      <c r="K994">
        <v>2812.5911031104702</v>
      </c>
      <c r="L994">
        <v>2581.7842559137398</v>
      </c>
      <c r="M994">
        <v>45.821316047729702</v>
      </c>
      <c r="N994">
        <v>0.424692254171533</v>
      </c>
      <c r="O994">
        <v>40.161409212043303</v>
      </c>
      <c r="P994">
        <v>68.339166401527194</v>
      </c>
      <c r="Q994">
        <v>0.108275511123215</v>
      </c>
    </row>
    <row r="995" spans="1:17" hidden="1" x14ac:dyDescent="0.3">
      <c r="A995" t="s">
        <v>2142</v>
      </c>
      <c r="B995" t="s">
        <v>2143</v>
      </c>
      <c r="C995" t="s">
        <v>3186</v>
      </c>
      <c r="D995" t="s">
        <v>95</v>
      </c>
      <c r="E995">
        <v>2881.19686572</v>
      </c>
      <c r="F995">
        <v>747.95</v>
      </c>
      <c r="G995">
        <v>-15.389163827756301</v>
      </c>
      <c r="H995">
        <v>-6.85297102508666</v>
      </c>
      <c r="I995">
        <v>-9.4211991341479404</v>
      </c>
      <c r="J995">
        <v>-0.63264405625640197</v>
      </c>
      <c r="K995">
        <v>795.33751602969005</v>
      </c>
      <c r="L995">
        <v>762.00868669191004</v>
      </c>
      <c r="M995">
        <v>38.347638976220701</v>
      </c>
      <c r="N995">
        <v>0.690751135215944</v>
      </c>
      <c r="O995">
        <v>35.837957082692597</v>
      </c>
      <c r="P995">
        <v>39.244158987247502</v>
      </c>
      <c r="Q995">
        <v>5.3433191920144001E-2</v>
      </c>
    </row>
    <row r="996" spans="1:17" hidden="1" x14ac:dyDescent="0.3">
      <c r="A996" t="s">
        <v>2144</v>
      </c>
      <c r="B996" t="s">
        <v>2145</v>
      </c>
      <c r="C996" t="s">
        <v>3186</v>
      </c>
      <c r="D996" t="s">
        <v>468</v>
      </c>
      <c r="E996">
        <v>2879.0157171999999</v>
      </c>
      <c r="F996">
        <v>4419.05</v>
      </c>
      <c r="G996">
        <v>3.5874248239046</v>
      </c>
      <c r="H996">
        <v>-11.9454627355636</v>
      </c>
      <c r="I996">
        <v>35.012966270261401</v>
      </c>
      <c r="J996">
        <v>-3.4232595058955102</v>
      </c>
      <c r="K996">
        <v>4626.4582268516397</v>
      </c>
      <c r="L996">
        <v>3981.52666747782</v>
      </c>
      <c r="M996">
        <v>19.898956236589299</v>
      </c>
      <c r="N996">
        <v>0.236473931778303</v>
      </c>
      <c r="O996">
        <v>22.7865717744764</v>
      </c>
      <c r="P996">
        <v>54.942935783033199</v>
      </c>
      <c r="Q996">
        <v>0.127028066733615</v>
      </c>
    </row>
    <row r="997" spans="1:17" x14ac:dyDescent="0.3">
      <c r="A997" t="s">
        <v>2146</v>
      </c>
      <c r="B997" t="s">
        <v>2147</v>
      </c>
      <c r="C997" t="s">
        <v>3171</v>
      </c>
      <c r="D997" t="s">
        <v>544</v>
      </c>
      <c r="E997">
        <v>2876.40032079</v>
      </c>
      <c r="F997">
        <v>49.39</v>
      </c>
      <c r="G997">
        <v>-9.6142495978588407</v>
      </c>
      <c r="H997">
        <v>-5.23270284494967</v>
      </c>
      <c r="I997">
        <v>10.9650738137325</v>
      </c>
      <c r="J997">
        <v>-3.60797220997034</v>
      </c>
      <c r="K997">
        <v>53.457645631503503</v>
      </c>
      <c r="L997">
        <v>48.347275793267599</v>
      </c>
      <c r="M997">
        <v>26.437456045103399</v>
      </c>
      <c r="N997">
        <v>0.46030037059907902</v>
      </c>
      <c r="O997">
        <v>27.556185462644201</v>
      </c>
      <c r="P997">
        <v>48.541353383458599</v>
      </c>
      <c r="Q997">
        <v>-5.3523820817926997E-2</v>
      </c>
    </row>
    <row r="998" spans="1:17" hidden="1" x14ac:dyDescent="0.3">
      <c r="A998" t="s">
        <v>2148</v>
      </c>
      <c r="B998" t="s">
        <v>2149</v>
      </c>
      <c r="C998" t="s">
        <v>3186</v>
      </c>
      <c r="D998" t="s">
        <v>1420</v>
      </c>
      <c r="E998">
        <v>2875.12002738</v>
      </c>
      <c r="F998">
        <v>370.75</v>
      </c>
      <c r="G998">
        <v>18.417075300418801</v>
      </c>
      <c r="H998">
        <v>-17.938327736145101</v>
      </c>
      <c r="I998">
        <v>3.9781709547927999</v>
      </c>
      <c r="J998">
        <v>-1.83543038870397</v>
      </c>
      <c r="K998">
        <v>393.75676687884601</v>
      </c>
      <c r="L998">
        <v>347.533172552395</v>
      </c>
      <c r="M998">
        <v>34.511291212355303</v>
      </c>
      <c r="N998">
        <v>0.33577696488164099</v>
      </c>
      <c r="O998">
        <v>21.874578556978999</v>
      </c>
      <c r="P998">
        <v>49.4658335013102</v>
      </c>
      <c r="Q998">
        <v>2.3021015479958998E-2</v>
      </c>
    </row>
    <row r="999" spans="1:17" hidden="1" x14ac:dyDescent="0.3">
      <c r="A999" t="s">
        <v>2150</v>
      </c>
      <c r="B999" t="s">
        <v>2151</v>
      </c>
      <c r="C999" t="s">
        <v>3186</v>
      </c>
      <c r="D999" t="s">
        <v>2152</v>
      </c>
      <c r="E999">
        <v>2858.34277772</v>
      </c>
      <c r="F999">
        <v>235.9</v>
      </c>
      <c r="G999">
        <v>-2.0797314843933501</v>
      </c>
      <c r="H999">
        <v>-12.6089337358951</v>
      </c>
      <c r="I999">
        <v>11.818132495862899</v>
      </c>
      <c r="J999">
        <v>-6.0375107489490301</v>
      </c>
      <c r="K999">
        <v>268.62581620343701</v>
      </c>
      <c r="M999">
        <v>25.4534908830957</v>
      </c>
      <c r="N999">
        <v>0.433368277318465</v>
      </c>
      <c r="O999">
        <v>39.8897838066977</v>
      </c>
      <c r="P999">
        <v>117.921478060046</v>
      </c>
    </row>
    <row r="1000" spans="1:17" hidden="1" x14ac:dyDescent="0.3">
      <c r="A1000" t="s">
        <v>2153</v>
      </c>
      <c r="B1000" t="s">
        <v>2154</v>
      </c>
      <c r="C1000" t="s">
        <v>3186</v>
      </c>
      <c r="D1000" t="s">
        <v>220</v>
      </c>
      <c r="E1000">
        <v>2848.52635749</v>
      </c>
      <c r="F1000">
        <v>2561.4499999999998</v>
      </c>
      <c r="G1000">
        <v>147.129502914303</v>
      </c>
      <c r="H1000">
        <v>34.075324401551001</v>
      </c>
      <c r="I1000">
        <v>93.910327845328098</v>
      </c>
      <c r="J1000">
        <v>-0.27406399025843697</v>
      </c>
      <c r="K1000">
        <v>2206.83011707674</v>
      </c>
      <c r="L1000">
        <v>1653.30386607746</v>
      </c>
      <c r="M1000">
        <v>59.9259730629879</v>
      </c>
      <c r="N1000">
        <v>1.5254495369925201</v>
      </c>
      <c r="O1000">
        <v>9.2623318823322691</v>
      </c>
      <c r="P1000">
        <v>178.40334764414899</v>
      </c>
      <c r="Q1000">
        <v>0.129674805841415</v>
      </c>
    </row>
    <row r="1001" spans="1:17" hidden="1" x14ac:dyDescent="0.3">
      <c r="A1001" t="s">
        <v>2155</v>
      </c>
      <c r="B1001" t="s">
        <v>2156</v>
      </c>
      <c r="C1001" t="s">
        <v>3186</v>
      </c>
      <c r="D1001" t="s">
        <v>127</v>
      </c>
      <c r="E1001">
        <v>2846.4417279999998</v>
      </c>
      <c r="F1001">
        <v>585.70000000000005</v>
      </c>
      <c r="G1001">
        <v>4.6011987536333097</v>
      </c>
      <c r="H1001">
        <v>-5.4912256118211999</v>
      </c>
      <c r="I1001">
        <v>17.190318855378099</v>
      </c>
      <c r="J1001">
        <v>2.68369163510889</v>
      </c>
      <c r="K1001">
        <v>590.67646564372899</v>
      </c>
      <c r="L1001">
        <v>546.73159602523106</v>
      </c>
      <c r="M1001">
        <v>52.779789038116803</v>
      </c>
      <c r="N1001">
        <v>0.591314630285248</v>
      </c>
      <c r="O1001">
        <v>24.6030390985145</v>
      </c>
      <c r="P1001">
        <v>41.987878787878799</v>
      </c>
      <c r="Q1001">
        <v>2.4808061491296999E-2</v>
      </c>
    </row>
    <row r="1002" spans="1:17" hidden="1" x14ac:dyDescent="0.3">
      <c r="A1002" t="s">
        <v>2157</v>
      </c>
      <c r="B1002" t="s">
        <v>2158</v>
      </c>
      <c r="C1002" t="s">
        <v>3186</v>
      </c>
      <c r="D1002" t="s">
        <v>544</v>
      </c>
      <c r="E1002">
        <v>2845.3919999999998</v>
      </c>
      <c r="F1002">
        <v>161.62</v>
      </c>
      <c r="G1002">
        <v>211.17364726519401</v>
      </c>
      <c r="H1002">
        <v>3.3873784558475499</v>
      </c>
      <c r="I1002">
        <v>118.59064566123899</v>
      </c>
      <c r="J1002">
        <v>-9.5345232421592492</v>
      </c>
      <c r="K1002">
        <v>155.71627241999801</v>
      </c>
      <c r="L1002">
        <v>118.61911270137701</v>
      </c>
      <c r="M1002">
        <v>37.065599213882301</v>
      </c>
      <c r="N1002">
        <v>0.96584303725539</v>
      </c>
      <c r="O1002">
        <v>15.394134389308199</v>
      </c>
      <c r="P1002">
        <v>247.56989247311799</v>
      </c>
      <c r="Q1002">
        <v>5.5880083887856001E-2</v>
      </c>
    </row>
    <row r="1003" spans="1:17" hidden="1" x14ac:dyDescent="0.3">
      <c r="A1003" t="s">
        <v>2159</v>
      </c>
      <c r="B1003" t="s">
        <v>2160</v>
      </c>
      <c r="C1003" t="s">
        <v>3186</v>
      </c>
      <c r="D1003" t="s">
        <v>372</v>
      </c>
      <c r="E1003">
        <v>2822.0733153750002</v>
      </c>
      <c r="F1003">
        <v>1874.65</v>
      </c>
      <c r="G1003">
        <v>-46.182538037437297</v>
      </c>
      <c r="H1003">
        <v>0.28148847573194102</v>
      </c>
      <c r="I1003">
        <v>-13.3769290962358</v>
      </c>
      <c r="J1003">
        <v>-0.41170578707156602</v>
      </c>
      <c r="K1003">
        <v>1888.99969997835</v>
      </c>
      <c r="L1003">
        <v>1967.05081074546</v>
      </c>
      <c r="M1003">
        <v>50.426971367899903</v>
      </c>
      <c r="N1003">
        <v>0.47563678569505702</v>
      </c>
      <c r="O1003">
        <v>31.224495239111299</v>
      </c>
      <c r="P1003">
        <v>10.9260355029585</v>
      </c>
      <c r="Q1003">
        <v>-0.10315984914917301</v>
      </c>
    </row>
    <row r="1004" spans="1:17" hidden="1" x14ac:dyDescent="0.3">
      <c r="A1004" t="s">
        <v>2161</v>
      </c>
      <c r="B1004" t="s">
        <v>2162</v>
      </c>
      <c r="C1004" t="s">
        <v>3186</v>
      </c>
      <c r="D1004" t="s">
        <v>72</v>
      </c>
      <c r="E1004">
        <v>2805.5324085099901</v>
      </c>
      <c r="F1004">
        <v>492.65</v>
      </c>
      <c r="G1004">
        <v>-22.467220744668801</v>
      </c>
      <c r="H1004">
        <v>-10.328131809849999</v>
      </c>
      <c r="I1004">
        <v>-12.7225852258298</v>
      </c>
      <c r="J1004">
        <v>-1.30073093005368</v>
      </c>
      <c r="K1004">
        <v>530.05209743420903</v>
      </c>
      <c r="M1004">
        <v>36.560108730347103</v>
      </c>
      <c r="O1004">
        <v>27.372373896275199</v>
      </c>
      <c r="P1004">
        <v>4.7745640153126203</v>
      </c>
    </row>
    <row r="1005" spans="1:17" hidden="1" x14ac:dyDescent="0.3">
      <c r="A1005" t="s">
        <v>2163</v>
      </c>
      <c r="B1005" t="s">
        <v>2164</v>
      </c>
      <c r="C1005" t="s">
        <v>3186</v>
      </c>
      <c r="D1005" t="s">
        <v>215</v>
      </c>
      <c r="E1005">
        <v>2796.64</v>
      </c>
      <c r="F1005">
        <v>648.65</v>
      </c>
      <c r="G1005">
        <v>104.88654979871799</v>
      </c>
      <c r="H1005">
        <v>33.847363857213601</v>
      </c>
      <c r="I1005">
        <v>143.95671819139901</v>
      </c>
      <c r="J1005">
        <v>4.2447295195266097</v>
      </c>
      <c r="K1005">
        <v>525.95825982934696</v>
      </c>
      <c r="L1005">
        <v>395.63672187741599</v>
      </c>
      <c r="M1005">
        <v>64.162596335660098</v>
      </c>
      <c r="N1005">
        <v>0.54828079284453601</v>
      </c>
      <c r="O1005">
        <v>3.29145147614275</v>
      </c>
      <c r="P1005">
        <v>185.183556825675</v>
      </c>
      <c r="Q1005">
        <v>0.205802142612521</v>
      </c>
    </row>
    <row r="1006" spans="1:17" hidden="1" x14ac:dyDescent="0.3">
      <c r="A1006" t="s">
        <v>2165</v>
      </c>
      <c r="B1006" t="s">
        <v>2166</v>
      </c>
      <c r="C1006" t="s">
        <v>3186</v>
      </c>
      <c r="D1006" t="s">
        <v>206</v>
      </c>
      <c r="E1006">
        <v>2796.50087304</v>
      </c>
      <c r="F1006">
        <v>1899.65</v>
      </c>
      <c r="G1006">
        <v>33.908217649949798</v>
      </c>
      <c r="H1006">
        <v>-8.3328286565190908</v>
      </c>
      <c r="I1006">
        <v>-10.126631061869</v>
      </c>
      <c r="J1006">
        <v>0.65008343329679397</v>
      </c>
      <c r="K1006">
        <v>2017.52110290982</v>
      </c>
      <c r="L1006">
        <v>1864.2376271835501</v>
      </c>
      <c r="M1006">
        <v>38.8221772013585</v>
      </c>
      <c r="N1006">
        <v>0.828016076034781</v>
      </c>
      <c r="O1006">
        <v>30.550364540836402</v>
      </c>
      <c r="P1006">
        <v>63.939590075512399</v>
      </c>
      <c r="Q1006">
        <v>0.129661902477757</v>
      </c>
    </row>
    <row r="1007" spans="1:17" hidden="1" x14ac:dyDescent="0.3">
      <c r="A1007" t="s">
        <v>2167</v>
      </c>
      <c r="B1007" t="s">
        <v>2168</v>
      </c>
      <c r="C1007" t="s">
        <v>3186</v>
      </c>
      <c r="D1007" t="s">
        <v>95</v>
      </c>
      <c r="E1007">
        <v>2781.6399000000001</v>
      </c>
      <c r="F1007">
        <v>411.1</v>
      </c>
      <c r="G1007">
        <v>113.844133560738</v>
      </c>
      <c r="H1007">
        <v>6.63603734599719</v>
      </c>
      <c r="I1007">
        <v>10.057725012548801</v>
      </c>
      <c r="J1007">
        <v>9.9468186349609997</v>
      </c>
      <c r="K1007">
        <v>402.078863178706</v>
      </c>
      <c r="L1007">
        <v>357.993910574236</v>
      </c>
      <c r="M1007">
        <v>65.303654659275296</v>
      </c>
      <c r="N1007">
        <v>1.01260385202027</v>
      </c>
      <c r="O1007">
        <v>25.006081245438999</v>
      </c>
      <c r="P1007">
        <v>158.580564000419</v>
      </c>
      <c r="Q1007">
        <v>0.235942561565299</v>
      </c>
    </row>
    <row r="1008" spans="1:17" hidden="1" x14ac:dyDescent="0.3">
      <c r="A1008" t="s">
        <v>2169</v>
      </c>
      <c r="B1008" t="s">
        <v>2170</v>
      </c>
      <c r="C1008" t="s">
        <v>3186</v>
      </c>
      <c r="D1008" t="s">
        <v>220</v>
      </c>
      <c r="E1008">
        <v>2778.8664934799999</v>
      </c>
      <c r="F1008">
        <v>6355.8</v>
      </c>
      <c r="G1008">
        <v>108.112139642855</v>
      </c>
      <c r="H1008">
        <v>8.6262663631934302</v>
      </c>
      <c r="I1008">
        <v>62.425190220091402</v>
      </c>
      <c r="J1008">
        <v>8.0844926678504994</v>
      </c>
      <c r="K1008">
        <v>5899.9594935939504</v>
      </c>
      <c r="L1008">
        <v>4739.0007418302503</v>
      </c>
      <c r="M1008">
        <v>65.616673182022296</v>
      </c>
      <c r="N1008">
        <v>0.22730652992473199</v>
      </c>
      <c r="O1008">
        <v>6.36190566097107</v>
      </c>
      <c r="P1008">
        <v>157.94119437511401</v>
      </c>
      <c r="Q1008">
        <v>0.12283752572032999</v>
      </c>
    </row>
    <row r="1009" spans="1:17" hidden="1" x14ac:dyDescent="0.3">
      <c r="A1009" t="s">
        <v>2171</v>
      </c>
      <c r="B1009" t="s">
        <v>2172</v>
      </c>
      <c r="C1009" t="s">
        <v>3186</v>
      </c>
      <c r="D1009" t="s">
        <v>138</v>
      </c>
      <c r="E1009">
        <v>2774.907275</v>
      </c>
      <c r="F1009">
        <v>492.4</v>
      </c>
      <c r="G1009">
        <v>-35.772809024836398</v>
      </c>
      <c r="H1009">
        <v>25.835768669739402</v>
      </c>
      <c r="I1009">
        <v>1.7302986133298099</v>
      </c>
      <c r="J1009">
        <v>2.25487292868022</v>
      </c>
      <c r="K1009">
        <v>437.89813980340398</v>
      </c>
      <c r="L1009">
        <v>441.05002555484401</v>
      </c>
      <c r="M1009">
        <v>64.855194086210204</v>
      </c>
      <c r="N1009">
        <v>1.7589182173118401</v>
      </c>
      <c r="O1009">
        <v>21.8521527213647</v>
      </c>
      <c r="P1009">
        <v>51.507692307692203</v>
      </c>
      <c r="Q1009">
        <v>0.25046611157881798</v>
      </c>
    </row>
    <row r="1010" spans="1:17" hidden="1" x14ac:dyDescent="0.3">
      <c r="A1010" t="s">
        <v>2173</v>
      </c>
      <c r="B1010" t="s">
        <v>2174</v>
      </c>
      <c r="C1010" t="s">
        <v>3186</v>
      </c>
      <c r="D1010" t="s">
        <v>407</v>
      </c>
      <c r="E1010">
        <v>2756.0509025000001</v>
      </c>
      <c r="F1010">
        <v>1572.95</v>
      </c>
      <c r="G1010">
        <v>219.64012013508301</v>
      </c>
      <c r="H1010">
        <v>-12.7861834308342</v>
      </c>
      <c r="I1010">
        <v>118.573885184923</v>
      </c>
      <c r="J1010">
        <v>-5.45905043413548</v>
      </c>
      <c r="K1010">
        <v>1684.52051874433</v>
      </c>
      <c r="L1010">
        <v>1229.94430727029</v>
      </c>
      <c r="M1010">
        <v>26.503603332175299</v>
      </c>
      <c r="N1010">
        <v>0.51507169571149003</v>
      </c>
      <c r="O1010">
        <v>38.5422295686448</v>
      </c>
      <c r="P1010">
        <v>279.93961352656999</v>
      </c>
      <c r="Q1010">
        <v>0.278849544443034</v>
      </c>
    </row>
    <row r="1011" spans="1:17" hidden="1" x14ac:dyDescent="0.3">
      <c r="A1011" t="s">
        <v>2175</v>
      </c>
      <c r="B1011" t="s">
        <v>2176</v>
      </c>
      <c r="C1011" t="s">
        <v>3186</v>
      </c>
      <c r="D1011" t="s">
        <v>2177</v>
      </c>
      <c r="E1011">
        <v>2749.0061040000001</v>
      </c>
      <c r="F1011">
        <v>276.74</v>
      </c>
      <c r="G1011">
        <v>141.014908786007</v>
      </c>
      <c r="H1011">
        <v>51.246639017621398</v>
      </c>
      <c r="I1011">
        <v>92.052600857513099</v>
      </c>
      <c r="J1011">
        <v>20.250929355327301</v>
      </c>
      <c r="K1011">
        <v>198.12822587002501</v>
      </c>
      <c r="M1011">
        <v>81.024521682105004</v>
      </c>
      <c r="N1011">
        <v>3.6767566462197401</v>
      </c>
      <c r="O1011">
        <v>4.0326660403266299</v>
      </c>
      <c r="P1011">
        <v>211.468767585818</v>
      </c>
    </row>
    <row r="1012" spans="1:17" hidden="1" x14ac:dyDescent="0.3">
      <c r="A1012" t="s">
        <v>2178</v>
      </c>
      <c r="B1012" t="s">
        <v>2179</v>
      </c>
      <c r="C1012" t="s">
        <v>3186</v>
      </c>
      <c r="D1012" t="s">
        <v>685</v>
      </c>
      <c r="E1012">
        <v>2746.3189916199999</v>
      </c>
      <c r="F1012">
        <v>2311.15</v>
      </c>
      <c r="G1012">
        <v>-28.710460908438701</v>
      </c>
      <c r="H1012">
        <v>-11.4545119748594</v>
      </c>
      <c r="I1012">
        <v>-3.6411144358860499</v>
      </c>
      <c r="J1012">
        <v>-0.185718979697548</v>
      </c>
      <c r="K1012">
        <v>2491.4374880186201</v>
      </c>
      <c r="L1012">
        <v>2413.9631531579798</v>
      </c>
      <c r="M1012">
        <v>33.155805119781803</v>
      </c>
      <c r="N1012">
        <v>0.68845502328947905</v>
      </c>
      <c r="O1012">
        <v>39.757263699889599</v>
      </c>
      <c r="P1012">
        <v>18.700084743586402</v>
      </c>
      <c r="Q1012">
        <v>7.5043745597350997E-2</v>
      </c>
    </row>
    <row r="1013" spans="1:17" x14ac:dyDescent="0.3">
      <c r="A1013" t="s">
        <v>2180</v>
      </c>
      <c r="B1013" t="s">
        <v>2181</v>
      </c>
      <c r="C1013" t="s">
        <v>3183</v>
      </c>
      <c r="D1013" t="s">
        <v>262</v>
      </c>
      <c r="E1013">
        <v>2742.5656589999999</v>
      </c>
      <c r="F1013">
        <v>400.35</v>
      </c>
      <c r="G1013">
        <v>-57.164127256432103</v>
      </c>
      <c r="H1013">
        <v>-6.3550185023969199</v>
      </c>
      <c r="I1013">
        <v>-25.597315824430702</v>
      </c>
      <c r="J1013">
        <v>-1.6015997233585699</v>
      </c>
      <c r="K1013">
        <v>420.12634684539199</v>
      </c>
      <c r="L1013">
        <v>467.15648653090102</v>
      </c>
      <c r="M1013">
        <v>32.761745486141599</v>
      </c>
      <c r="N1013">
        <v>0.79991975601258702</v>
      </c>
      <c r="O1013">
        <v>47.458473835394003</v>
      </c>
      <c r="P1013">
        <v>0.61573259612970299</v>
      </c>
      <c r="Q1013">
        <v>-0.18658269188746501</v>
      </c>
    </row>
    <row r="1014" spans="1:17" hidden="1" x14ac:dyDescent="0.3">
      <c r="A1014" t="s">
        <v>2182</v>
      </c>
      <c r="B1014" t="s">
        <v>2183</v>
      </c>
      <c r="C1014" t="s">
        <v>3186</v>
      </c>
      <c r="D1014" t="s">
        <v>46</v>
      </c>
      <c r="E1014">
        <v>2727.7546358250002</v>
      </c>
      <c r="F1014">
        <v>395.15</v>
      </c>
      <c r="G1014">
        <v>95.010974002728702</v>
      </c>
      <c r="H1014">
        <v>-10.133944126995599</v>
      </c>
      <c r="I1014">
        <v>48.221473657753499</v>
      </c>
      <c r="J1014">
        <v>1.5857775097204501</v>
      </c>
      <c r="K1014">
        <v>429.75010829911002</v>
      </c>
      <c r="L1014">
        <v>354.03568286789903</v>
      </c>
      <c r="M1014">
        <v>39.629877068337301</v>
      </c>
      <c r="N1014">
        <v>0.145151748271832</v>
      </c>
      <c r="O1014">
        <v>63.482221941035</v>
      </c>
      <c r="P1014">
        <v>150.49128367670301</v>
      </c>
      <c r="Q1014">
        <v>3.4021580835499998E-2</v>
      </c>
    </row>
    <row r="1015" spans="1:17" hidden="1" x14ac:dyDescent="0.3">
      <c r="A1015" t="s">
        <v>2184</v>
      </c>
      <c r="B1015" t="s">
        <v>2185</v>
      </c>
      <c r="C1015" t="s">
        <v>3186</v>
      </c>
      <c r="D1015" t="s">
        <v>46</v>
      </c>
      <c r="E1015">
        <v>2718.5380894250002</v>
      </c>
      <c r="F1015">
        <v>2075.75</v>
      </c>
      <c r="G1015">
        <v>30.369563789704198</v>
      </c>
      <c r="H1015">
        <v>-8.9086200189956397</v>
      </c>
      <c r="I1015">
        <v>11.6436801825073</v>
      </c>
      <c r="J1015">
        <v>4.9722770936256797</v>
      </c>
      <c r="K1015">
        <v>2171.26399962389</v>
      </c>
      <c r="L1015">
        <v>1952.26687062458</v>
      </c>
      <c r="M1015">
        <v>65.139234197813096</v>
      </c>
      <c r="N1015">
        <v>1.7062364564958199</v>
      </c>
      <c r="O1015">
        <v>27.1829459231603</v>
      </c>
      <c r="P1015">
        <v>65.927258193445198</v>
      </c>
      <c r="Q1015">
        <v>0.14976206055293501</v>
      </c>
    </row>
    <row r="1016" spans="1:17" hidden="1" x14ac:dyDescent="0.3">
      <c r="A1016" t="s">
        <v>2186</v>
      </c>
      <c r="B1016" t="s">
        <v>2187</v>
      </c>
      <c r="C1016" t="s">
        <v>3186</v>
      </c>
      <c r="D1016" t="s">
        <v>631</v>
      </c>
      <c r="E1016">
        <v>2715.5702369999999</v>
      </c>
      <c r="F1016">
        <v>608.65</v>
      </c>
      <c r="G1016">
        <v>-4.3369652959400602</v>
      </c>
      <c r="H1016">
        <v>-8.7418599139755404</v>
      </c>
      <c r="I1016">
        <v>9.0018546584282593</v>
      </c>
      <c r="J1016">
        <v>1.34697026433426</v>
      </c>
      <c r="K1016">
        <v>623.62115537111595</v>
      </c>
      <c r="L1016">
        <v>576.20192131164197</v>
      </c>
      <c r="M1016">
        <v>49.915034669175903</v>
      </c>
      <c r="N1016">
        <v>0.54540325424595704</v>
      </c>
      <c r="O1016">
        <v>15.0086256469235</v>
      </c>
      <c r="P1016">
        <v>33.769230769230703</v>
      </c>
      <c r="Q1016">
        <v>1.8193207798950999E-2</v>
      </c>
    </row>
    <row r="1017" spans="1:17" x14ac:dyDescent="0.3">
      <c r="A1017" t="s">
        <v>2188</v>
      </c>
      <c r="B1017" t="s">
        <v>2189</v>
      </c>
      <c r="C1017" t="s">
        <v>3178</v>
      </c>
      <c r="D1017" t="s">
        <v>631</v>
      </c>
      <c r="E1017">
        <v>2703.2824945819998</v>
      </c>
      <c r="F1017">
        <v>180.19</v>
      </c>
      <c r="G1017">
        <v>-52.6606560293204</v>
      </c>
      <c r="H1017">
        <v>17.028365319315899</v>
      </c>
      <c r="I1017">
        <v>-16.303944274817901</v>
      </c>
      <c r="J1017">
        <v>6.0200388152083804</v>
      </c>
      <c r="K1017">
        <v>173.963381449861</v>
      </c>
      <c r="L1017">
        <v>206.28904722712801</v>
      </c>
      <c r="M1017">
        <v>66.530350350477093</v>
      </c>
      <c r="N1017">
        <v>1.8200925703186399</v>
      </c>
      <c r="O1017">
        <v>73.150563294300397</v>
      </c>
      <c r="P1017">
        <v>25.201500833796501</v>
      </c>
    </row>
    <row r="1018" spans="1:17" x14ac:dyDescent="0.3">
      <c r="A1018" t="s">
        <v>2190</v>
      </c>
      <c r="B1018" t="s">
        <v>2191</v>
      </c>
      <c r="C1018" t="s">
        <v>3174</v>
      </c>
      <c r="D1018" t="s">
        <v>46</v>
      </c>
      <c r="E1018">
        <v>2701.3898476949998</v>
      </c>
      <c r="F1018">
        <v>672.3</v>
      </c>
      <c r="G1018">
        <v>-41.936685782363902</v>
      </c>
      <c r="H1018">
        <v>-2.9372264237868202</v>
      </c>
      <c r="I1018">
        <v>-6.2527676967393502</v>
      </c>
      <c r="J1018">
        <v>2.5529816000910102</v>
      </c>
      <c r="K1018">
        <v>680.02233503907701</v>
      </c>
      <c r="L1018">
        <v>692.75425925652598</v>
      </c>
      <c r="M1018">
        <v>49.875999258083802</v>
      </c>
      <c r="N1018">
        <v>0.54267172869186497</v>
      </c>
      <c r="O1018">
        <v>20.920719916703799</v>
      </c>
      <c r="P1018">
        <v>12.0686781130188</v>
      </c>
      <c r="Q1018">
        <v>3.2547939422310997E-2</v>
      </c>
    </row>
    <row r="1019" spans="1:17" hidden="1" x14ac:dyDescent="0.3">
      <c r="A1019" t="s">
        <v>2192</v>
      </c>
      <c r="B1019" t="s">
        <v>2193</v>
      </c>
      <c r="C1019" t="s">
        <v>3186</v>
      </c>
      <c r="D1019" t="s">
        <v>1328</v>
      </c>
      <c r="E1019">
        <v>2700.73093905</v>
      </c>
      <c r="F1019">
        <v>503.65</v>
      </c>
      <c r="G1019">
        <v>73.7425206916094</v>
      </c>
      <c r="H1019">
        <v>-2.5158995226608298</v>
      </c>
      <c r="I1019">
        <v>71.330988413769802</v>
      </c>
      <c r="J1019">
        <v>-9.0571994825337292</v>
      </c>
      <c r="K1019">
        <v>503.69060287858201</v>
      </c>
      <c r="L1019">
        <v>377.43193715147498</v>
      </c>
      <c r="M1019">
        <v>32.393643373370502</v>
      </c>
      <c r="N1019">
        <v>0.52423059419436102</v>
      </c>
      <c r="O1019">
        <v>21.850491412687401</v>
      </c>
      <c r="P1019">
        <v>137.96361918261201</v>
      </c>
      <c r="Q1019">
        <v>9.7976590647153999E-2</v>
      </c>
    </row>
    <row r="1020" spans="1:17" hidden="1" x14ac:dyDescent="0.3">
      <c r="A1020" t="s">
        <v>2194</v>
      </c>
      <c r="B1020" t="s">
        <v>2195</v>
      </c>
      <c r="C1020" t="s">
        <v>3186</v>
      </c>
      <c r="D1020" t="s">
        <v>379</v>
      </c>
      <c r="E1020">
        <v>2691.9232751499999</v>
      </c>
      <c r="F1020">
        <v>901.4</v>
      </c>
      <c r="G1020">
        <v>65.549607821317693</v>
      </c>
      <c r="H1020">
        <v>-1.3549351103840701</v>
      </c>
      <c r="I1020">
        <v>75.457605549732904</v>
      </c>
      <c r="J1020">
        <v>-4.0658250976427297</v>
      </c>
      <c r="K1020">
        <v>863.99963330090895</v>
      </c>
      <c r="L1020">
        <v>695.15334358742098</v>
      </c>
      <c r="M1020">
        <v>39.3170088062747</v>
      </c>
      <c r="N1020">
        <v>0.420123655602818</v>
      </c>
      <c r="O1020">
        <v>20.285112047925399</v>
      </c>
      <c r="P1020">
        <v>97.480556468397396</v>
      </c>
      <c r="Q1020">
        <v>6.5162958643257995E-2</v>
      </c>
    </row>
    <row r="1021" spans="1:17" hidden="1" x14ac:dyDescent="0.3">
      <c r="A1021" t="s">
        <v>2196</v>
      </c>
      <c r="B1021" t="s">
        <v>2197</v>
      </c>
      <c r="C1021" t="s">
        <v>3186</v>
      </c>
      <c r="D1021" t="s">
        <v>785</v>
      </c>
      <c r="E1021">
        <v>2689.0065</v>
      </c>
      <c r="F1021">
        <v>29.97</v>
      </c>
      <c r="G1021">
        <v>107.077219406422</v>
      </c>
      <c r="H1021">
        <v>-7.0659514709626503</v>
      </c>
      <c r="I1021">
        <v>-33.685779263562402</v>
      </c>
      <c r="J1021">
        <v>-10.322229559746001</v>
      </c>
      <c r="K1021">
        <v>34.391236386131197</v>
      </c>
      <c r="L1021">
        <v>32.331760278532997</v>
      </c>
      <c r="M1021">
        <v>29.758732405339298</v>
      </c>
      <c r="N1021">
        <v>1.9964680455461099</v>
      </c>
      <c r="O1021">
        <v>50.984317650984302</v>
      </c>
      <c r="P1021">
        <v>130.53846153846101</v>
      </c>
      <c r="Q1021">
        <v>0.147474496990087</v>
      </c>
    </row>
    <row r="1022" spans="1:17" x14ac:dyDescent="0.3">
      <c r="A1022" t="s">
        <v>2198</v>
      </c>
      <c r="B1022" t="s">
        <v>2199</v>
      </c>
      <c r="C1022" t="s">
        <v>3170</v>
      </c>
      <c r="D1022" t="s">
        <v>282</v>
      </c>
      <c r="E1022">
        <v>2684.1895156299902</v>
      </c>
      <c r="F1022">
        <v>1751.6</v>
      </c>
      <c r="G1022">
        <v>-10.909735781414501</v>
      </c>
      <c r="H1022">
        <v>-9.5526228028305099E-2</v>
      </c>
      <c r="I1022">
        <v>-9.4269760324698204</v>
      </c>
      <c r="J1022">
        <v>-0.75784949879857799</v>
      </c>
      <c r="K1022">
        <v>1775.8888562858899</v>
      </c>
      <c r="L1022">
        <v>1701.90757660589</v>
      </c>
      <c r="M1022">
        <v>53.234868382521903</v>
      </c>
      <c r="N1022">
        <v>0.66453377984421902</v>
      </c>
      <c r="O1022">
        <v>21.4546700159854</v>
      </c>
      <c r="P1022">
        <v>33.709923664122101</v>
      </c>
      <c r="Q1022">
        <v>2.1359534337976001E-2</v>
      </c>
    </row>
    <row r="1023" spans="1:17" x14ac:dyDescent="0.3">
      <c r="A1023" t="s">
        <v>2200</v>
      </c>
      <c r="B1023" t="s">
        <v>2201</v>
      </c>
      <c r="C1023" t="s">
        <v>3175</v>
      </c>
      <c r="D1023" t="s">
        <v>271</v>
      </c>
      <c r="E1023">
        <v>2682.9564076699999</v>
      </c>
      <c r="F1023">
        <v>830.8</v>
      </c>
      <c r="G1023">
        <v>1.84377360918155</v>
      </c>
      <c r="H1023">
        <v>22.797382682900899</v>
      </c>
      <c r="I1023">
        <v>27.931172704817701</v>
      </c>
      <c r="J1023">
        <v>9.4897746257711404</v>
      </c>
      <c r="K1023">
        <v>720.741582947035</v>
      </c>
      <c r="L1023">
        <v>658.24993694162799</v>
      </c>
      <c r="M1023">
        <v>80.780192731298897</v>
      </c>
      <c r="N1023">
        <v>1.2381541425895599</v>
      </c>
      <c r="O1023">
        <v>2.2749157438613299</v>
      </c>
      <c r="P1023">
        <v>57.3335858346747</v>
      </c>
      <c r="Q1023">
        <v>-8.5163695997240007E-3</v>
      </c>
    </row>
    <row r="1024" spans="1:17" hidden="1" x14ac:dyDescent="0.3">
      <c r="A1024" t="s">
        <v>2202</v>
      </c>
      <c r="B1024" t="s">
        <v>2203</v>
      </c>
      <c r="C1024" t="s">
        <v>3186</v>
      </c>
      <c r="D1024" t="s">
        <v>141</v>
      </c>
      <c r="E1024">
        <v>2678.4767944</v>
      </c>
      <c r="F1024">
        <v>3822.6</v>
      </c>
      <c r="G1024">
        <v>419.49725849573201</v>
      </c>
      <c r="H1024">
        <v>80.437433015317296</v>
      </c>
      <c r="I1024">
        <v>358.92520468346203</v>
      </c>
      <c r="J1024">
        <v>21.441858015472</v>
      </c>
      <c r="K1024">
        <v>2418.5798631996199</v>
      </c>
      <c r="L1024">
        <v>1666.07257247292</v>
      </c>
      <c r="M1024">
        <v>93.5457341848346</v>
      </c>
      <c r="N1024">
        <v>1.4285711715273</v>
      </c>
      <c r="O1024">
        <v>0</v>
      </c>
      <c r="P1024">
        <v>574.47728275253598</v>
      </c>
      <c r="Q1024">
        <v>0.26244953256089498</v>
      </c>
    </row>
    <row r="1025" spans="1:17" hidden="1" x14ac:dyDescent="0.3">
      <c r="A1025" t="s">
        <v>2204</v>
      </c>
      <c r="B1025" t="s">
        <v>2205</v>
      </c>
      <c r="C1025" t="s">
        <v>3186</v>
      </c>
      <c r="D1025" t="s">
        <v>407</v>
      </c>
      <c r="E1025">
        <v>2678.3674603049999</v>
      </c>
      <c r="F1025">
        <v>1156.5999999999999</v>
      </c>
      <c r="G1025">
        <v>-37.5854972977694</v>
      </c>
      <c r="H1025">
        <v>-3.6760992141942199</v>
      </c>
      <c r="I1025">
        <v>-16.324108357097</v>
      </c>
      <c r="J1025">
        <v>-0.52190378614355704</v>
      </c>
      <c r="K1025">
        <v>1174.8934281601801</v>
      </c>
      <c r="L1025">
        <v>1203.9848865854101</v>
      </c>
      <c r="M1025">
        <v>42.0095269519352</v>
      </c>
      <c r="N1025">
        <v>0.854805459342041</v>
      </c>
      <c r="O1025">
        <v>24.502853190385601</v>
      </c>
      <c r="P1025">
        <v>6.0128322639779901</v>
      </c>
      <c r="Q1025">
        <v>-1.7904321018740999E-2</v>
      </c>
    </row>
    <row r="1026" spans="1:17" hidden="1" x14ac:dyDescent="0.3">
      <c r="A1026" t="s">
        <v>2206</v>
      </c>
      <c r="B1026" t="s">
        <v>2207</v>
      </c>
      <c r="C1026" t="s">
        <v>3186</v>
      </c>
      <c r="D1026" t="s">
        <v>1996</v>
      </c>
      <c r="E1026">
        <v>2673.92</v>
      </c>
      <c r="F1026">
        <v>433.6</v>
      </c>
      <c r="G1026">
        <v>40.4674871966807</v>
      </c>
      <c r="H1026">
        <v>29.626070987394801</v>
      </c>
      <c r="I1026">
        <v>53.147071895412601</v>
      </c>
      <c r="J1026">
        <v>-7.0236303253400703</v>
      </c>
      <c r="K1026">
        <v>369.12020283210001</v>
      </c>
      <c r="L1026">
        <v>303.89775956377503</v>
      </c>
      <c r="M1026">
        <v>50.029726752253197</v>
      </c>
      <c r="N1026">
        <v>2.0705178184361501</v>
      </c>
      <c r="O1026">
        <v>9.91697416974168</v>
      </c>
      <c r="P1026">
        <v>90.971151728694096</v>
      </c>
      <c r="Q1026">
        <v>0.17948623616538201</v>
      </c>
    </row>
    <row r="1027" spans="1:17" hidden="1" x14ac:dyDescent="0.3">
      <c r="A1027" t="s">
        <v>2208</v>
      </c>
      <c r="B1027" t="s">
        <v>2209</v>
      </c>
      <c r="C1027" t="s">
        <v>3186</v>
      </c>
      <c r="D1027" t="s">
        <v>132</v>
      </c>
      <c r="E1027">
        <v>2668.62706794</v>
      </c>
      <c r="F1027">
        <v>10.43</v>
      </c>
      <c r="G1027">
        <v>221.42904044543101</v>
      </c>
      <c r="H1027">
        <v>1.18413076201511</v>
      </c>
      <c r="I1027">
        <v>6.9389619603254298</v>
      </c>
      <c r="J1027">
        <v>8.0594776667939296</v>
      </c>
      <c r="K1027">
        <v>10.1110948111906</v>
      </c>
      <c r="L1027">
        <v>9.5536320930820509</v>
      </c>
      <c r="M1027">
        <v>60.0951855883539</v>
      </c>
      <c r="N1027">
        <v>1.0976324070237999</v>
      </c>
      <c r="O1027">
        <v>89.837008628954905</v>
      </c>
      <c r="P1027">
        <v>374.09090909090901</v>
      </c>
      <c r="Q1027">
        <v>0.14024646232073601</v>
      </c>
    </row>
    <row r="1028" spans="1:17" x14ac:dyDescent="0.3">
      <c r="A1028" t="s">
        <v>2210</v>
      </c>
      <c r="B1028" t="s">
        <v>2211</v>
      </c>
      <c r="C1028" t="s">
        <v>3182</v>
      </c>
      <c r="D1028" t="s">
        <v>423</v>
      </c>
      <c r="E1028">
        <v>2668.3236045499998</v>
      </c>
      <c r="F1028">
        <v>495</v>
      </c>
      <c r="G1028">
        <v>-23.657582702429099</v>
      </c>
      <c r="H1028">
        <v>9.1037209647614503</v>
      </c>
      <c r="I1028">
        <v>-12.7737659774095</v>
      </c>
      <c r="J1028">
        <v>-0.225153164536467</v>
      </c>
      <c r="K1028">
        <v>480.35726929127497</v>
      </c>
      <c r="L1028">
        <v>494.02851628578401</v>
      </c>
      <c r="M1028">
        <v>67.538209738042397</v>
      </c>
      <c r="N1028">
        <v>2.8334805120101398</v>
      </c>
      <c r="O1028">
        <v>17.5757575757575</v>
      </c>
      <c r="P1028">
        <v>14.292311244516201</v>
      </c>
      <c r="Q1028">
        <v>-1.761371320317E-3</v>
      </c>
    </row>
    <row r="1029" spans="1:17" hidden="1" x14ac:dyDescent="0.3">
      <c r="A1029" t="s">
        <v>2212</v>
      </c>
      <c r="B1029" t="s">
        <v>2213</v>
      </c>
      <c r="C1029" t="s">
        <v>3186</v>
      </c>
      <c r="D1029" t="s">
        <v>902</v>
      </c>
      <c r="E1029">
        <v>2664.7498286549999</v>
      </c>
      <c r="F1029">
        <v>2082.75</v>
      </c>
      <c r="G1029">
        <v>326.28817497376701</v>
      </c>
      <c r="H1029">
        <v>36.317161360576598</v>
      </c>
      <c r="I1029">
        <v>223.32590308125501</v>
      </c>
      <c r="J1029">
        <v>-2.0791332212165199</v>
      </c>
      <c r="K1029">
        <v>1671.0788067971801</v>
      </c>
      <c r="L1029">
        <v>1040.49915796853</v>
      </c>
      <c r="M1029">
        <v>56.409271853132502</v>
      </c>
      <c r="N1029">
        <v>0.39971432180495797</v>
      </c>
      <c r="O1029">
        <v>14.2719961589244</v>
      </c>
      <c r="P1029">
        <v>444.58099097921303</v>
      </c>
    </row>
    <row r="1030" spans="1:17" hidden="1" x14ac:dyDescent="0.3">
      <c r="A1030" t="s">
        <v>2214</v>
      </c>
      <c r="B1030" t="s">
        <v>2215</v>
      </c>
      <c r="C1030" t="s">
        <v>3186</v>
      </c>
      <c r="D1030" t="s">
        <v>1568</v>
      </c>
      <c r="E1030">
        <v>2650.4083785600001</v>
      </c>
      <c r="F1030">
        <v>351.6</v>
      </c>
      <c r="G1030">
        <v>-38.337626221235404</v>
      </c>
      <c r="H1030">
        <v>-12.1201998687936</v>
      </c>
      <c r="I1030">
        <v>-28.592990702396399</v>
      </c>
      <c r="J1030">
        <v>-5.4868788247758804</v>
      </c>
      <c r="O1030">
        <v>22.625142207053401</v>
      </c>
      <c r="P1030">
        <v>3.2295948326482602</v>
      </c>
    </row>
    <row r="1031" spans="1:17" hidden="1" x14ac:dyDescent="0.3">
      <c r="A1031" t="s">
        <v>2216</v>
      </c>
      <c r="B1031" t="s">
        <v>2217</v>
      </c>
      <c r="C1031" t="s">
        <v>3186</v>
      </c>
      <c r="D1031" t="s">
        <v>285</v>
      </c>
      <c r="E1031">
        <v>2648.1738791429998</v>
      </c>
      <c r="F1031">
        <v>102.59</v>
      </c>
      <c r="G1031">
        <v>-0.66847077447904002</v>
      </c>
      <c r="H1031">
        <v>7.1101474205158501</v>
      </c>
      <c r="I1031">
        <v>13.6973646275527</v>
      </c>
      <c r="J1031">
        <v>-4.9666187848075598</v>
      </c>
      <c r="K1031">
        <v>97.075667774907501</v>
      </c>
      <c r="L1031">
        <v>88.625122678278402</v>
      </c>
      <c r="M1031">
        <v>45.928539770328499</v>
      </c>
      <c r="N1031">
        <v>0.97541229858001</v>
      </c>
      <c r="O1031">
        <v>10.195925528803899</v>
      </c>
      <c r="P1031">
        <v>43.683473389355697</v>
      </c>
      <c r="Q1031">
        <v>-3.7935824400724003E-2</v>
      </c>
    </row>
    <row r="1032" spans="1:17" hidden="1" x14ac:dyDescent="0.3">
      <c r="A1032" t="s">
        <v>2218</v>
      </c>
      <c r="B1032" t="s">
        <v>2219</v>
      </c>
      <c r="C1032" t="s">
        <v>3186</v>
      </c>
      <c r="D1032" t="s">
        <v>54</v>
      </c>
      <c r="E1032">
        <v>2647.3472543399998</v>
      </c>
      <c r="F1032">
        <v>1056.75</v>
      </c>
      <c r="G1032">
        <v>17.0407955806762</v>
      </c>
      <c r="H1032">
        <v>-4.9739535778873902</v>
      </c>
      <c r="I1032">
        <v>-11.568202934933799</v>
      </c>
      <c r="J1032">
        <v>-2.6612662050026901E-2</v>
      </c>
      <c r="K1032">
        <v>1102.75076375092</v>
      </c>
      <c r="L1032">
        <v>1011.78662513271</v>
      </c>
      <c r="M1032">
        <v>39.7859311431572</v>
      </c>
      <c r="N1032">
        <v>0.68794935366880605</v>
      </c>
      <c r="O1032">
        <v>17.340903714218101</v>
      </c>
      <c r="P1032">
        <v>76.139678306525497</v>
      </c>
      <c r="Q1032">
        <v>1.1880660137213001E-2</v>
      </c>
    </row>
    <row r="1033" spans="1:17" hidden="1" x14ac:dyDescent="0.3">
      <c r="A1033" t="s">
        <v>2220</v>
      </c>
      <c r="B1033" t="s">
        <v>2221</v>
      </c>
      <c r="C1033" t="s">
        <v>3186</v>
      </c>
      <c r="D1033" t="s">
        <v>1684</v>
      </c>
      <c r="E1033">
        <v>2644.090741</v>
      </c>
      <c r="F1033">
        <v>64.06</v>
      </c>
      <c r="G1033">
        <v>-2.8317314032812999</v>
      </c>
      <c r="H1033">
        <v>-0.86880421598028101</v>
      </c>
      <c r="I1033">
        <v>-4.3627614008036097</v>
      </c>
      <c r="J1033">
        <v>1.7180481864121799</v>
      </c>
      <c r="K1033">
        <v>62.421847547061098</v>
      </c>
      <c r="L1033">
        <v>59.7642882791882</v>
      </c>
      <c r="M1033">
        <v>53.860821394049402</v>
      </c>
      <c r="N1033">
        <v>1.0560935463919501</v>
      </c>
      <c r="O1033">
        <v>2.9503590384014999</v>
      </c>
      <c r="P1033">
        <v>30.441865200570099</v>
      </c>
      <c r="Q1033">
        <v>-2.7484158448541001E-2</v>
      </c>
    </row>
    <row r="1034" spans="1:17" hidden="1" x14ac:dyDescent="0.3">
      <c r="A1034" t="s">
        <v>2222</v>
      </c>
      <c r="B1034" t="s">
        <v>2223</v>
      </c>
      <c r="C1034" t="s">
        <v>3186</v>
      </c>
      <c r="D1034" t="s">
        <v>21</v>
      </c>
      <c r="E1034">
        <v>2631.2884217400001</v>
      </c>
      <c r="F1034">
        <v>389.45</v>
      </c>
      <c r="G1034">
        <v>7.2042103386411602</v>
      </c>
      <c r="H1034">
        <v>18.366905748380301</v>
      </c>
      <c r="I1034">
        <v>-16.428756375572199</v>
      </c>
      <c r="J1034">
        <v>0.66788742755046404</v>
      </c>
      <c r="K1034">
        <v>371.74900476924898</v>
      </c>
      <c r="L1034">
        <v>371.60463439909</v>
      </c>
      <c r="M1034">
        <v>57.418865014558499</v>
      </c>
      <c r="N1034">
        <v>1.8334022683803399</v>
      </c>
      <c r="O1034">
        <v>77.3655154705353</v>
      </c>
      <c r="P1034">
        <v>62.915708010876301</v>
      </c>
      <c r="Q1034">
        <v>0.126365535490189</v>
      </c>
    </row>
    <row r="1035" spans="1:17" hidden="1" x14ac:dyDescent="0.3">
      <c r="A1035" t="s">
        <v>2224</v>
      </c>
      <c r="B1035" t="s">
        <v>2225</v>
      </c>
      <c r="C1035" t="s">
        <v>3186</v>
      </c>
      <c r="D1035" t="s">
        <v>127</v>
      </c>
      <c r="E1035">
        <v>2621.3671863720001</v>
      </c>
      <c r="F1035">
        <v>55.2</v>
      </c>
      <c r="G1035">
        <v>298.377758394149</v>
      </c>
      <c r="H1035">
        <v>55.7035020659523</v>
      </c>
      <c r="I1035">
        <v>108.813131746583</v>
      </c>
      <c r="J1035">
        <v>18.293352231649202</v>
      </c>
      <c r="K1035">
        <v>39.296846289061897</v>
      </c>
      <c r="L1035">
        <v>29.564051521236198</v>
      </c>
      <c r="M1035">
        <v>86.420582783490403</v>
      </c>
      <c r="N1035">
        <v>1.87935218070164</v>
      </c>
      <c r="O1035">
        <v>3.5507246376811499</v>
      </c>
      <c r="P1035">
        <v>324.61538461538402</v>
      </c>
      <c r="Q1035">
        <v>0.13783843166954099</v>
      </c>
    </row>
    <row r="1036" spans="1:17" x14ac:dyDescent="0.3">
      <c r="A1036" t="s">
        <v>2226</v>
      </c>
      <c r="B1036" t="s">
        <v>2227</v>
      </c>
      <c r="C1036" t="s">
        <v>3188</v>
      </c>
      <c r="D1036" t="s">
        <v>1935</v>
      </c>
      <c r="E1036">
        <v>2621.2589951720001</v>
      </c>
      <c r="F1036">
        <v>52.75</v>
      </c>
      <c r="G1036">
        <v>-23.109571480277399</v>
      </c>
      <c r="H1036">
        <v>5.0961839673964002</v>
      </c>
      <c r="I1036">
        <v>-9.6034263660236192</v>
      </c>
      <c r="J1036">
        <v>6.1150682791478799</v>
      </c>
      <c r="K1036">
        <v>52.780586434006899</v>
      </c>
      <c r="L1036">
        <v>51.934524233760101</v>
      </c>
      <c r="M1036">
        <v>67.279058260812107</v>
      </c>
      <c r="N1036">
        <v>1.1781381537945399</v>
      </c>
      <c r="O1036">
        <v>31.563981042654</v>
      </c>
      <c r="P1036">
        <v>24.263839811542901</v>
      </c>
      <c r="Q1036">
        <v>-3.0832884238300002E-4</v>
      </c>
    </row>
    <row r="1037" spans="1:17" hidden="1" x14ac:dyDescent="0.3">
      <c r="A1037" t="s">
        <v>2228</v>
      </c>
      <c r="B1037" t="s">
        <v>2229</v>
      </c>
      <c r="C1037" t="s">
        <v>3186</v>
      </c>
      <c r="D1037" t="s">
        <v>285</v>
      </c>
      <c r="E1037">
        <v>2617.5145040000002</v>
      </c>
      <c r="F1037">
        <v>1125.45</v>
      </c>
      <c r="G1037">
        <v>97.754810837178297</v>
      </c>
      <c r="H1037">
        <v>-0.68788703504433502</v>
      </c>
      <c r="I1037">
        <v>73.280215603985795</v>
      </c>
      <c r="J1037">
        <v>-3.3060197195380598</v>
      </c>
      <c r="K1037">
        <v>1052.4240855487899</v>
      </c>
      <c r="L1037">
        <v>814.80284036102</v>
      </c>
      <c r="M1037">
        <v>45.999309813929202</v>
      </c>
      <c r="N1037">
        <v>0.93609387860483595</v>
      </c>
      <c r="O1037">
        <v>11.8174952241325</v>
      </c>
      <c r="P1037">
        <v>131.312300894049</v>
      </c>
    </row>
    <row r="1038" spans="1:17" hidden="1" x14ac:dyDescent="0.3">
      <c r="A1038" t="s">
        <v>2230</v>
      </c>
      <c r="B1038" t="s">
        <v>2231</v>
      </c>
      <c r="C1038" t="s">
        <v>3186</v>
      </c>
      <c r="D1038" t="s">
        <v>970</v>
      </c>
      <c r="E1038">
        <v>2607.00399625</v>
      </c>
      <c r="F1038">
        <v>141.29</v>
      </c>
      <c r="G1038">
        <v>-3.4514960396068899</v>
      </c>
      <c r="H1038">
        <v>22.6039884373794</v>
      </c>
      <c r="I1038">
        <v>6.2931394792321003</v>
      </c>
      <c r="J1038">
        <v>-8.0768730693778199</v>
      </c>
      <c r="M1038">
        <v>52.1719611063683</v>
      </c>
      <c r="O1038">
        <v>12.3929506688371</v>
      </c>
      <c r="P1038">
        <v>31.923436041083001</v>
      </c>
    </row>
    <row r="1039" spans="1:17" hidden="1" x14ac:dyDescent="0.3">
      <c r="A1039" t="s">
        <v>2232</v>
      </c>
      <c r="B1039" t="s">
        <v>2233</v>
      </c>
      <c r="C1039" t="s">
        <v>3186</v>
      </c>
      <c r="D1039" t="s">
        <v>262</v>
      </c>
      <c r="E1039">
        <v>2603.0414920500002</v>
      </c>
      <c r="F1039">
        <v>18262.849999999999</v>
      </c>
      <c r="G1039">
        <v>2.1479625309613599</v>
      </c>
      <c r="H1039">
        <v>-9.2202012217905498</v>
      </c>
      <c r="I1039">
        <v>17.899888911118701</v>
      </c>
      <c r="J1039">
        <v>-1.3633953886000201</v>
      </c>
      <c r="K1039">
        <v>17939.183181166602</v>
      </c>
      <c r="L1039">
        <v>15836.6943152025</v>
      </c>
      <c r="M1039">
        <v>38.882215432048703</v>
      </c>
      <c r="N1039">
        <v>0.41254908474013202</v>
      </c>
      <c r="O1039">
        <v>14.439969665194599</v>
      </c>
      <c r="P1039">
        <v>44.943253968253899</v>
      </c>
      <c r="Q1039">
        <v>0.14062597844123101</v>
      </c>
    </row>
    <row r="1040" spans="1:17" hidden="1" x14ac:dyDescent="0.3">
      <c r="A1040" t="s">
        <v>2234</v>
      </c>
      <c r="B1040" t="s">
        <v>2235</v>
      </c>
      <c r="C1040" t="s">
        <v>3186</v>
      </c>
      <c r="D1040" t="s">
        <v>372</v>
      </c>
      <c r="E1040">
        <v>2602.6546890499999</v>
      </c>
      <c r="F1040">
        <v>774.85</v>
      </c>
      <c r="G1040">
        <v>-42.659802901205197</v>
      </c>
      <c r="H1040">
        <v>-4.1600244490602298</v>
      </c>
      <c r="I1040">
        <v>-18.8433372682439</v>
      </c>
      <c r="J1040">
        <v>-0.79696233723433096</v>
      </c>
      <c r="K1040">
        <v>790.56349166244001</v>
      </c>
      <c r="L1040">
        <v>824.73341492390603</v>
      </c>
      <c r="M1040">
        <v>44.107376588481102</v>
      </c>
      <c r="N1040">
        <v>0.98129967134935203</v>
      </c>
      <c r="O1040">
        <v>21.313802671484702</v>
      </c>
      <c r="P1040">
        <v>8.4312902322977799</v>
      </c>
      <c r="Q1040">
        <v>2.9813773230880001E-2</v>
      </c>
    </row>
    <row r="1041" spans="1:17" hidden="1" x14ac:dyDescent="0.3">
      <c r="A1041" t="s">
        <v>2236</v>
      </c>
      <c r="B1041" t="s">
        <v>2237</v>
      </c>
      <c r="C1041" t="s">
        <v>3186</v>
      </c>
      <c r="D1041" t="s">
        <v>215</v>
      </c>
      <c r="E1041">
        <v>2600.057894</v>
      </c>
      <c r="F1041">
        <v>1716.15</v>
      </c>
      <c r="G1041">
        <v>47.286135153890903</v>
      </c>
      <c r="H1041">
        <v>-9.3069600680587499</v>
      </c>
      <c r="I1041">
        <v>10.7753544346126</v>
      </c>
      <c r="J1041">
        <v>-3.74131636227624</v>
      </c>
      <c r="K1041">
        <v>1843.9292409941299</v>
      </c>
      <c r="L1041">
        <v>1593.23024964914</v>
      </c>
      <c r="M1041">
        <v>31.873030606387601</v>
      </c>
      <c r="N1041">
        <v>0.38064696040156099</v>
      </c>
      <c r="O1041">
        <v>46.840311161611702</v>
      </c>
      <c r="P1041">
        <v>85.319367204794503</v>
      </c>
    </row>
    <row r="1042" spans="1:17" hidden="1" x14ac:dyDescent="0.3">
      <c r="A1042" t="s">
        <v>2238</v>
      </c>
      <c r="B1042" t="s">
        <v>2239</v>
      </c>
      <c r="C1042" t="s">
        <v>3186</v>
      </c>
      <c r="D1042" t="s">
        <v>2240</v>
      </c>
      <c r="E1042">
        <v>2598.3512677949998</v>
      </c>
      <c r="F1042">
        <v>5131.3</v>
      </c>
      <c r="G1042">
        <v>48.706971644503803</v>
      </c>
      <c r="H1042">
        <v>7.0044321001657304</v>
      </c>
      <c r="I1042">
        <v>32.892007623634399</v>
      </c>
      <c r="J1042">
        <v>0.92215554731528804</v>
      </c>
      <c r="K1042">
        <v>5173.7073260487696</v>
      </c>
      <c r="L1042">
        <v>4257.9944918225601</v>
      </c>
      <c r="M1042">
        <v>50.781113964272599</v>
      </c>
      <c r="N1042">
        <v>0.45038472381550598</v>
      </c>
      <c r="O1042">
        <v>25.562722896731799</v>
      </c>
      <c r="P1042">
        <v>116.14574557708499</v>
      </c>
      <c r="Q1042">
        <v>0.15519131299672001</v>
      </c>
    </row>
    <row r="1043" spans="1:17" hidden="1" x14ac:dyDescent="0.3">
      <c r="A1043" t="s">
        <v>2241</v>
      </c>
      <c r="B1043" t="s">
        <v>2242</v>
      </c>
      <c r="C1043" t="s">
        <v>3186</v>
      </c>
      <c r="D1043" t="s">
        <v>166</v>
      </c>
      <c r="E1043">
        <v>2583.0820269000001</v>
      </c>
      <c r="F1043">
        <v>394.95</v>
      </c>
      <c r="G1043">
        <v>-9.1286566141190804</v>
      </c>
      <c r="H1043">
        <v>-13.840344762460401</v>
      </c>
      <c r="I1043">
        <v>19.088883653937199</v>
      </c>
      <c r="J1043">
        <v>3.3766210037231299E-2</v>
      </c>
      <c r="K1043">
        <v>408.25573393643299</v>
      </c>
      <c r="L1043">
        <v>368.60882100294401</v>
      </c>
      <c r="M1043">
        <v>38.290353691575902</v>
      </c>
      <c r="N1043">
        <v>0.60790912919988305</v>
      </c>
      <c r="O1043">
        <v>22.547157868084501</v>
      </c>
      <c r="P1043">
        <v>59.898785425101202</v>
      </c>
      <c r="Q1043">
        <v>0.102763418152904</v>
      </c>
    </row>
    <row r="1044" spans="1:17" x14ac:dyDescent="0.3">
      <c r="A1044" t="s">
        <v>2243</v>
      </c>
      <c r="B1044" t="s">
        <v>2244</v>
      </c>
      <c r="C1044" t="s">
        <v>3175</v>
      </c>
      <c r="D1044" t="s">
        <v>719</v>
      </c>
      <c r="E1044">
        <v>2581.56875412</v>
      </c>
      <c r="F1044">
        <v>468.35</v>
      </c>
      <c r="G1044">
        <v>-34.134361225031903</v>
      </c>
      <c r="H1044">
        <v>11.2325769394935</v>
      </c>
      <c r="I1044">
        <v>0.11350749254939101</v>
      </c>
      <c r="J1044">
        <v>6.5314108237748103</v>
      </c>
      <c r="K1044">
        <v>466.79018864403702</v>
      </c>
      <c r="L1044">
        <v>480.43101907502898</v>
      </c>
      <c r="M1044">
        <v>73.287612469216299</v>
      </c>
      <c r="N1044">
        <v>0.91514871327529301</v>
      </c>
      <c r="O1044">
        <v>22.643322301697399</v>
      </c>
      <c r="P1044">
        <v>20.367514777692101</v>
      </c>
      <c r="Q1044">
        <v>-9.5681681876174998E-2</v>
      </c>
    </row>
    <row r="1045" spans="1:17" hidden="1" x14ac:dyDescent="0.3">
      <c r="A1045" t="s">
        <v>2245</v>
      </c>
      <c r="B1045" t="s">
        <v>2246</v>
      </c>
      <c r="C1045" t="s">
        <v>3186</v>
      </c>
      <c r="D1045" t="s">
        <v>1363</v>
      </c>
      <c r="E1045">
        <v>2580.8388</v>
      </c>
      <c r="F1045">
        <v>1000</v>
      </c>
      <c r="G1045">
        <v>-26.236626211235301</v>
      </c>
      <c r="H1045">
        <v>-3.4312538533694799</v>
      </c>
      <c r="I1045">
        <v>-16.492990702396401</v>
      </c>
      <c r="J1045">
        <v>-0.10595181358781899</v>
      </c>
      <c r="K1045">
        <v>999.99676007177402</v>
      </c>
      <c r="L1045">
        <v>999.99666687199101</v>
      </c>
      <c r="M1045">
        <v>55.379180563809697</v>
      </c>
      <c r="N1045">
        <v>0.78534802436986695</v>
      </c>
      <c r="O1045">
        <v>3</v>
      </c>
      <c r="P1045">
        <v>3.0927835051546202</v>
      </c>
      <c r="Q1045">
        <v>-0.101916752053546</v>
      </c>
    </row>
    <row r="1046" spans="1:17" hidden="1" x14ac:dyDescent="0.3">
      <c r="A1046" t="s">
        <v>2247</v>
      </c>
      <c r="B1046" t="s">
        <v>2248</v>
      </c>
      <c r="C1046" t="s">
        <v>3186</v>
      </c>
      <c r="D1046" t="s">
        <v>197</v>
      </c>
      <c r="E1046">
        <v>2576.5153711599901</v>
      </c>
      <c r="F1046">
        <v>2709.95</v>
      </c>
      <c r="G1046">
        <v>-14.916328955024699</v>
      </c>
      <c r="H1046">
        <v>0.73139754583312899</v>
      </c>
      <c r="I1046">
        <v>1.40268492624705</v>
      </c>
      <c r="J1046">
        <v>-1.91739758599043</v>
      </c>
      <c r="K1046">
        <v>2814.63036748575</v>
      </c>
      <c r="L1046">
        <v>2616.56540762237</v>
      </c>
      <c r="M1046">
        <v>38.3578929393992</v>
      </c>
      <c r="N1046">
        <v>0.81427658782897705</v>
      </c>
      <c r="O1046">
        <v>11.9504049890219</v>
      </c>
      <c r="P1046">
        <v>29.106717484516398</v>
      </c>
      <c r="Q1046">
        <v>6.2933487723679002E-2</v>
      </c>
    </row>
    <row r="1047" spans="1:17" hidden="1" x14ac:dyDescent="0.3">
      <c r="A1047" t="s">
        <v>2249</v>
      </c>
      <c r="B1047" t="s">
        <v>2250</v>
      </c>
      <c r="C1047" t="s">
        <v>3186</v>
      </c>
      <c r="D1047" t="s">
        <v>999</v>
      </c>
      <c r="E1047">
        <v>2576.0179048499999</v>
      </c>
      <c r="F1047">
        <v>383.75</v>
      </c>
      <c r="G1047">
        <v>-6.8752623021063801</v>
      </c>
      <c r="H1047">
        <v>-5.4244843911656604</v>
      </c>
      <c r="I1047">
        <v>9.2648333185768301</v>
      </c>
      <c r="J1047">
        <v>-3.0843583660822298</v>
      </c>
      <c r="K1047">
        <v>398.06230895265702</v>
      </c>
      <c r="M1047">
        <v>38.024619241106301</v>
      </c>
      <c r="N1047">
        <v>0.39204847054264902</v>
      </c>
      <c r="O1047">
        <v>23.752442996742602</v>
      </c>
      <c r="P1047">
        <v>35.985116938341598</v>
      </c>
    </row>
    <row r="1048" spans="1:17" x14ac:dyDescent="0.3">
      <c r="A1048" t="s">
        <v>2251</v>
      </c>
      <c r="B1048" t="s">
        <v>2252</v>
      </c>
      <c r="C1048" t="s">
        <v>3171</v>
      </c>
      <c r="D1048" t="s">
        <v>24</v>
      </c>
      <c r="E1048">
        <v>2568.236711562</v>
      </c>
      <c r="F1048">
        <v>49.58</v>
      </c>
      <c r="G1048">
        <v>-54.434584946796598</v>
      </c>
      <c r="H1048">
        <v>-5.1064607906970396</v>
      </c>
      <c r="I1048">
        <v>-30.416601813507501</v>
      </c>
      <c r="J1048">
        <v>-0.48534478483382099</v>
      </c>
      <c r="K1048">
        <v>51.029825513011502</v>
      </c>
      <c r="L1048">
        <v>58.967935206719403</v>
      </c>
      <c r="M1048">
        <v>46.664647992376402</v>
      </c>
      <c r="N1048">
        <v>0.59033578623996097</v>
      </c>
      <c r="O1048">
        <v>66.196046793061697</v>
      </c>
      <c r="P1048">
        <v>1.43207855973812</v>
      </c>
    </row>
    <row r="1049" spans="1:17" hidden="1" x14ac:dyDescent="0.3">
      <c r="A1049" t="s">
        <v>2253</v>
      </c>
      <c r="B1049" t="s">
        <v>2254</v>
      </c>
      <c r="C1049" t="s">
        <v>3186</v>
      </c>
      <c r="D1049" t="s">
        <v>166</v>
      </c>
      <c r="E1049">
        <v>2565.399951765</v>
      </c>
      <c r="F1049">
        <v>1688.6</v>
      </c>
      <c r="G1049">
        <v>123.814202595586</v>
      </c>
      <c r="H1049">
        <v>-0.48989956074554097</v>
      </c>
      <c r="I1049">
        <v>15.7905972333653</v>
      </c>
      <c r="J1049">
        <v>-4.8794417464737201</v>
      </c>
      <c r="K1049">
        <v>1640.73623019711</v>
      </c>
      <c r="L1049">
        <v>1269.5961028417601</v>
      </c>
      <c r="M1049">
        <v>42.850997685759999</v>
      </c>
      <c r="N1049">
        <v>0.81553108191276502</v>
      </c>
      <c r="O1049">
        <v>15.302617553002399</v>
      </c>
      <c r="P1049">
        <v>215.184321045263</v>
      </c>
      <c r="Q1049">
        <v>0.106339320127031</v>
      </c>
    </row>
    <row r="1050" spans="1:17" hidden="1" x14ac:dyDescent="0.3">
      <c r="A1050" t="s">
        <v>2255</v>
      </c>
      <c r="B1050" t="s">
        <v>2256</v>
      </c>
      <c r="C1050" t="s">
        <v>3186</v>
      </c>
      <c r="D1050" t="s">
        <v>197</v>
      </c>
      <c r="E1050">
        <v>2552.9584457000001</v>
      </c>
      <c r="F1050">
        <v>453.95</v>
      </c>
      <c r="G1050">
        <v>-0.94091079203315398</v>
      </c>
      <c r="H1050">
        <v>-2.1623583441562002</v>
      </c>
      <c r="I1050">
        <v>20.074397985930801</v>
      </c>
      <c r="J1050">
        <v>5.1584133659052398</v>
      </c>
      <c r="K1050">
        <v>437.59166251829498</v>
      </c>
      <c r="L1050">
        <v>400.99380142307803</v>
      </c>
      <c r="M1050">
        <v>73.561889506043897</v>
      </c>
      <c r="N1050">
        <v>0.66317223288075799</v>
      </c>
      <c r="O1050">
        <v>7.7211146602048597</v>
      </c>
      <c r="P1050">
        <v>45.0087845392109</v>
      </c>
      <c r="Q1050">
        <v>4.5703920803375001E-2</v>
      </c>
    </row>
    <row r="1051" spans="1:17" hidden="1" x14ac:dyDescent="0.3">
      <c r="A1051" t="s">
        <v>2257</v>
      </c>
      <c r="B1051" t="s">
        <v>2258</v>
      </c>
      <c r="C1051" t="s">
        <v>3186</v>
      </c>
      <c r="D1051" t="s">
        <v>451</v>
      </c>
      <c r="E1051">
        <v>2549.0190616199998</v>
      </c>
      <c r="F1051">
        <v>599.75</v>
      </c>
      <c r="G1051">
        <v>-38.937771781643001</v>
      </c>
      <c r="H1051">
        <v>8.9110639613142304</v>
      </c>
      <c r="I1051">
        <v>-22.7307769917734</v>
      </c>
      <c r="J1051">
        <v>0.18571147734632401</v>
      </c>
      <c r="K1051">
        <v>614.743070420918</v>
      </c>
      <c r="L1051">
        <v>639.60947627084795</v>
      </c>
      <c r="M1051">
        <v>48.269160698404498</v>
      </c>
      <c r="N1051">
        <v>0.78227346297497202</v>
      </c>
      <c r="O1051">
        <v>33.163818257607304</v>
      </c>
      <c r="P1051">
        <v>11.3328383144607</v>
      </c>
      <c r="Q1051">
        <v>-9.5111619935840004E-3</v>
      </c>
    </row>
    <row r="1052" spans="1:17" x14ac:dyDescent="0.3">
      <c r="A1052" t="s">
        <v>2259</v>
      </c>
      <c r="B1052" t="s">
        <v>2260</v>
      </c>
      <c r="C1052" t="s">
        <v>3188</v>
      </c>
      <c r="D1052" t="s">
        <v>1935</v>
      </c>
      <c r="E1052">
        <v>2540.9334925200001</v>
      </c>
      <c r="F1052">
        <v>13.42</v>
      </c>
      <c r="G1052">
        <v>-55.606047273866999</v>
      </c>
      <c r="H1052">
        <v>-9.1045279476962104</v>
      </c>
      <c r="I1052">
        <v>-36.373587717321797</v>
      </c>
      <c r="J1052">
        <v>-3.0595383114781098</v>
      </c>
      <c r="K1052">
        <v>14.7727259593673</v>
      </c>
      <c r="L1052">
        <v>16.524968062723001</v>
      </c>
      <c r="M1052">
        <v>31.286633229071299</v>
      </c>
      <c r="N1052">
        <v>0.74169658622683099</v>
      </c>
      <c r="O1052">
        <v>94.113263785394906</v>
      </c>
      <c r="P1052">
        <v>4.43579766536965</v>
      </c>
      <c r="Q1052">
        <v>-3.8587073972626E-2</v>
      </c>
    </row>
    <row r="1053" spans="1:17" hidden="1" x14ac:dyDescent="0.3">
      <c r="A1053" t="s">
        <v>2261</v>
      </c>
      <c r="B1053" t="s">
        <v>2262</v>
      </c>
      <c r="C1053" t="s">
        <v>3186</v>
      </c>
      <c r="D1053" t="s">
        <v>75</v>
      </c>
      <c r="E1053">
        <v>2527.3787000000002</v>
      </c>
      <c r="F1053">
        <v>961.55</v>
      </c>
      <c r="G1053">
        <v>282.932586544721</v>
      </c>
      <c r="H1053">
        <v>0.58507628014039603</v>
      </c>
      <c r="I1053">
        <v>-15.335765937786499</v>
      </c>
      <c r="J1053">
        <v>-3.7350665140580701</v>
      </c>
      <c r="K1053">
        <v>1030.3649509259601</v>
      </c>
      <c r="L1053">
        <v>931.35246633577299</v>
      </c>
      <c r="M1053">
        <v>31.583266977523898</v>
      </c>
      <c r="N1053">
        <v>1.48923408577298</v>
      </c>
      <c r="O1053">
        <v>65.150018199781599</v>
      </c>
      <c r="P1053">
        <v>333.52119026149597</v>
      </c>
      <c r="Q1053">
        <v>0.164419075284224</v>
      </c>
    </row>
    <row r="1054" spans="1:17" x14ac:dyDescent="0.3">
      <c r="A1054" t="s">
        <v>2263</v>
      </c>
      <c r="B1054" t="s">
        <v>2264</v>
      </c>
      <c r="C1054" t="s">
        <v>3177</v>
      </c>
      <c r="D1054" t="s">
        <v>1568</v>
      </c>
      <c r="E1054">
        <v>2524.28532825</v>
      </c>
      <c r="F1054">
        <v>608.04999999999995</v>
      </c>
      <c r="G1054">
        <v>-50.951301699474797</v>
      </c>
      <c r="H1054">
        <v>6.4455114610138802</v>
      </c>
      <c r="I1054">
        <v>-30.109981752261501</v>
      </c>
      <c r="J1054">
        <v>2.3946775394372599</v>
      </c>
      <c r="K1054">
        <v>615.43264823637799</v>
      </c>
      <c r="L1054">
        <v>681.327900114876</v>
      </c>
      <c r="M1054">
        <v>62.414928021664899</v>
      </c>
      <c r="N1054">
        <v>0.85059900924512599</v>
      </c>
      <c r="O1054">
        <v>48.836444371351</v>
      </c>
      <c r="P1054">
        <v>12.3521803399851</v>
      </c>
    </row>
    <row r="1055" spans="1:17" hidden="1" x14ac:dyDescent="0.3">
      <c r="A1055" t="s">
        <v>2265</v>
      </c>
      <c r="B1055" t="s">
        <v>2266</v>
      </c>
      <c r="C1055" t="s">
        <v>3186</v>
      </c>
      <c r="D1055" t="s">
        <v>1002</v>
      </c>
      <c r="E1055">
        <v>2514.8158640000001</v>
      </c>
      <c r="F1055">
        <v>1089.75</v>
      </c>
      <c r="G1055">
        <v>10.519605378187199</v>
      </c>
      <c r="H1055">
        <v>17.1948064541881</v>
      </c>
      <c r="I1055">
        <v>40.497573296739098</v>
      </c>
      <c r="J1055">
        <v>-7.6750380718173599</v>
      </c>
      <c r="K1055">
        <v>1045.4781098588101</v>
      </c>
      <c r="L1055">
        <v>865.23917908522606</v>
      </c>
      <c r="M1055">
        <v>34.415776472233603</v>
      </c>
      <c r="N1055">
        <v>0.37154374048335398</v>
      </c>
      <c r="O1055">
        <v>22.5051617343427</v>
      </c>
      <c r="P1055">
        <v>69.5976966773013</v>
      </c>
      <c r="Q1055">
        <v>6.3047734749819007E-2</v>
      </c>
    </row>
    <row r="1056" spans="1:17" hidden="1" x14ac:dyDescent="0.3">
      <c r="A1056" t="s">
        <v>2267</v>
      </c>
      <c r="B1056" t="s">
        <v>2268</v>
      </c>
      <c r="C1056" t="s">
        <v>3186</v>
      </c>
      <c r="D1056" t="s">
        <v>513</v>
      </c>
      <c r="E1056">
        <v>2510.563725</v>
      </c>
      <c r="F1056">
        <v>369.4</v>
      </c>
      <c r="G1056">
        <v>3.8786118907758</v>
      </c>
      <c r="H1056">
        <v>12.6678173540608</v>
      </c>
      <c r="I1056">
        <v>1.0006479744483101</v>
      </c>
      <c r="J1056">
        <v>5.4304596668597202E-2</v>
      </c>
      <c r="K1056">
        <v>347.23069580942001</v>
      </c>
      <c r="L1056">
        <v>321.701864311414</v>
      </c>
      <c r="M1056">
        <v>49.468033242973398</v>
      </c>
      <c r="N1056">
        <v>1.2796553734290499</v>
      </c>
      <c r="O1056">
        <v>9.5831077422847901</v>
      </c>
      <c r="P1056">
        <v>56.991075223119402</v>
      </c>
    </row>
    <row r="1057" spans="1:17" hidden="1" x14ac:dyDescent="0.3">
      <c r="A1057" t="s">
        <v>2269</v>
      </c>
      <c r="B1057" t="s">
        <v>2270</v>
      </c>
      <c r="C1057" t="s">
        <v>3186</v>
      </c>
      <c r="D1057" t="s">
        <v>804</v>
      </c>
      <c r="E1057">
        <v>2509.2073458959999</v>
      </c>
      <c r="F1057">
        <v>24.06</v>
      </c>
      <c r="G1057">
        <v>10.7035502493527</v>
      </c>
      <c r="H1057">
        <v>6.3800669013475</v>
      </c>
      <c r="I1057">
        <v>5.9497573892065798</v>
      </c>
      <c r="J1057">
        <v>2.58482895394636</v>
      </c>
      <c r="K1057">
        <v>21.680925051111299</v>
      </c>
      <c r="L1057">
        <v>22.0291778152558</v>
      </c>
      <c r="M1057">
        <v>72.1092403162707</v>
      </c>
      <c r="N1057">
        <v>2.5815418253801998</v>
      </c>
      <c r="O1057">
        <v>33.832086450540302</v>
      </c>
      <c r="P1057">
        <v>47.607361963190101</v>
      </c>
      <c r="Q1057">
        <v>-3.1837950112489001E-2</v>
      </c>
    </row>
    <row r="1058" spans="1:17" hidden="1" x14ac:dyDescent="0.3">
      <c r="A1058" t="s">
        <v>2271</v>
      </c>
      <c r="B1058" t="s">
        <v>2272</v>
      </c>
      <c r="C1058" t="s">
        <v>3186</v>
      </c>
      <c r="D1058" t="s">
        <v>80</v>
      </c>
      <c r="E1058">
        <v>2506.51619919</v>
      </c>
      <c r="F1058">
        <v>885</v>
      </c>
      <c r="G1058">
        <v>113.925196031139</v>
      </c>
      <c r="H1058">
        <v>-5.8610103425319204</v>
      </c>
      <c r="I1058">
        <v>22.712671900827999</v>
      </c>
      <c r="J1058">
        <v>-7.4357947455249898</v>
      </c>
      <c r="K1058">
        <v>943.71366748603396</v>
      </c>
      <c r="L1058">
        <v>796.98769294542001</v>
      </c>
      <c r="M1058">
        <v>26.106741268736599</v>
      </c>
      <c r="N1058">
        <v>0.64691199624833196</v>
      </c>
      <c r="O1058">
        <v>23.581920903954799</v>
      </c>
      <c r="P1058">
        <v>151.81391378574401</v>
      </c>
      <c r="Q1058">
        <v>7.8303779272824003E-2</v>
      </c>
    </row>
    <row r="1059" spans="1:17" x14ac:dyDescent="0.3">
      <c r="A1059" t="s">
        <v>2273</v>
      </c>
      <c r="B1059" t="s">
        <v>2274</v>
      </c>
      <c r="C1059" t="s">
        <v>3173</v>
      </c>
      <c r="D1059" t="s">
        <v>382</v>
      </c>
      <c r="E1059">
        <v>2494.8349941400002</v>
      </c>
      <c r="F1059">
        <v>49.87</v>
      </c>
      <c r="G1059">
        <v>-63.131014389536602</v>
      </c>
      <c r="H1059">
        <v>-3.9106785437410401</v>
      </c>
      <c r="I1059">
        <v>-17.838193471931501</v>
      </c>
      <c r="J1059">
        <v>5.4884535427054702E-2</v>
      </c>
      <c r="K1059">
        <v>51.484473234133802</v>
      </c>
      <c r="L1059">
        <v>58.066870645565501</v>
      </c>
      <c r="M1059">
        <v>42.717438399663401</v>
      </c>
      <c r="N1059">
        <v>1.15431901884851</v>
      </c>
      <c r="O1059">
        <v>68.538199318227399</v>
      </c>
      <c r="P1059">
        <v>3.8958333333333202</v>
      </c>
    </row>
    <row r="1060" spans="1:17" x14ac:dyDescent="0.3">
      <c r="A1060" t="s">
        <v>2275</v>
      </c>
      <c r="B1060" t="s">
        <v>2276</v>
      </c>
      <c r="C1060" t="s">
        <v>3181</v>
      </c>
      <c r="D1060" t="s">
        <v>1221</v>
      </c>
      <c r="E1060">
        <v>2486.6345060250001</v>
      </c>
      <c r="F1060">
        <v>335.25</v>
      </c>
      <c r="G1060">
        <v>-67.688901107718095</v>
      </c>
      <c r="H1060">
        <v>-11.182360196402801</v>
      </c>
      <c r="I1060">
        <v>-26.3599082988476</v>
      </c>
      <c r="J1060">
        <v>-3.2459123880738798</v>
      </c>
      <c r="K1060">
        <v>384.28998793820602</v>
      </c>
      <c r="L1060">
        <v>416.39828320002903</v>
      </c>
      <c r="M1060">
        <v>24.725097534838302</v>
      </c>
      <c r="N1060">
        <v>0.54130661471966801</v>
      </c>
      <c r="O1060">
        <v>72.811334824757594</v>
      </c>
      <c r="P1060">
        <v>6.4285714285714199</v>
      </c>
      <c r="Q1060">
        <v>-3.8244549037177999E-2</v>
      </c>
    </row>
    <row r="1061" spans="1:17" hidden="1" x14ac:dyDescent="0.3">
      <c r="A1061" t="s">
        <v>2277</v>
      </c>
      <c r="B1061" t="s">
        <v>2278</v>
      </c>
      <c r="C1061" t="s">
        <v>3186</v>
      </c>
      <c r="D1061" t="s">
        <v>451</v>
      </c>
      <c r="E1061">
        <v>2485.215488925</v>
      </c>
      <c r="F1061">
        <v>15.4</v>
      </c>
      <c r="G1061">
        <v>-0.86449189287725003</v>
      </c>
      <c r="H1061">
        <v>41.274628499571598</v>
      </c>
      <c r="I1061">
        <v>-15.5093841450194</v>
      </c>
      <c r="J1061">
        <v>-1.28024105957051</v>
      </c>
      <c r="K1061">
        <v>12.6148927633251</v>
      </c>
      <c r="L1061">
        <v>12.27990058924</v>
      </c>
      <c r="M1061">
        <v>67.519996390040106</v>
      </c>
      <c r="N1061">
        <v>3.3441666906992298</v>
      </c>
      <c r="O1061">
        <v>13.9610389610389</v>
      </c>
      <c r="P1061">
        <v>55.5555555555555</v>
      </c>
      <c r="Q1061">
        <v>0.12772997230649499</v>
      </c>
    </row>
    <row r="1062" spans="1:17" hidden="1" x14ac:dyDescent="0.3">
      <c r="A1062" t="s">
        <v>2279</v>
      </c>
      <c r="B1062" t="s">
        <v>2280</v>
      </c>
      <c r="C1062" t="s">
        <v>3186</v>
      </c>
      <c r="D1062" t="s">
        <v>372</v>
      </c>
      <c r="E1062">
        <v>2484.7362923649998</v>
      </c>
      <c r="F1062">
        <v>1095.75</v>
      </c>
      <c r="G1062">
        <v>-14.089441238639701</v>
      </c>
      <c r="H1062">
        <v>-4.2143254296309696</v>
      </c>
      <c r="I1062">
        <v>-17.069163463488898</v>
      </c>
      <c r="J1062">
        <v>-4.1479890003299298</v>
      </c>
      <c r="K1062">
        <v>1116.91356857408</v>
      </c>
      <c r="L1062">
        <v>1053.48997287313</v>
      </c>
      <c r="M1062">
        <v>34.464642590864003</v>
      </c>
      <c r="N1062">
        <v>0.74738250960069996</v>
      </c>
      <c r="O1062">
        <v>18.439425051334599</v>
      </c>
      <c r="P1062">
        <v>27.412790697674399</v>
      </c>
      <c r="Q1062">
        <v>0.11620318782682799</v>
      </c>
    </row>
    <row r="1063" spans="1:17" hidden="1" x14ac:dyDescent="0.3">
      <c r="A1063" t="s">
        <v>2281</v>
      </c>
      <c r="B1063" t="s">
        <v>2282</v>
      </c>
      <c r="C1063" t="s">
        <v>3186</v>
      </c>
      <c r="D1063" t="s">
        <v>282</v>
      </c>
      <c r="E1063">
        <v>2478.625</v>
      </c>
      <c r="F1063">
        <v>3925</v>
      </c>
      <c r="G1063">
        <v>2120.4710171674301</v>
      </c>
      <c r="H1063">
        <v>17.408197933218801</v>
      </c>
      <c r="I1063">
        <v>163.09528439821901</v>
      </c>
      <c r="J1063">
        <v>-14.754986483366</v>
      </c>
      <c r="K1063">
        <v>3697.3635968737499</v>
      </c>
      <c r="L1063">
        <v>2354.85228396812</v>
      </c>
      <c r="M1063">
        <v>40.745720181056299</v>
      </c>
      <c r="N1063">
        <v>0.93064449941080496</v>
      </c>
      <c r="O1063">
        <v>22.264968152866199</v>
      </c>
      <c r="P1063">
        <v>2307.97546012269</v>
      </c>
      <c r="Q1063">
        <v>0.23804629861172699</v>
      </c>
    </row>
    <row r="1064" spans="1:17" hidden="1" x14ac:dyDescent="0.3">
      <c r="A1064" t="s">
        <v>2283</v>
      </c>
      <c r="B1064" t="s">
        <v>2284</v>
      </c>
      <c r="C1064" t="s">
        <v>3186</v>
      </c>
      <c r="D1064" t="s">
        <v>451</v>
      </c>
      <c r="E1064">
        <v>2475.4735891199998</v>
      </c>
      <c r="F1064">
        <v>371.3</v>
      </c>
      <c r="G1064">
        <v>84.848218008440398</v>
      </c>
      <c r="H1064">
        <v>-17.864012859858601</v>
      </c>
      <c r="I1064">
        <v>-9.88948797486273</v>
      </c>
      <c r="J1064">
        <v>-2.5175889196233001</v>
      </c>
      <c r="K1064">
        <v>415.07801152424599</v>
      </c>
      <c r="L1064">
        <v>370.74100064159398</v>
      </c>
      <c r="M1064">
        <v>25.993590299814802</v>
      </c>
      <c r="N1064">
        <v>0.458781854685607</v>
      </c>
      <c r="O1064">
        <v>38.351737139779097</v>
      </c>
      <c r="P1064">
        <v>123.204087766756</v>
      </c>
      <c r="Q1064">
        <v>0.13058655862976501</v>
      </c>
    </row>
    <row r="1065" spans="1:17" hidden="1" x14ac:dyDescent="0.3">
      <c r="A1065" t="s">
        <v>2285</v>
      </c>
      <c r="B1065" t="s">
        <v>2286</v>
      </c>
      <c r="C1065" t="s">
        <v>3186</v>
      </c>
      <c r="D1065" t="s">
        <v>1996</v>
      </c>
      <c r="E1065">
        <v>2474.4832959</v>
      </c>
      <c r="F1065">
        <v>597.85</v>
      </c>
      <c r="G1065">
        <v>1656.2608830214599</v>
      </c>
      <c r="H1065">
        <v>-8.9961393495526991</v>
      </c>
      <c r="I1065">
        <v>76.268576281321103</v>
      </c>
      <c r="J1065">
        <v>-2.8190691460823101</v>
      </c>
      <c r="K1065">
        <v>654.01316102775604</v>
      </c>
      <c r="L1065">
        <v>454.44177539379803</v>
      </c>
      <c r="M1065">
        <v>28.754086432976301</v>
      </c>
      <c r="N1065">
        <v>0.50709071922062199</v>
      </c>
      <c r="O1065">
        <v>58.685288952078203</v>
      </c>
    </row>
    <row r="1066" spans="1:17" hidden="1" x14ac:dyDescent="0.3">
      <c r="A1066" t="s">
        <v>2287</v>
      </c>
      <c r="B1066" t="s">
        <v>2288</v>
      </c>
      <c r="C1066" t="s">
        <v>3186</v>
      </c>
      <c r="D1066" t="s">
        <v>379</v>
      </c>
      <c r="E1066">
        <v>2461.6192879199998</v>
      </c>
      <c r="F1066">
        <v>1217.55</v>
      </c>
      <c r="G1066">
        <v>-35.527996867538299</v>
      </c>
      <c r="H1066">
        <v>3.8507974286817901</v>
      </c>
      <c r="I1066">
        <v>-8.7738011067139006</v>
      </c>
      <c r="J1066">
        <v>4.1378817550526703</v>
      </c>
      <c r="K1066">
        <v>1228.61715926189</v>
      </c>
      <c r="L1066">
        <v>1216.6408516696499</v>
      </c>
      <c r="M1066">
        <v>70.771731930159504</v>
      </c>
      <c r="N1066">
        <v>0.47205069335098299</v>
      </c>
      <c r="O1066">
        <v>21.095642889409</v>
      </c>
      <c r="P1066">
        <v>47.572874371250201</v>
      </c>
      <c r="Q1066">
        <v>-2.9438987911529001E-2</v>
      </c>
    </row>
    <row r="1067" spans="1:17" hidden="1" x14ac:dyDescent="0.3">
      <c r="A1067" t="s">
        <v>2289</v>
      </c>
      <c r="B1067" t="s">
        <v>2290</v>
      </c>
      <c r="C1067" t="s">
        <v>3186</v>
      </c>
      <c r="D1067" t="s">
        <v>95</v>
      </c>
      <c r="E1067">
        <v>2459.8474098930001</v>
      </c>
      <c r="F1067">
        <v>20.51</v>
      </c>
      <c r="G1067">
        <v>29.819910983073299</v>
      </c>
      <c r="H1067">
        <v>-3.6216393840691601</v>
      </c>
      <c r="I1067">
        <v>0.75658751459747697</v>
      </c>
      <c r="J1067">
        <v>4.3783531191475902</v>
      </c>
      <c r="K1067">
        <v>20.4780460212036</v>
      </c>
      <c r="L1067">
        <v>19.1272833996678</v>
      </c>
      <c r="M1067">
        <v>54.195455828716398</v>
      </c>
      <c r="N1067">
        <v>0.97900429572657899</v>
      </c>
      <c r="O1067">
        <v>55.459094221896002</v>
      </c>
      <c r="P1067">
        <v>83.901828074787105</v>
      </c>
      <c r="Q1067">
        <v>0.16238344162298099</v>
      </c>
    </row>
    <row r="1068" spans="1:17" hidden="1" x14ac:dyDescent="0.3">
      <c r="A1068" t="s">
        <v>2291</v>
      </c>
      <c r="B1068" t="s">
        <v>2292</v>
      </c>
      <c r="C1068" t="s">
        <v>3186</v>
      </c>
      <c r="D1068" t="s">
        <v>1495</v>
      </c>
      <c r="E1068">
        <v>2459.4994310099901</v>
      </c>
      <c r="F1068">
        <v>172.15</v>
      </c>
      <c r="G1068">
        <v>12.0910198213519</v>
      </c>
      <c r="H1068">
        <v>58.8153753099486</v>
      </c>
      <c r="I1068">
        <v>47.069954665774503</v>
      </c>
      <c r="J1068">
        <v>-2.6274110410556299</v>
      </c>
      <c r="K1068">
        <v>149.29848170768199</v>
      </c>
      <c r="L1068">
        <v>122.162577016613</v>
      </c>
      <c r="M1068">
        <v>55.824413471925801</v>
      </c>
      <c r="N1068">
        <v>0.96978268388046696</v>
      </c>
      <c r="O1068">
        <v>18.443218123729299</v>
      </c>
      <c r="P1068">
        <v>90.115958034235206</v>
      </c>
      <c r="Q1068">
        <v>7.4203330708971005E-2</v>
      </c>
    </row>
    <row r="1069" spans="1:17" hidden="1" x14ac:dyDescent="0.3">
      <c r="A1069" t="s">
        <v>2293</v>
      </c>
      <c r="B1069" t="s">
        <v>2294</v>
      </c>
      <c r="C1069" t="s">
        <v>3186</v>
      </c>
      <c r="D1069" t="s">
        <v>127</v>
      </c>
      <c r="E1069">
        <v>2451.7848948299902</v>
      </c>
      <c r="F1069">
        <v>182.23</v>
      </c>
      <c r="G1069">
        <v>-8.0216028673593804</v>
      </c>
      <c r="H1069">
        <v>15.374360885319501</v>
      </c>
      <c r="I1069">
        <v>27.448557480857801</v>
      </c>
      <c r="J1069">
        <v>-5.3156913266121597</v>
      </c>
      <c r="K1069">
        <v>171.91193144999301</v>
      </c>
      <c r="L1069">
        <v>157.95177966595301</v>
      </c>
      <c r="M1069">
        <v>52.273791840925398</v>
      </c>
      <c r="N1069">
        <v>2.5042879513407899</v>
      </c>
      <c r="O1069">
        <v>15.1841079953904</v>
      </c>
      <c r="P1069">
        <v>58.460869565217301</v>
      </c>
    </row>
    <row r="1070" spans="1:17" hidden="1" x14ac:dyDescent="0.3">
      <c r="A1070" t="s">
        <v>2295</v>
      </c>
      <c r="B1070" t="s">
        <v>2296</v>
      </c>
      <c r="C1070" t="s">
        <v>3186</v>
      </c>
      <c r="D1070" t="s">
        <v>2297</v>
      </c>
      <c r="E1070">
        <v>2446.5242152000001</v>
      </c>
      <c r="F1070">
        <v>483.95</v>
      </c>
      <c r="G1070">
        <v>92.249958428877306</v>
      </c>
      <c r="H1070">
        <v>-10.7041526365031</v>
      </c>
      <c r="I1070">
        <v>33.429561961791798</v>
      </c>
      <c r="J1070">
        <v>0.395019457243381</v>
      </c>
      <c r="K1070">
        <v>505.42079430195997</v>
      </c>
      <c r="L1070">
        <v>432.47475096501603</v>
      </c>
      <c r="M1070">
        <v>42.322302325719498</v>
      </c>
      <c r="N1070">
        <v>1.32041486552178</v>
      </c>
      <c r="O1070">
        <v>27.699142473396002</v>
      </c>
      <c r="P1070">
        <v>135.49878345498701</v>
      </c>
    </row>
    <row r="1071" spans="1:17" hidden="1" x14ac:dyDescent="0.3">
      <c r="A1071" t="s">
        <v>2298</v>
      </c>
      <c r="B1071" t="s">
        <v>2299</v>
      </c>
      <c r="C1071" t="s">
        <v>3186</v>
      </c>
      <c r="D1071" t="s">
        <v>158</v>
      </c>
      <c r="E1071">
        <v>2445.5325309999998</v>
      </c>
      <c r="F1071">
        <v>1299.95</v>
      </c>
      <c r="G1071">
        <v>368.98142139781203</v>
      </c>
      <c r="H1071">
        <v>-1.949772371888</v>
      </c>
      <c r="I1071">
        <v>342.12404933993901</v>
      </c>
      <c r="J1071">
        <v>-6.9442138523927194E-2</v>
      </c>
      <c r="K1071">
        <v>1318.8221924279701</v>
      </c>
      <c r="M1071">
        <v>45.5586920658167</v>
      </c>
      <c r="N1071">
        <v>0.39945725915875102</v>
      </c>
      <c r="O1071">
        <v>20.696949882687701</v>
      </c>
      <c r="P1071">
        <v>461.89755781283702</v>
      </c>
    </row>
    <row r="1072" spans="1:17" hidden="1" x14ac:dyDescent="0.3">
      <c r="A1072" t="s">
        <v>2300</v>
      </c>
      <c r="B1072" t="s">
        <v>2301</v>
      </c>
      <c r="C1072" t="s">
        <v>3186</v>
      </c>
      <c r="D1072" t="s">
        <v>92</v>
      </c>
      <c r="E1072">
        <v>2442.0718950599999</v>
      </c>
      <c r="F1072">
        <v>26.9</v>
      </c>
      <c r="G1072">
        <v>75.643847415507594</v>
      </c>
      <c r="H1072">
        <v>2.76646477780921</v>
      </c>
      <c r="I1072">
        <v>-0.74428158019336899</v>
      </c>
      <c r="J1072">
        <v>0.79722737716362602</v>
      </c>
      <c r="K1072">
        <v>27.303176534563701</v>
      </c>
      <c r="L1072">
        <v>24.0531631091626</v>
      </c>
      <c r="M1072">
        <v>53.714054650680097</v>
      </c>
      <c r="N1072">
        <v>0.840031005386219</v>
      </c>
      <c r="O1072">
        <v>24.721189591078002</v>
      </c>
      <c r="P1072">
        <v>150.333027309561</v>
      </c>
      <c r="Q1072">
        <v>6.9399826192533001E-2</v>
      </c>
    </row>
    <row r="1073" spans="1:17" x14ac:dyDescent="0.3">
      <c r="A1073" t="s">
        <v>2302</v>
      </c>
      <c r="B1073" t="s">
        <v>2303</v>
      </c>
      <c r="C1073" t="s">
        <v>3178</v>
      </c>
      <c r="D1073" t="s">
        <v>495</v>
      </c>
      <c r="E1073">
        <v>2437.1747572499999</v>
      </c>
      <c r="F1073">
        <v>631.35</v>
      </c>
      <c r="G1073">
        <v>-40.363034273466099</v>
      </c>
      <c r="H1073">
        <v>-4.3997384131853199</v>
      </c>
      <c r="I1073">
        <v>-2.3041681305027999</v>
      </c>
      <c r="J1073">
        <v>-1.3253674442790899</v>
      </c>
      <c r="K1073">
        <v>604.09064481196003</v>
      </c>
      <c r="L1073">
        <v>600.59890233229396</v>
      </c>
      <c r="M1073">
        <v>48.5015126960431</v>
      </c>
      <c r="N1073">
        <v>0.58921414320543897</v>
      </c>
      <c r="O1073">
        <v>25.397956759325201</v>
      </c>
      <c r="P1073">
        <v>36.937425441926003</v>
      </c>
      <c r="Q1073">
        <v>-8.9040511932558006E-2</v>
      </c>
    </row>
    <row r="1074" spans="1:17" x14ac:dyDescent="0.3">
      <c r="A1074" t="s">
        <v>2304</v>
      </c>
      <c r="B1074" t="s">
        <v>2305</v>
      </c>
      <c r="C1074" t="s">
        <v>3185</v>
      </c>
      <c r="D1074" t="s">
        <v>379</v>
      </c>
      <c r="E1074">
        <v>2436.053684724</v>
      </c>
      <c r="F1074">
        <v>209.09</v>
      </c>
      <c r="G1074">
        <v>-53.026841907509898</v>
      </c>
      <c r="H1074">
        <v>-2.6786937200043899</v>
      </c>
      <c r="I1074">
        <v>-16.9026120408103</v>
      </c>
      <c r="J1074">
        <v>-2.6266891407767501</v>
      </c>
      <c r="K1074">
        <v>218.254443044803</v>
      </c>
      <c r="L1074">
        <v>248.08622442600199</v>
      </c>
      <c r="M1074">
        <v>34.301582618232601</v>
      </c>
      <c r="N1074">
        <v>0.47973099836531602</v>
      </c>
      <c r="O1074">
        <v>106.490028217513</v>
      </c>
      <c r="P1074">
        <v>9.1853785900783294</v>
      </c>
      <c r="Q1074">
        <v>-3.8168001437970001E-2</v>
      </c>
    </row>
    <row r="1075" spans="1:17" hidden="1" x14ac:dyDescent="0.3">
      <c r="A1075" t="s">
        <v>2306</v>
      </c>
      <c r="B1075" t="s">
        <v>2307</v>
      </c>
      <c r="C1075" t="s">
        <v>3186</v>
      </c>
      <c r="D1075" t="s">
        <v>785</v>
      </c>
      <c r="E1075">
        <v>2433.1302864119998</v>
      </c>
      <c r="F1075">
        <v>20.27</v>
      </c>
      <c r="G1075">
        <v>-42.094828379807403</v>
      </c>
      <c r="H1075">
        <v>33.471231806286298</v>
      </c>
      <c r="I1075">
        <v>13.276535546003</v>
      </c>
      <c r="J1075">
        <v>4.3687563576184099</v>
      </c>
      <c r="K1075">
        <v>17.647074051644701</v>
      </c>
      <c r="L1075">
        <v>17.876979371965799</v>
      </c>
      <c r="M1075">
        <v>68.253783954131606</v>
      </c>
      <c r="N1075">
        <v>4.7703131091242001</v>
      </c>
      <c r="O1075">
        <v>33.201776023680303</v>
      </c>
      <c r="P1075">
        <v>43.656980864635003</v>
      </c>
      <c r="Q1075">
        <v>9.3828840870115005E-2</v>
      </c>
    </row>
    <row r="1076" spans="1:17" hidden="1" x14ac:dyDescent="0.3">
      <c r="A1076" t="s">
        <v>2308</v>
      </c>
      <c r="B1076" t="s">
        <v>2309</v>
      </c>
      <c r="C1076" t="s">
        <v>3186</v>
      </c>
      <c r="D1076" t="s">
        <v>463</v>
      </c>
      <c r="E1076">
        <v>2432.2586676000001</v>
      </c>
      <c r="F1076">
        <v>295.75</v>
      </c>
      <c r="G1076">
        <v>-15.262016465137901</v>
      </c>
      <c r="H1076">
        <v>-3.1525653287793101</v>
      </c>
      <c r="I1076">
        <v>3.7061558125395102</v>
      </c>
      <c r="J1076">
        <v>-3.02612321495267</v>
      </c>
      <c r="K1076">
        <v>309.24828409430899</v>
      </c>
      <c r="L1076">
        <v>284.82297087423302</v>
      </c>
      <c r="M1076">
        <v>33.656081197008596</v>
      </c>
      <c r="N1076">
        <v>0.60651010684131501</v>
      </c>
      <c r="O1076">
        <v>22.400676246829999</v>
      </c>
      <c r="P1076">
        <v>30.372492836676201</v>
      </c>
      <c r="Q1076">
        <v>-6.6404102240627996E-2</v>
      </c>
    </row>
    <row r="1077" spans="1:17" hidden="1" x14ac:dyDescent="0.3">
      <c r="A1077" t="s">
        <v>2310</v>
      </c>
      <c r="B1077" t="s">
        <v>2311</v>
      </c>
      <c r="C1077" t="s">
        <v>3186</v>
      </c>
      <c r="D1077" t="s">
        <v>468</v>
      </c>
      <c r="E1077">
        <v>2424.8858758299998</v>
      </c>
      <c r="F1077">
        <v>398.95</v>
      </c>
      <c r="G1077">
        <v>-1.7602471260716599</v>
      </c>
      <c r="H1077">
        <v>-4.5657957204307698</v>
      </c>
      <c r="I1077">
        <v>8.7463751742319893</v>
      </c>
      <c r="J1077">
        <v>-3.1300234236035398</v>
      </c>
      <c r="K1077">
        <v>405.94020390028999</v>
      </c>
      <c r="L1077">
        <v>369.89292211961299</v>
      </c>
      <c r="M1077">
        <v>35.549437629491003</v>
      </c>
      <c r="N1077">
        <v>0.51958989782979803</v>
      </c>
      <c r="O1077">
        <v>13.4227346785311</v>
      </c>
      <c r="P1077">
        <v>37.096219931271399</v>
      </c>
      <c r="Q1077">
        <v>3.5441380407182997E-2</v>
      </c>
    </row>
    <row r="1078" spans="1:17" hidden="1" x14ac:dyDescent="0.3">
      <c r="A1078" t="s">
        <v>2312</v>
      </c>
      <c r="B1078" t="s">
        <v>2313</v>
      </c>
      <c r="C1078" t="s">
        <v>3186</v>
      </c>
      <c r="D1078" t="s">
        <v>999</v>
      </c>
      <c r="E1078">
        <v>2422.1408670000001</v>
      </c>
      <c r="F1078">
        <v>639.79999999999995</v>
      </c>
      <c r="G1078">
        <v>75.083959681848199</v>
      </c>
      <c r="H1078">
        <v>21.194248521493499</v>
      </c>
      <c r="I1078">
        <v>117.437539462137</v>
      </c>
      <c r="J1078">
        <v>-5.0258124407655096</v>
      </c>
      <c r="K1078">
        <v>601.01310264229596</v>
      </c>
      <c r="L1078">
        <v>455.30251800922599</v>
      </c>
      <c r="M1078">
        <v>60.589776384357002</v>
      </c>
      <c r="N1078">
        <v>0.60039807837860604</v>
      </c>
      <c r="O1078">
        <v>13.910597061581701</v>
      </c>
      <c r="P1078">
        <v>150.803606428851</v>
      </c>
      <c r="Q1078">
        <v>0.15686782109514999</v>
      </c>
    </row>
    <row r="1079" spans="1:17" hidden="1" x14ac:dyDescent="0.3">
      <c r="A1079" t="s">
        <v>2314</v>
      </c>
      <c r="B1079" t="s">
        <v>2315</v>
      </c>
      <c r="C1079" t="s">
        <v>3186</v>
      </c>
      <c r="D1079" t="s">
        <v>215</v>
      </c>
      <c r="E1079">
        <v>2421.072868019</v>
      </c>
      <c r="F1079">
        <v>103.86</v>
      </c>
      <c r="G1079">
        <v>252.12302951646899</v>
      </c>
      <c r="H1079">
        <v>31.544054788605798</v>
      </c>
      <c r="I1079">
        <v>141.544276378348</v>
      </c>
      <c r="J1079">
        <v>21.425840093926599</v>
      </c>
      <c r="K1079">
        <v>82.881517424362301</v>
      </c>
      <c r="L1079">
        <v>60.798939640380503</v>
      </c>
      <c r="M1079">
        <v>92.118181863419693</v>
      </c>
      <c r="N1079">
        <v>0.65644558796540697</v>
      </c>
      <c r="O1079">
        <v>10.5237820142499</v>
      </c>
      <c r="P1079">
        <v>354.52954048139998</v>
      </c>
      <c r="Q1079">
        <v>0.152184190481603</v>
      </c>
    </row>
    <row r="1080" spans="1:17" hidden="1" x14ac:dyDescent="0.3">
      <c r="A1080" t="s">
        <v>2316</v>
      </c>
      <c r="B1080" t="s">
        <v>2317</v>
      </c>
      <c r="C1080" t="s">
        <v>3186</v>
      </c>
      <c r="D1080" t="s">
        <v>54</v>
      </c>
      <c r="E1080">
        <v>2414.803258035</v>
      </c>
      <c r="F1080">
        <v>1680.8</v>
      </c>
      <c r="G1080">
        <v>18.859058861637401</v>
      </c>
      <c r="H1080">
        <v>3.1051405670847001</v>
      </c>
      <c r="I1080">
        <v>-2.9829451173888701</v>
      </c>
      <c r="J1080">
        <v>-4.2860071378494604</v>
      </c>
      <c r="K1080">
        <v>1624.5003029527199</v>
      </c>
      <c r="L1080">
        <v>1490.37642772348</v>
      </c>
      <c r="M1080">
        <v>48.883911712098197</v>
      </c>
      <c r="N1080">
        <v>1.0602092442553199</v>
      </c>
      <c r="O1080">
        <v>12.6814612089481</v>
      </c>
      <c r="P1080">
        <v>52.6334907373774</v>
      </c>
      <c r="Q1080">
        <v>9.8939863380748005E-2</v>
      </c>
    </row>
    <row r="1081" spans="1:17" hidden="1" x14ac:dyDescent="0.3">
      <c r="A1081" t="s">
        <v>2318</v>
      </c>
      <c r="B1081" t="s">
        <v>2319</v>
      </c>
      <c r="C1081" t="s">
        <v>3186</v>
      </c>
      <c r="D1081" t="s">
        <v>527</v>
      </c>
      <c r="E1081">
        <v>2414.1046099800001</v>
      </c>
      <c r="F1081">
        <v>671.7</v>
      </c>
      <c r="G1081">
        <v>14.9945016172843</v>
      </c>
      <c r="H1081">
        <v>0.118117379609141</v>
      </c>
      <c r="I1081">
        <v>54.859050113930003</v>
      </c>
      <c r="J1081">
        <v>1.55974076385227</v>
      </c>
      <c r="K1081">
        <v>715.17870975168796</v>
      </c>
      <c r="L1081">
        <v>621.85168667732296</v>
      </c>
      <c r="M1081">
        <v>47.4722597333094</v>
      </c>
      <c r="N1081">
        <v>0.87597194757881602</v>
      </c>
      <c r="O1081">
        <v>39.645675152597804</v>
      </c>
      <c r="P1081">
        <v>74.467532467532394</v>
      </c>
      <c r="Q1081">
        <v>0.161296869106546</v>
      </c>
    </row>
    <row r="1082" spans="1:17" hidden="1" x14ac:dyDescent="0.3">
      <c r="A1082" t="s">
        <v>2320</v>
      </c>
      <c r="B1082" t="s">
        <v>2321</v>
      </c>
      <c r="C1082" t="s">
        <v>3186</v>
      </c>
      <c r="D1082" t="s">
        <v>288</v>
      </c>
      <c r="E1082">
        <v>2410.9444721099999</v>
      </c>
      <c r="F1082">
        <v>391.45</v>
      </c>
      <c r="G1082">
        <v>36.055076929676602</v>
      </c>
      <c r="H1082">
        <v>-10.0625222899476</v>
      </c>
      <c r="I1082">
        <v>-1.28439677994778</v>
      </c>
      <c r="J1082">
        <v>-6.7922725683048002</v>
      </c>
      <c r="K1082">
        <v>421.12031705734898</v>
      </c>
      <c r="L1082">
        <v>376.25128611954199</v>
      </c>
      <c r="M1082">
        <v>34.386004140667197</v>
      </c>
      <c r="N1082">
        <v>0.89056151873211997</v>
      </c>
      <c r="O1082">
        <v>38.957721292629898</v>
      </c>
      <c r="P1082">
        <v>89.197680038665993</v>
      </c>
      <c r="Q1082">
        <v>8.1282452659005994E-2</v>
      </c>
    </row>
    <row r="1083" spans="1:17" hidden="1" x14ac:dyDescent="0.3">
      <c r="A1083" t="s">
        <v>2322</v>
      </c>
      <c r="B1083" t="s">
        <v>2323</v>
      </c>
      <c r="C1083" t="s">
        <v>3186</v>
      </c>
      <c r="D1083" t="s">
        <v>544</v>
      </c>
      <c r="E1083">
        <v>2409.327708842</v>
      </c>
      <c r="F1083">
        <v>258.76</v>
      </c>
      <c r="G1083">
        <v>-39.039648125195001</v>
      </c>
      <c r="H1083">
        <v>4.1394139057456201</v>
      </c>
      <c r="I1083">
        <v>-1.9213723716459701</v>
      </c>
      <c r="J1083">
        <v>12.0837512413149</v>
      </c>
      <c r="K1083">
        <v>250.183939878736</v>
      </c>
      <c r="L1083">
        <v>256.92484612251798</v>
      </c>
      <c r="M1083">
        <v>78.228661572014403</v>
      </c>
      <c r="N1083">
        <v>0.872007999344249</v>
      </c>
      <c r="O1083">
        <v>22.507342711392798</v>
      </c>
      <c r="P1083">
        <v>21.483568075117301</v>
      </c>
      <c r="Q1083">
        <v>6.9613360314408998E-2</v>
      </c>
    </row>
    <row r="1084" spans="1:17" hidden="1" x14ac:dyDescent="0.3">
      <c r="A1084" t="s">
        <v>2324</v>
      </c>
      <c r="B1084" t="s">
        <v>2325</v>
      </c>
      <c r="C1084" t="s">
        <v>3186</v>
      </c>
      <c r="D1084" t="s">
        <v>1495</v>
      </c>
      <c r="E1084">
        <v>2399.525930925</v>
      </c>
      <c r="F1084">
        <v>325.89999999999998</v>
      </c>
      <c r="G1084">
        <v>45.198460049148501</v>
      </c>
      <c r="H1084">
        <v>16.3869603686943</v>
      </c>
      <c r="I1084">
        <v>62.523762936713602</v>
      </c>
      <c r="J1084">
        <v>-1.23830475476429</v>
      </c>
      <c r="K1084">
        <v>296.24006246165402</v>
      </c>
      <c r="L1084">
        <v>247.52943772137399</v>
      </c>
      <c r="M1084">
        <v>56.371168071472802</v>
      </c>
      <c r="N1084">
        <v>0.58770878004251303</v>
      </c>
      <c r="O1084">
        <v>10.5400429579625</v>
      </c>
      <c r="P1084">
        <v>141.40740740740699</v>
      </c>
      <c r="Q1084">
        <v>8.3737620294189005E-2</v>
      </c>
    </row>
    <row r="1085" spans="1:17" hidden="1" x14ac:dyDescent="0.3">
      <c r="A1085" t="s">
        <v>2326</v>
      </c>
      <c r="B1085" t="s">
        <v>2327</v>
      </c>
      <c r="C1085" t="s">
        <v>3186</v>
      </c>
      <c r="D1085" t="s">
        <v>132</v>
      </c>
      <c r="E1085">
        <v>2398.2452768749999</v>
      </c>
      <c r="F1085">
        <v>678.9</v>
      </c>
      <c r="G1085">
        <v>72.794667625363701</v>
      </c>
      <c r="H1085">
        <v>-11.4851277394996</v>
      </c>
      <c r="I1085">
        <v>-8.5853223711342306</v>
      </c>
      <c r="J1085">
        <v>-0.78197503351581099</v>
      </c>
      <c r="K1085">
        <v>682.97911336371101</v>
      </c>
      <c r="L1085">
        <v>616.12911584665096</v>
      </c>
      <c r="M1085">
        <v>40.366208398173299</v>
      </c>
      <c r="N1085">
        <v>0.44981888136859399</v>
      </c>
      <c r="O1085">
        <v>20.606550118272299</v>
      </c>
      <c r="P1085">
        <v>109.129569518509</v>
      </c>
      <c r="Q1085">
        <v>7.0975862663408995E-2</v>
      </c>
    </row>
    <row r="1086" spans="1:17" hidden="1" x14ac:dyDescent="0.3">
      <c r="A1086" t="s">
        <v>2328</v>
      </c>
      <c r="B1086" t="s">
        <v>2329</v>
      </c>
      <c r="C1086" t="s">
        <v>3186</v>
      </c>
      <c r="D1086" t="s">
        <v>1221</v>
      </c>
      <c r="E1086">
        <v>2394.4410395899999</v>
      </c>
      <c r="F1086">
        <v>817.65</v>
      </c>
      <c r="G1086">
        <v>2.9533992172224202</v>
      </c>
      <c r="H1086">
        <v>-2.2545713775334999</v>
      </c>
      <c r="I1086">
        <v>-30.4426855034909</v>
      </c>
      <c r="J1086">
        <v>-4.8589754374151104</v>
      </c>
      <c r="K1086">
        <v>851.16004486867996</v>
      </c>
      <c r="L1086">
        <v>841.45579134425202</v>
      </c>
      <c r="M1086">
        <v>35.681640973429303</v>
      </c>
      <c r="N1086">
        <v>0.64423660132750504</v>
      </c>
      <c r="O1086">
        <v>40.763162722436199</v>
      </c>
      <c r="P1086">
        <v>37.872017536464</v>
      </c>
      <c r="Q1086">
        <v>-1.1767740120944999E-2</v>
      </c>
    </row>
    <row r="1087" spans="1:17" hidden="1" x14ac:dyDescent="0.3">
      <c r="A1087" t="s">
        <v>2330</v>
      </c>
      <c r="B1087" t="s">
        <v>2331</v>
      </c>
      <c r="C1087" t="s">
        <v>3186</v>
      </c>
      <c r="D1087" t="s">
        <v>197</v>
      </c>
      <c r="E1087">
        <v>2392.5032119799998</v>
      </c>
      <c r="F1087">
        <v>245.54</v>
      </c>
      <c r="G1087">
        <v>-34.309509411051998</v>
      </c>
      <c r="H1087">
        <v>32.617141955207799</v>
      </c>
      <c r="I1087">
        <v>9.7486545418194606</v>
      </c>
      <c r="J1087">
        <v>-5.7299916801995199</v>
      </c>
      <c r="K1087">
        <v>228.98703317508401</v>
      </c>
      <c r="L1087">
        <v>214.15685875936799</v>
      </c>
      <c r="M1087">
        <v>44.223438116494101</v>
      </c>
      <c r="N1087">
        <v>0.80145074764717605</v>
      </c>
      <c r="O1087">
        <v>19.165920013032501</v>
      </c>
      <c r="P1087">
        <v>42.218360845641399</v>
      </c>
      <c r="Q1087">
        <v>9.1330348509689005E-2</v>
      </c>
    </row>
    <row r="1088" spans="1:17" hidden="1" x14ac:dyDescent="0.3">
      <c r="A1088" t="s">
        <v>2332</v>
      </c>
      <c r="B1088" t="s">
        <v>2333</v>
      </c>
      <c r="C1088" t="s">
        <v>3186</v>
      </c>
      <c r="D1088" t="s">
        <v>463</v>
      </c>
      <c r="E1088">
        <v>2387.5608900000002</v>
      </c>
      <c r="F1088">
        <v>929.15</v>
      </c>
      <c r="G1088">
        <v>55.663313481192098</v>
      </c>
      <c r="H1088">
        <v>3.8888454022136298</v>
      </c>
      <c r="I1088">
        <v>51.238754039908699</v>
      </c>
      <c r="J1088">
        <v>-9.4869041945402</v>
      </c>
      <c r="K1088">
        <v>890.36286373255803</v>
      </c>
      <c r="L1088">
        <v>714.40525837068196</v>
      </c>
      <c r="M1088">
        <v>45.317180466729702</v>
      </c>
      <c r="N1088">
        <v>0.92720818164221497</v>
      </c>
      <c r="O1088">
        <v>21.950169509766901</v>
      </c>
      <c r="P1088">
        <v>91.557571384393299</v>
      </c>
      <c r="Q1088">
        <v>0.109158720007674</v>
      </c>
    </row>
    <row r="1089" spans="1:17" hidden="1" x14ac:dyDescent="0.3">
      <c r="A1089" t="s">
        <v>2334</v>
      </c>
      <c r="B1089" t="s">
        <v>2335</v>
      </c>
      <c r="C1089" t="s">
        <v>3186</v>
      </c>
      <c r="D1089" t="s">
        <v>127</v>
      </c>
      <c r="E1089">
        <v>2387.211196323</v>
      </c>
      <c r="F1089">
        <v>165.31</v>
      </c>
      <c r="G1089">
        <v>-28.967840990285101</v>
      </c>
      <c r="H1089">
        <v>6.3063748414162903</v>
      </c>
      <c r="I1089">
        <v>-5.3228494784556304</v>
      </c>
      <c r="J1089">
        <v>8.6563918335484509</v>
      </c>
      <c r="K1089">
        <v>160.56723942086401</v>
      </c>
      <c r="L1089">
        <v>163.055861749336</v>
      </c>
      <c r="M1089">
        <v>72.958510849212104</v>
      </c>
      <c r="N1089">
        <v>1.19903250697562</v>
      </c>
      <c r="O1089">
        <v>28.727844655495701</v>
      </c>
      <c r="P1089">
        <v>22.451851851851799</v>
      </c>
      <c r="Q1089">
        <v>1.5425260031656E-2</v>
      </c>
    </row>
    <row r="1090" spans="1:17" hidden="1" x14ac:dyDescent="0.3">
      <c r="A1090" t="s">
        <v>2336</v>
      </c>
      <c r="B1090" t="s">
        <v>2337</v>
      </c>
      <c r="C1090" t="s">
        <v>3186</v>
      </c>
      <c r="D1090" t="s">
        <v>54</v>
      </c>
      <c r="E1090">
        <v>2383.3789074000001</v>
      </c>
      <c r="F1090">
        <v>258.3</v>
      </c>
      <c r="G1090">
        <v>24.418541757767098</v>
      </c>
      <c r="H1090">
        <v>-6.7359588571036202</v>
      </c>
      <c r="I1090">
        <v>3.2566615924575002</v>
      </c>
      <c r="J1090">
        <v>2.10442908240586</v>
      </c>
      <c r="K1090">
        <v>248.19569658158801</v>
      </c>
      <c r="L1090">
        <v>220.12525877652499</v>
      </c>
      <c r="M1090">
        <v>48.556545866399603</v>
      </c>
      <c r="N1090">
        <v>2.3846601200622501</v>
      </c>
      <c r="O1090">
        <v>11.304684475416099</v>
      </c>
      <c r="P1090">
        <v>81.901408450704196</v>
      </c>
      <c r="Q1090">
        <v>9.8925701837441996E-2</v>
      </c>
    </row>
    <row r="1091" spans="1:17" hidden="1" x14ac:dyDescent="0.3">
      <c r="A1091" t="s">
        <v>2338</v>
      </c>
      <c r="B1091" t="s">
        <v>2339</v>
      </c>
      <c r="C1091" t="s">
        <v>3186</v>
      </c>
      <c r="D1091" t="s">
        <v>2340</v>
      </c>
      <c r="E1091">
        <v>2381.4</v>
      </c>
      <c r="F1091">
        <v>892.75</v>
      </c>
      <c r="G1091">
        <v>63.769822964674901</v>
      </c>
      <c r="H1091">
        <v>-11.4853079074235</v>
      </c>
      <c r="I1091">
        <v>21.810649886294399</v>
      </c>
      <c r="J1091">
        <v>-1.7708841757106</v>
      </c>
      <c r="K1091">
        <v>967.84059558400395</v>
      </c>
      <c r="L1091">
        <v>865.05460129906396</v>
      </c>
      <c r="M1091">
        <v>39.354181221177498</v>
      </c>
      <c r="N1091">
        <v>0.51540063238302003</v>
      </c>
      <c r="O1091">
        <v>63.309997199663897</v>
      </c>
      <c r="P1091">
        <v>109.516545411875</v>
      </c>
      <c r="Q1091">
        <v>8.4686210434693002E-2</v>
      </c>
    </row>
    <row r="1092" spans="1:17" hidden="1" x14ac:dyDescent="0.3">
      <c r="A1092" t="s">
        <v>2341</v>
      </c>
      <c r="B1092" t="s">
        <v>2342</v>
      </c>
      <c r="C1092" t="s">
        <v>3186</v>
      </c>
      <c r="D1092" t="s">
        <v>220</v>
      </c>
      <c r="E1092">
        <v>2379.8668068649999</v>
      </c>
      <c r="F1092">
        <v>4489.8</v>
      </c>
      <c r="G1092">
        <v>48.960407102992903</v>
      </c>
      <c r="H1092">
        <v>4.8178788312781604</v>
      </c>
      <c r="I1092">
        <v>23.874670149226102</v>
      </c>
      <c r="J1092">
        <v>0.952935863620472</v>
      </c>
      <c r="K1092">
        <v>4425.6767564495904</v>
      </c>
      <c r="L1092">
        <v>3764.3023935926399</v>
      </c>
      <c r="M1092">
        <v>53.903281123299003</v>
      </c>
      <c r="N1092">
        <v>0.88894161187242304</v>
      </c>
      <c r="O1092">
        <v>10.9180809835627</v>
      </c>
      <c r="P1092">
        <v>91.0146777281429</v>
      </c>
      <c r="Q1092">
        <v>0.106972571927443</v>
      </c>
    </row>
    <row r="1093" spans="1:17" hidden="1" x14ac:dyDescent="0.3">
      <c r="A1093" t="s">
        <v>2343</v>
      </c>
      <c r="B1093" t="s">
        <v>2344</v>
      </c>
      <c r="C1093" t="s">
        <v>3186</v>
      </c>
      <c r="D1093" t="s">
        <v>282</v>
      </c>
      <c r="E1093">
        <v>2374.6154768000001</v>
      </c>
      <c r="F1093">
        <v>3548.65</v>
      </c>
      <c r="G1093">
        <v>1861.80158946503</v>
      </c>
      <c r="H1093">
        <v>0.490642938820187</v>
      </c>
      <c r="I1093">
        <v>269.22983538455998</v>
      </c>
      <c r="J1093">
        <v>-0.38298978251138299</v>
      </c>
      <c r="K1093">
        <v>3498.1438302537199</v>
      </c>
      <c r="L1093">
        <v>2045.19720750686</v>
      </c>
      <c r="M1093">
        <v>51.757644121003104</v>
      </c>
      <c r="N1093">
        <v>0.82662184393104898</v>
      </c>
      <c r="O1093">
        <v>17.6503740859199</v>
      </c>
      <c r="P1093">
        <v>1999.7928994082799</v>
      </c>
    </row>
    <row r="1094" spans="1:17" hidden="1" x14ac:dyDescent="0.3">
      <c r="A1094" t="s">
        <v>2345</v>
      </c>
      <c r="B1094" t="s">
        <v>2346</v>
      </c>
      <c r="C1094" t="s">
        <v>3186</v>
      </c>
      <c r="D1094" t="s">
        <v>138</v>
      </c>
      <c r="E1094">
        <v>2355.2599489599902</v>
      </c>
      <c r="F1094">
        <v>24011.599999999999</v>
      </c>
      <c r="G1094">
        <v>741.07680397562206</v>
      </c>
      <c r="H1094">
        <v>98.790084078274802</v>
      </c>
      <c r="I1094">
        <v>290.50742457647601</v>
      </c>
      <c r="J1094">
        <v>26.703245488108099</v>
      </c>
      <c r="K1094">
        <v>14100.1064934201</v>
      </c>
      <c r="L1094">
        <v>8364.4523489427593</v>
      </c>
      <c r="M1094">
        <v>91.534190011500996</v>
      </c>
      <c r="N1094">
        <v>2.3174936617167599</v>
      </c>
      <c r="O1094">
        <v>0</v>
      </c>
      <c r="P1094">
        <v>809.08264869571701</v>
      </c>
      <c r="Q1094">
        <v>0.18581419791454201</v>
      </c>
    </row>
    <row r="1095" spans="1:17" hidden="1" x14ac:dyDescent="0.3">
      <c r="A1095" t="s">
        <v>2347</v>
      </c>
      <c r="B1095" t="s">
        <v>2348</v>
      </c>
      <c r="C1095" t="s">
        <v>3186</v>
      </c>
      <c r="D1095" t="s">
        <v>127</v>
      </c>
      <c r="E1095">
        <v>2341.3535909399998</v>
      </c>
      <c r="F1095">
        <v>286.10000000000002</v>
      </c>
      <c r="G1095">
        <v>12.376714864035799</v>
      </c>
      <c r="H1095">
        <v>9.6789823671029502</v>
      </c>
      <c r="I1095">
        <v>31.4387569708196</v>
      </c>
      <c r="J1095">
        <v>2.3182906106546</v>
      </c>
      <c r="K1095">
        <v>282.74098658683403</v>
      </c>
      <c r="L1095">
        <v>260.08159453414402</v>
      </c>
      <c r="M1095">
        <v>61.135850082306902</v>
      </c>
      <c r="N1095">
        <v>0.51292520753820303</v>
      </c>
      <c r="O1095">
        <v>18.909472212512998</v>
      </c>
      <c r="P1095">
        <v>54.314994606256697</v>
      </c>
      <c r="Q1095">
        <v>9.3806778055812001E-2</v>
      </c>
    </row>
    <row r="1096" spans="1:17" hidden="1" x14ac:dyDescent="0.3">
      <c r="A1096" t="s">
        <v>2349</v>
      </c>
      <c r="B1096" t="s">
        <v>2350</v>
      </c>
      <c r="C1096" t="s">
        <v>3186</v>
      </c>
      <c r="D1096" t="s">
        <v>54</v>
      </c>
      <c r="E1096">
        <v>2325.4778008799999</v>
      </c>
      <c r="F1096">
        <v>781.25</v>
      </c>
      <c r="G1096">
        <v>-2.1607581199093202</v>
      </c>
      <c r="H1096">
        <v>4.8852580561985297</v>
      </c>
      <c r="I1096">
        <v>9.9842636281847099</v>
      </c>
      <c r="J1096">
        <v>3.0898149089466601E-2</v>
      </c>
      <c r="K1096">
        <v>776.13723690121105</v>
      </c>
      <c r="L1096">
        <v>714.34552489664804</v>
      </c>
      <c r="M1096">
        <v>59.142158068738397</v>
      </c>
      <c r="N1096">
        <v>0.59700840522718701</v>
      </c>
      <c r="O1096">
        <v>10.412800000000001</v>
      </c>
      <c r="P1096">
        <v>38.5440680971803</v>
      </c>
      <c r="Q1096">
        <v>-4.6792590086090997E-2</v>
      </c>
    </row>
    <row r="1097" spans="1:17" x14ac:dyDescent="0.3">
      <c r="A1097" t="s">
        <v>2351</v>
      </c>
      <c r="B1097" t="s">
        <v>2352</v>
      </c>
      <c r="C1097" t="s">
        <v>3181</v>
      </c>
      <c r="D1097" t="s">
        <v>215</v>
      </c>
      <c r="E1097">
        <v>2318.8074335050001</v>
      </c>
      <c r="F1097">
        <v>295.10000000000002</v>
      </c>
      <c r="G1097">
        <v>-42.828920737911503</v>
      </c>
      <c r="H1097">
        <v>6.9953459497028303E-2</v>
      </c>
      <c r="I1097">
        <v>-16.509931241105502</v>
      </c>
      <c r="J1097">
        <v>1.2965490312922101</v>
      </c>
      <c r="K1097">
        <v>296.66961476182303</v>
      </c>
      <c r="L1097">
        <v>313.15785108221002</v>
      </c>
      <c r="M1097">
        <v>53.7507220574401</v>
      </c>
      <c r="N1097">
        <v>0.84447383075539095</v>
      </c>
      <c r="O1097">
        <v>27.0755676042019</v>
      </c>
      <c r="P1097">
        <v>20.228152373192099</v>
      </c>
    </row>
    <row r="1098" spans="1:17" hidden="1" x14ac:dyDescent="0.3">
      <c r="A1098" t="s">
        <v>2353</v>
      </c>
      <c r="B1098" t="s">
        <v>2354</v>
      </c>
      <c r="C1098" t="s">
        <v>3186</v>
      </c>
      <c r="D1098" t="s">
        <v>1495</v>
      </c>
      <c r="E1098">
        <v>2311.1550000000002</v>
      </c>
      <c r="F1098">
        <v>149.65</v>
      </c>
      <c r="G1098">
        <v>94.811118239621194</v>
      </c>
      <c r="H1098">
        <v>24.7383890037733</v>
      </c>
      <c r="I1098">
        <v>137.28011426623101</v>
      </c>
      <c r="J1098">
        <v>16.223059531630899</v>
      </c>
      <c r="K1098">
        <v>118.356429843477</v>
      </c>
      <c r="L1098">
        <v>91.269470959075704</v>
      </c>
      <c r="M1098">
        <v>73.502216508617806</v>
      </c>
      <c r="N1098">
        <v>1.70633256474448</v>
      </c>
      <c r="O1098">
        <v>4.7109923154025903</v>
      </c>
      <c r="P1098">
        <v>187.73312824456801</v>
      </c>
      <c r="Q1098">
        <v>0.18307399214217199</v>
      </c>
    </row>
    <row r="1099" spans="1:17" hidden="1" x14ac:dyDescent="0.3">
      <c r="A1099" t="s">
        <v>2355</v>
      </c>
      <c r="B1099" t="s">
        <v>2356</v>
      </c>
      <c r="C1099" t="s">
        <v>3186</v>
      </c>
      <c r="D1099" t="s">
        <v>197</v>
      </c>
      <c r="E1099">
        <v>2304.1401096</v>
      </c>
      <c r="F1099">
        <v>1379.95</v>
      </c>
      <c r="G1099">
        <v>35.197797269639601</v>
      </c>
      <c r="H1099">
        <v>6.9880104857826302</v>
      </c>
      <c r="I1099">
        <v>55.206648466447596</v>
      </c>
      <c r="J1099">
        <v>-4.9225580207623301</v>
      </c>
      <c r="K1099">
        <v>1357.4396978172199</v>
      </c>
      <c r="L1099">
        <v>1121.61510249146</v>
      </c>
      <c r="M1099">
        <v>40.9563550395562</v>
      </c>
      <c r="N1099">
        <v>0.78957367722406102</v>
      </c>
      <c r="O1099">
        <v>11.735932461320999</v>
      </c>
      <c r="P1099">
        <v>77.931790342337706</v>
      </c>
      <c r="Q1099">
        <v>6.0326591611581999E-2</v>
      </c>
    </row>
    <row r="1100" spans="1:17" hidden="1" x14ac:dyDescent="0.3">
      <c r="A1100" t="s">
        <v>2357</v>
      </c>
      <c r="B1100" t="s">
        <v>2358</v>
      </c>
      <c r="C1100" t="s">
        <v>3186</v>
      </c>
      <c r="D1100" t="s">
        <v>46</v>
      </c>
      <c r="E1100">
        <v>2301.2915200000002</v>
      </c>
      <c r="F1100">
        <v>99.69</v>
      </c>
      <c r="G1100">
        <v>57.353533999759001</v>
      </c>
      <c r="H1100">
        <v>-11.961719803190199</v>
      </c>
      <c r="I1100">
        <v>46.0008968281658</v>
      </c>
      <c r="J1100">
        <v>-0.23314093402612701</v>
      </c>
      <c r="K1100">
        <v>103.956343389073</v>
      </c>
      <c r="L1100">
        <v>84.167116718597597</v>
      </c>
      <c r="M1100">
        <v>36.503514751468799</v>
      </c>
      <c r="N1100">
        <v>0.51755478335351701</v>
      </c>
      <c r="O1100">
        <v>21.0352091483599</v>
      </c>
      <c r="P1100">
        <v>90.977011494252807</v>
      </c>
      <c r="Q1100">
        <v>0.146248101723051</v>
      </c>
    </row>
    <row r="1101" spans="1:17" hidden="1" x14ac:dyDescent="0.3">
      <c r="A1101" t="s">
        <v>2359</v>
      </c>
      <c r="B1101" t="s">
        <v>2360</v>
      </c>
      <c r="C1101" t="s">
        <v>3186</v>
      </c>
      <c r="D1101" t="s">
        <v>468</v>
      </c>
      <c r="E1101">
        <v>2298.26940375</v>
      </c>
      <c r="F1101">
        <v>967.45</v>
      </c>
      <c r="G1101">
        <v>-66.090702437947996</v>
      </c>
      <c r="H1101">
        <v>-1.1034925660706201</v>
      </c>
      <c r="I1101">
        <v>-33.528407905037703</v>
      </c>
      <c r="J1101">
        <v>1.4811856521620601</v>
      </c>
      <c r="K1101">
        <v>1009.6549383389799</v>
      </c>
      <c r="L1101">
        <v>1196.82172581849</v>
      </c>
      <c r="M1101">
        <v>52.5781407543938</v>
      </c>
      <c r="N1101">
        <v>0.87000264377624903</v>
      </c>
      <c r="O1101">
        <v>70.639309525040005</v>
      </c>
      <c r="P1101">
        <v>3.77581120943952</v>
      </c>
      <c r="Q1101">
        <v>-0.14850430544687501</v>
      </c>
    </row>
    <row r="1102" spans="1:17" hidden="1" x14ac:dyDescent="0.3">
      <c r="A1102" t="s">
        <v>2361</v>
      </c>
      <c r="B1102" t="s">
        <v>2362</v>
      </c>
      <c r="C1102" t="s">
        <v>3186</v>
      </c>
      <c r="D1102" t="s">
        <v>2363</v>
      </c>
      <c r="E1102">
        <v>2298</v>
      </c>
      <c r="F1102">
        <v>443.15</v>
      </c>
      <c r="G1102">
        <v>84.786183302574003</v>
      </c>
      <c r="H1102">
        <v>-12.9677167999298</v>
      </c>
      <c r="I1102">
        <v>94.530818821413007</v>
      </c>
      <c r="J1102">
        <v>-2.1102162059118998</v>
      </c>
      <c r="K1102">
        <v>505.396264962808</v>
      </c>
      <c r="M1102">
        <v>35.345477745466198</v>
      </c>
      <c r="N1102">
        <v>0.66935341789992897</v>
      </c>
      <c r="O1102">
        <v>61.739817217646397</v>
      </c>
      <c r="P1102">
        <v>121.57499999999899</v>
      </c>
    </row>
    <row r="1103" spans="1:17" hidden="1" x14ac:dyDescent="0.3">
      <c r="A1103" t="s">
        <v>2364</v>
      </c>
      <c r="B1103" t="s">
        <v>2365</v>
      </c>
      <c r="C1103" t="s">
        <v>3186</v>
      </c>
      <c r="D1103" t="s">
        <v>192</v>
      </c>
      <c r="E1103">
        <v>2297.6767043139998</v>
      </c>
      <c r="F1103">
        <v>200.09</v>
      </c>
      <c r="G1103">
        <v>30.1437727627426</v>
      </c>
      <c r="H1103">
        <v>16.499635217732699</v>
      </c>
      <c r="I1103">
        <v>41.058190399965703</v>
      </c>
      <c r="J1103">
        <v>10.282188348137201</v>
      </c>
      <c r="K1103">
        <v>176.205834501769</v>
      </c>
      <c r="L1103">
        <v>150.57237910958</v>
      </c>
      <c r="M1103">
        <v>71.050909800327503</v>
      </c>
      <c r="N1103">
        <v>1.2698016771290599</v>
      </c>
      <c r="O1103">
        <v>8.6661002548853006</v>
      </c>
      <c r="P1103">
        <v>84.670050761421294</v>
      </c>
      <c r="Q1103">
        <v>5.7490781140990002E-2</v>
      </c>
    </row>
    <row r="1104" spans="1:17" hidden="1" x14ac:dyDescent="0.3">
      <c r="A1104" t="s">
        <v>2366</v>
      </c>
      <c r="B1104" t="s">
        <v>2367</v>
      </c>
      <c r="C1104" t="s">
        <v>3186</v>
      </c>
      <c r="D1104" t="s">
        <v>451</v>
      </c>
      <c r="E1104">
        <v>2288.79524743</v>
      </c>
      <c r="F1104">
        <v>722.7</v>
      </c>
      <c r="G1104">
        <v>-0.83419051066803696</v>
      </c>
      <c r="H1104">
        <v>-0.46468003721350598</v>
      </c>
      <c r="I1104">
        <v>36.5241594140549</v>
      </c>
      <c r="J1104">
        <v>-5.2144102913185399</v>
      </c>
      <c r="K1104">
        <v>728.48152009327498</v>
      </c>
      <c r="L1104">
        <v>633.70977226820401</v>
      </c>
      <c r="M1104">
        <v>36.445910447879498</v>
      </c>
      <c r="N1104">
        <v>0.48426782880390801</v>
      </c>
      <c r="O1104">
        <v>22.976338729763299</v>
      </c>
      <c r="P1104">
        <v>64.231337348028603</v>
      </c>
      <c r="Q1104">
        <v>0.14431618729087101</v>
      </c>
    </row>
    <row r="1105" spans="1:17" hidden="1" x14ac:dyDescent="0.3">
      <c r="A1105" t="s">
        <v>2368</v>
      </c>
      <c r="B1105" t="s">
        <v>2369</v>
      </c>
      <c r="C1105" t="s">
        <v>3186</v>
      </c>
      <c r="D1105" t="s">
        <v>51</v>
      </c>
      <c r="E1105">
        <v>2288.7406873709901</v>
      </c>
      <c r="F1105">
        <v>208.05</v>
      </c>
      <c r="G1105">
        <v>-42.599435266461597</v>
      </c>
      <c r="H1105">
        <v>-2.9046838050603001</v>
      </c>
      <c r="I1105">
        <v>-13.523428712789901</v>
      </c>
      <c r="J1105">
        <v>-0.97299006807783495</v>
      </c>
      <c r="K1105">
        <v>214.13921992806101</v>
      </c>
      <c r="L1105">
        <v>222.14040222490499</v>
      </c>
      <c r="M1105">
        <v>38.926166028815203</v>
      </c>
      <c r="N1105">
        <v>0.81831658965603205</v>
      </c>
      <c r="O1105">
        <v>36.289353520788197</v>
      </c>
      <c r="P1105">
        <v>13.6574706364381</v>
      </c>
      <c r="Q1105">
        <v>0.104494565153699</v>
      </c>
    </row>
    <row r="1106" spans="1:17" hidden="1" x14ac:dyDescent="0.3">
      <c r="A1106" t="s">
        <v>2370</v>
      </c>
      <c r="B1106" t="s">
        <v>2371</v>
      </c>
      <c r="C1106" t="s">
        <v>3186</v>
      </c>
      <c r="D1106" t="s">
        <v>324</v>
      </c>
      <c r="E1106">
        <v>2287.6298339999998</v>
      </c>
      <c r="F1106">
        <v>893.75</v>
      </c>
      <c r="G1106">
        <v>73.237878744728107</v>
      </c>
      <c r="H1106">
        <v>-21.629783265134101</v>
      </c>
      <c r="I1106">
        <v>76.875680868352106</v>
      </c>
      <c r="J1106">
        <v>-4.9950781828103601</v>
      </c>
      <c r="K1106">
        <v>951.47664061179398</v>
      </c>
      <c r="L1106">
        <v>760.067313191278</v>
      </c>
      <c r="M1106">
        <v>23.266095718634201</v>
      </c>
      <c r="N1106">
        <v>0.532840731614736</v>
      </c>
      <c r="O1106">
        <v>35.944055944055897</v>
      </c>
      <c r="P1106">
        <v>122.32587064676601</v>
      </c>
      <c r="Q1106">
        <v>0.13358154147721801</v>
      </c>
    </row>
    <row r="1107" spans="1:17" hidden="1" x14ac:dyDescent="0.3">
      <c r="A1107" t="s">
        <v>2372</v>
      </c>
      <c r="B1107" t="s">
        <v>2373</v>
      </c>
      <c r="C1107" t="s">
        <v>3186</v>
      </c>
      <c r="D1107" t="s">
        <v>227</v>
      </c>
      <c r="E1107">
        <v>2283.8900182379998</v>
      </c>
      <c r="F1107">
        <v>45.23</v>
      </c>
      <c r="G1107">
        <v>-10.2632672468765</v>
      </c>
      <c r="H1107">
        <v>-15.2991783816713</v>
      </c>
      <c r="I1107">
        <v>11.8919085312112</v>
      </c>
      <c r="J1107">
        <v>-5.7041733172256404</v>
      </c>
      <c r="K1107">
        <v>50.704083241528402</v>
      </c>
      <c r="L1107">
        <v>44.596801300124703</v>
      </c>
      <c r="M1107">
        <v>27.1371085437796</v>
      </c>
      <c r="N1107">
        <v>0.34035768316040599</v>
      </c>
      <c r="O1107">
        <v>52.288304222860901</v>
      </c>
      <c r="P1107">
        <v>55.0034270047977</v>
      </c>
      <c r="Q1107">
        <v>6.4655245908875003E-2</v>
      </c>
    </row>
    <row r="1108" spans="1:17" hidden="1" x14ac:dyDescent="0.3">
      <c r="A1108" t="s">
        <v>2374</v>
      </c>
      <c r="B1108" t="s">
        <v>2375</v>
      </c>
      <c r="C1108" t="s">
        <v>3186</v>
      </c>
      <c r="D1108" t="s">
        <v>127</v>
      </c>
      <c r="E1108">
        <v>2283.6950672130001</v>
      </c>
      <c r="F1108">
        <v>166.42</v>
      </c>
      <c r="G1108">
        <v>26.511341195010498</v>
      </c>
      <c r="H1108">
        <v>-5.2472204349429497</v>
      </c>
      <c r="I1108">
        <v>22.6541664882389</v>
      </c>
      <c r="J1108">
        <v>0.98723815056987696</v>
      </c>
      <c r="K1108">
        <v>173.495476950528</v>
      </c>
      <c r="L1108">
        <v>150.04406189318101</v>
      </c>
      <c r="M1108">
        <v>41.808853216574498</v>
      </c>
      <c r="N1108">
        <v>0.71556099016531804</v>
      </c>
      <c r="O1108">
        <v>22.653527220286001</v>
      </c>
      <c r="P1108">
        <v>76.854410201912799</v>
      </c>
      <c r="Q1108">
        <v>0.17737918147810899</v>
      </c>
    </row>
    <row r="1109" spans="1:17" hidden="1" x14ac:dyDescent="0.3">
      <c r="A1109" t="s">
        <v>2376</v>
      </c>
      <c r="B1109" t="s">
        <v>2377</v>
      </c>
      <c r="C1109" t="s">
        <v>3186</v>
      </c>
      <c r="D1109" t="s">
        <v>46</v>
      </c>
      <c r="E1109">
        <v>2282.8145915250002</v>
      </c>
      <c r="F1109">
        <v>533.4</v>
      </c>
      <c r="G1109">
        <v>-21.4336179689513</v>
      </c>
      <c r="H1109">
        <v>1.3477302489957801</v>
      </c>
      <c r="I1109">
        <v>-21.7925912350196</v>
      </c>
      <c r="J1109">
        <v>-0.207615399539751</v>
      </c>
      <c r="K1109">
        <v>566.97069302365503</v>
      </c>
      <c r="L1109">
        <v>570.28641553013404</v>
      </c>
      <c r="M1109">
        <v>35.278317241200099</v>
      </c>
      <c r="N1109">
        <v>0.44795970709655297</v>
      </c>
      <c r="O1109">
        <v>59.355080614923097</v>
      </c>
      <c r="P1109">
        <v>23.3152236735637</v>
      </c>
      <c r="Q1109">
        <v>0.17781969728942501</v>
      </c>
    </row>
    <row r="1110" spans="1:17" hidden="1" x14ac:dyDescent="0.3">
      <c r="A1110" t="s">
        <v>2378</v>
      </c>
      <c r="B1110" t="s">
        <v>2379</v>
      </c>
      <c r="C1110" t="s">
        <v>3186</v>
      </c>
      <c r="D1110" t="s">
        <v>282</v>
      </c>
      <c r="E1110">
        <v>2278.0307934719999</v>
      </c>
      <c r="F1110">
        <v>214.28</v>
      </c>
      <c r="G1110">
        <v>-24.238387835858401</v>
      </c>
      <c r="H1110">
        <v>14.235412813297099</v>
      </c>
      <c r="I1110">
        <v>-14.4937523170194</v>
      </c>
      <c r="J1110">
        <v>-2.9499885108355302</v>
      </c>
      <c r="M1110">
        <v>49.329926150410003</v>
      </c>
      <c r="O1110">
        <v>23.198618629830101</v>
      </c>
      <c r="P1110">
        <v>14.5269909139497</v>
      </c>
    </row>
    <row r="1111" spans="1:17" hidden="1" x14ac:dyDescent="0.3">
      <c r="A1111" t="s">
        <v>2380</v>
      </c>
      <c r="B1111" t="s">
        <v>2381</v>
      </c>
      <c r="C1111" t="s">
        <v>3186</v>
      </c>
      <c r="D1111" t="s">
        <v>244</v>
      </c>
      <c r="E1111">
        <v>2276.6849320319998</v>
      </c>
      <c r="F1111">
        <v>120.43</v>
      </c>
      <c r="G1111">
        <v>-31.276263660125199</v>
      </c>
      <c r="H1111">
        <v>0.67003002680170198</v>
      </c>
      <c r="I1111">
        <v>6.4951628923747702</v>
      </c>
      <c r="J1111">
        <v>-3.0889181617390302</v>
      </c>
      <c r="K1111">
        <v>114.122921391286</v>
      </c>
      <c r="L1111">
        <v>113.527506270749</v>
      </c>
      <c r="M1111">
        <v>51.605787552783099</v>
      </c>
      <c r="N1111">
        <v>1.4909453817015901</v>
      </c>
      <c r="O1111">
        <v>29.535829942705199</v>
      </c>
      <c r="P1111">
        <v>39.289845015035802</v>
      </c>
      <c r="Q1111">
        <v>0.19792001988996499</v>
      </c>
    </row>
    <row r="1112" spans="1:17" hidden="1" x14ac:dyDescent="0.3">
      <c r="A1112" t="s">
        <v>2382</v>
      </c>
      <c r="B1112" t="s">
        <v>2383</v>
      </c>
      <c r="C1112" t="s">
        <v>3186</v>
      </c>
      <c r="D1112" t="s">
        <v>180</v>
      </c>
      <c r="E1112">
        <v>2276.4552953399998</v>
      </c>
      <c r="F1112">
        <v>84.53</v>
      </c>
      <c r="G1112">
        <v>303.33930174217397</v>
      </c>
      <c r="H1112">
        <v>-18.6012538533694</v>
      </c>
      <c r="I1112">
        <v>-28.514223008807701</v>
      </c>
      <c r="J1112">
        <v>-1.21343607565357</v>
      </c>
      <c r="K1112">
        <v>88.879181953715204</v>
      </c>
      <c r="L1112">
        <v>83.579260608147806</v>
      </c>
      <c r="M1112">
        <v>39.227550021403303</v>
      </c>
      <c r="N1112">
        <v>0.67128832140121997</v>
      </c>
      <c r="O1112">
        <v>65.621672778895004</v>
      </c>
      <c r="P1112">
        <v>343.37791765014401</v>
      </c>
      <c r="Q1112">
        <v>0.18509362450457001</v>
      </c>
    </row>
    <row r="1113" spans="1:17" hidden="1" x14ac:dyDescent="0.3">
      <c r="A1113" t="s">
        <v>2384</v>
      </c>
      <c r="B1113" t="s">
        <v>2385</v>
      </c>
      <c r="C1113" t="s">
        <v>3186</v>
      </c>
      <c r="D1113" t="s">
        <v>141</v>
      </c>
      <c r="E1113">
        <v>2263.3896285000001</v>
      </c>
      <c r="F1113">
        <v>1763.9</v>
      </c>
      <c r="G1113">
        <v>-7.5962944573208802</v>
      </c>
      <c r="H1113">
        <v>9.7799447016556602</v>
      </c>
      <c r="I1113">
        <v>-7.8617358910030797</v>
      </c>
      <c r="J1113">
        <v>-0.20556758134077199</v>
      </c>
      <c r="K1113">
        <v>1687.8946028616001</v>
      </c>
      <c r="L1113">
        <v>1616.97841730602</v>
      </c>
      <c r="M1113">
        <v>55.517199955378103</v>
      </c>
      <c r="N1113">
        <v>0.90718462279301404</v>
      </c>
      <c r="O1113">
        <v>18.997675605192999</v>
      </c>
      <c r="P1113">
        <v>38.562450903377801</v>
      </c>
      <c r="Q1113">
        <v>0.122514780535576</v>
      </c>
    </row>
    <row r="1114" spans="1:17" hidden="1" x14ac:dyDescent="0.3">
      <c r="A1114" t="s">
        <v>2386</v>
      </c>
      <c r="B1114" t="s">
        <v>2387</v>
      </c>
      <c r="C1114" t="s">
        <v>3186</v>
      </c>
      <c r="D1114" t="s">
        <v>544</v>
      </c>
      <c r="E1114">
        <v>2262.1873539779999</v>
      </c>
      <c r="F1114">
        <v>122.88</v>
      </c>
      <c r="G1114">
        <v>60.368296330017301</v>
      </c>
      <c r="H1114">
        <v>1.95239394537265</v>
      </c>
      <c r="I1114">
        <v>-4.3762023812285804</v>
      </c>
      <c r="J1114">
        <v>2.9782906603683799</v>
      </c>
      <c r="K1114">
        <v>124.210338707183</v>
      </c>
      <c r="L1114">
        <v>111.75672046123699</v>
      </c>
      <c r="M1114">
        <v>53.8232418861677</v>
      </c>
      <c r="N1114">
        <v>0.53135822668056798</v>
      </c>
      <c r="O1114">
        <v>21.2565104166666</v>
      </c>
      <c r="P1114">
        <v>87.459954233409604</v>
      </c>
      <c r="Q1114">
        <v>6.7965425992346007E-2</v>
      </c>
    </row>
    <row r="1115" spans="1:17" hidden="1" x14ac:dyDescent="0.3">
      <c r="A1115" t="s">
        <v>2388</v>
      </c>
      <c r="B1115" t="s">
        <v>2389</v>
      </c>
      <c r="C1115" t="s">
        <v>3186</v>
      </c>
      <c r="D1115" t="s">
        <v>144</v>
      </c>
      <c r="E1115">
        <v>2260.04426147</v>
      </c>
      <c r="F1115">
        <v>149.44999999999999</v>
      </c>
      <c r="G1115">
        <v>34.703575587939604</v>
      </c>
      <c r="H1115">
        <v>5.57871765660202</v>
      </c>
      <c r="I1115">
        <v>28.182711136906502</v>
      </c>
      <c r="J1115">
        <v>6.2156876445573799</v>
      </c>
      <c r="K1115">
        <v>140.417850706471</v>
      </c>
      <c r="L1115">
        <v>121.902195372273</v>
      </c>
      <c r="M1115">
        <v>62.8907309038362</v>
      </c>
      <c r="N1115">
        <v>0.854463123076733</v>
      </c>
      <c r="O1115">
        <v>19.571763131482101</v>
      </c>
      <c r="P1115">
        <v>68.870056497175099</v>
      </c>
      <c r="Q1115">
        <v>0.16793512731522101</v>
      </c>
    </row>
    <row r="1116" spans="1:17" hidden="1" x14ac:dyDescent="0.3">
      <c r="A1116" t="s">
        <v>2390</v>
      </c>
      <c r="B1116" t="s">
        <v>2391</v>
      </c>
      <c r="C1116" t="s">
        <v>3186</v>
      </c>
      <c r="D1116" t="s">
        <v>220</v>
      </c>
      <c r="E1116">
        <v>2258.7393130199998</v>
      </c>
      <c r="F1116">
        <v>587.95000000000005</v>
      </c>
      <c r="G1116">
        <v>-14.4281748567779</v>
      </c>
      <c r="H1116">
        <v>3.0785152407690499</v>
      </c>
      <c r="I1116">
        <v>-1.3892318926862</v>
      </c>
      <c r="J1116">
        <v>-1.18645329824635</v>
      </c>
      <c r="K1116">
        <v>603.35454392136705</v>
      </c>
      <c r="L1116">
        <v>569.64023048049705</v>
      </c>
      <c r="M1116">
        <v>47.835897829212897</v>
      </c>
      <c r="N1116">
        <v>0.37909107927250402</v>
      </c>
      <c r="O1116">
        <v>23.820052725571799</v>
      </c>
      <c r="P1116">
        <v>31.532438478747199</v>
      </c>
      <c r="Q1116">
        <v>4.4638349135841998E-2</v>
      </c>
    </row>
    <row r="1117" spans="1:17" hidden="1" x14ac:dyDescent="0.3">
      <c r="A1117" t="s">
        <v>2392</v>
      </c>
      <c r="B1117" t="s">
        <v>2393</v>
      </c>
      <c r="C1117" t="s">
        <v>3186</v>
      </c>
      <c r="D1117" t="s">
        <v>544</v>
      </c>
      <c r="E1117">
        <v>2255.3291997450001</v>
      </c>
      <c r="F1117">
        <v>111.685</v>
      </c>
      <c r="G1117">
        <v>98.051961086727104</v>
      </c>
      <c r="H1117">
        <v>20.958990049069499</v>
      </c>
      <c r="I1117">
        <v>60.812930872456597</v>
      </c>
      <c r="J1117">
        <v>20.818766621504</v>
      </c>
      <c r="K1117">
        <v>91.980453264386895</v>
      </c>
      <c r="L1117">
        <v>77.568251622118794</v>
      </c>
      <c r="M1117">
        <v>94.4281656442962</v>
      </c>
      <c r="N1117">
        <v>2.4988452190452302</v>
      </c>
      <c r="O1117">
        <v>4.2216949456059503</v>
      </c>
      <c r="P1117">
        <v>179.21250000000001</v>
      </c>
      <c r="Q1117">
        <v>0.203855083273138</v>
      </c>
    </row>
    <row r="1118" spans="1:17" hidden="1" x14ac:dyDescent="0.3">
      <c r="A1118" t="s">
        <v>2394</v>
      </c>
      <c r="B1118" t="s">
        <v>2395</v>
      </c>
      <c r="C1118" t="s">
        <v>3186</v>
      </c>
      <c r="D1118" t="s">
        <v>468</v>
      </c>
      <c r="E1118">
        <v>2253.7928280000001</v>
      </c>
      <c r="F1118">
        <v>1960.6</v>
      </c>
      <c r="G1118">
        <v>-15.846589932842599</v>
      </c>
      <c r="H1118">
        <v>2.8671332434046999</v>
      </c>
      <c r="I1118">
        <v>2.8447657039581302</v>
      </c>
      <c r="J1118">
        <v>-4.1277964737819897</v>
      </c>
      <c r="K1118">
        <v>1948.4652843987401</v>
      </c>
      <c r="L1118">
        <v>1838.8010265310199</v>
      </c>
      <c r="M1118">
        <v>40.484666164173099</v>
      </c>
      <c r="N1118">
        <v>0.80077014888706499</v>
      </c>
      <c r="O1118">
        <v>23.770784453738599</v>
      </c>
      <c r="P1118">
        <v>29.412541254125401</v>
      </c>
    </row>
    <row r="1119" spans="1:17" hidden="1" x14ac:dyDescent="0.3">
      <c r="A1119" t="s">
        <v>2396</v>
      </c>
      <c r="B1119" t="s">
        <v>2397</v>
      </c>
      <c r="C1119" t="s">
        <v>3186</v>
      </c>
      <c r="D1119" t="s">
        <v>631</v>
      </c>
      <c r="E1119">
        <v>2242.3346999999999</v>
      </c>
      <c r="F1119">
        <v>393.55</v>
      </c>
      <c r="G1119">
        <v>10.174852114986299</v>
      </c>
      <c r="H1119">
        <v>-9.5841950298400693</v>
      </c>
      <c r="I1119">
        <v>0.84451675139006699</v>
      </c>
      <c r="J1119">
        <v>-4.6073285644557602</v>
      </c>
      <c r="K1119">
        <v>409.03351987214199</v>
      </c>
      <c r="L1119">
        <v>364.49501537674303</v>
      </c>
      <c r="M1119">
        <v>25.639025710768699</v>
      </c>
      <c r="N1119">
        <v>0.298955210410148</v>
      </c>
      <c r="O1119">
        <v>20.442129335535501</v>
      </c>
      <c r="P1119">
        <v>51.0748560460652</v>
      </c>
      <c r="Q1119">
        <v>7.3729961036801003E-2</v>
      </c>
    </row>
    <row r="1120" spans="1:17" hidden="1" x14ac:dyDescent="0.3">
      <c r="A1120" t="s">
        <v>2398</v>
      </c>
      <c r="B1120" t="s">
        <v>2399</v>
      </c>
      <c r="C1120" t="s">
        <v>3186</v>
      </c>
      <c r="D1120" t="s">
        <v>132</v>
      </c>
      <c r="E1120">
        <v>2240.2027847750001</v>
      </c>
      <c r="F1120">
        <v>266.25</v>
      </c>
      <c r="G1120">
        <v>323.50899540038603</v>
      </c>
      <c r="H1120">
        <v>3.7799167663703801</v>
      </c>
      <c r="I1120">
        <v>104.27815357621</v>
      </c>
      <c r="J1120">
        <v>6.8596970413740097</v>
      </c>
      <c r="K1120">
        <v>244.159894891503</v>
      </c>
      <c r="L1120">
        <v>170.10366503388099</v>
      </c>
      <c r="M1120">
        <v>71.975120958463904</v>
      </c>
      <c r="N1120">
        <v>0.47539827906411702</v>
      </c>
      <c r="O1120">
        <v>11.9248826291079</v>
      </c>
      <c r="P1120">
        <v>428.27380952380901</v>
      </c>
      <c r="Q1120">
        <v>0.172369685466848</v>
      </c>
    </row>
    <row r="1121" spans="1:17" hidden="1" x14ac:dyDescent="0.3">
      <c r="A1121" t="s">
        <v>2400</v>
      </c>
      <c r="B1121" t="s">
        <v>2401</v>
      </c>
      <c r="C1121" t="s">
        <v>3186</v>
      </c>
      <c r="D1121" t="s">
        <v>468</v>
      </c>
      <c r="E1121">
        <v>2237.3692488000002</v>
      </c>
      <c r="F1121">
        <v>428.05</v>
      </c>
      <c r="G1121">
        <v>-43.482672137136802</v>
      </c>
      <c r="H1121">
        <v>-0.46776404777441999</v>
      </c>
      <c r="I1121">
        <v>-13.7938544260049</v>
      </c>
      <c r="J1121">
        <v>-2.15827477254135</v>
      </c>
      <c r="K1121">
        <v>439.41593078484999</v>
      </c>
      <c r="L1121">
        <v>453.46637453189697</v>
      </c>
      <c r="M1121">
        <v>39.480257995298302</v>
      </c>
      <c r="N1121">
        <v>0.83250426591659499</v>
      </c>
      <c r="O1121">
        <v>31.608456955963</v>
      </c>
      <c r="P1121">
        <v>11.7624020887728</v>
      </c>
      <c r="Q1121">
        <v>-1.2051888633616E-2</v>
      </c>
    </row>
    <row r="1122" spans="1:17" hidden="1" x14ac:dyDescent="0.3">
      <c r="A1122" t="s">
        <v>2402</v>
      </c>
      <c r="B1122" t="s">
        <v>2403</v>
      </c>
      <c r="C1122" t="s">
        <v>3186</v>
      </c>
      <c r="D1122" t="s">
        <v>282</v>
      </c>
      <c r="E1122">
        <v>2235.43634118</v>
      </c>
      <c r="F1122">
        <v>1465.05</v>
      </c>
      <c r="G1122">
        <v>13.344119205593801</v>
      </c>
      <c r="H1122">
        <v>-9.4727154870721506</v>
      </c>
      <c r="I1122">
        <v>-16.867000426649199</v>
      </c>
      <c r="J1122">
        <v>-2.3067316695127298</v>
      </c>
      <c r="K1122">
        <v>1577.10851790525</v>
      </c>
      <c r="L1122">
        <v>1503.3068140437199</v>
      </c>
      <c r="M1122">
        <v>27.029359035293201</v>
      </c>
      <c r="N1122">
        <v>0.49861263350478802</v>
      </c>
      <c r="O1122">
        <v>33.456196034264998</v>
      </c>
      <c r="P1122">
        <v>41.543886768755101</v>
      </c>
      <c r="Q1122">
        <v>-5.9363604565369999E-3</v>
      </c>
    </row>
    <row r="1123" spans="1:17" hidden="1" x14ac:dyDescent="0.3">
      <c r="A1123" t="s">
        <v>2404</v>
      </c>
      <c r="B1123" t="s">
        <v>2405</v>
      </c>
      <c r="C1123" t="s">
        <v>3186</v>
      </c>
      <c r="D1123" t="s">
        <v>631</v>
      </c>
      <c r="E1123">
        <v>2231.30092784</v>
      </c>
      <c r="F1123">
        <v>486.5</v>
      </c>
      <c r="G1123">
        <v>-44.217901025247897</v>
      </c>
      <c r="H1123">
        <v>-2.8380855162862302</v>
      </c>
      <c r="I1123">
        <v>-7.9113591880565499</v>
      </c>
      <c r="J1123">
        <v>1.6527901686178501</v>
      </c>
      <c r="K1123">
        <v>491.70133285357502</v>
      </c>
      <c r="L1123">
        <v>496.54507230038098</v>
      </c>
      <c r="M1123">
        <v>50.640822832033699</v>
      </c>
      <c r="N1123">
        <v>0.54117721578753097</v>
      </c>
      <c r="O1123">
        <v>23.329907502569299</v>
      </c>
      <c r="P1123">
        <v>18.7744140625</v>
      </c>
      <c r="Q1123">
        <v>2.1228004368257999E-2</v>
      </c>
    </row>
    <row r="1124" spans="1:17" x14ac:dyDescent="0.3">
      <c r="A1124" t="s">
        <v>2406</v>
      </c>
      <c r="B1124" t="s">
        <v>2407</v>
      </c>
      <c r="C1124" t="s">
        <v>3180</v>
      </c>
      <c r="D1124" t="s">
        <v>80</v>
      </c>
      <c r="E1124">
        <v>2228.0617499999998</v>
      </c>
      <c r="F1124">
        <v>85.5</v>
      </c>
      <c r="G1124">
        <v>-50.170010562872399</v>
      </c>
      <c r="H1124">
        <v>-7.3951776925856096</v>
      </c>
      <c r="I1124">
        <v>-15.488856030216899</v>
      </c>
      <c r="J1124">
        <v>-3.01037599460774</v>
      </c>
      <c r="K1124">
        <v>91.103226525857295</v>
      </c>
      <c r="L1124">
        <v>97.130518016130694</v>
      </c>
      <c r="M1124">
        <v>32.1240514269806</v>
      </c>
      <c r="N1124">
        <v>0.39664519197139603</v>
      </c>
      <c r="O1124">
        <v>82.456140350877106</v>
      </c>
      <c r="P1124">
        <v>3.1363088057901001</v>
      </c>
      <c r="Q1124">
        <v>2.4231584455328001E-2</v>
      </c>
    </row>
    <row r="1125" spans="1:17" hidden="1" x14ac:dyDescent="0.3">
      <c r="A1125" t="s">
        <v>2408</v>
      </c>
      <c r="B1125" t="s">
        <v>2409</v>
      </c>
      <c r="C1125" t="s">
        <v>3186</v>
      </c>
      <c r="D1125" t="s">
        <v>285</v>
      </c>
      <c r="E1125">
        <v>2220.8044249999998</v>
      </c>
      <c r="F1125">
        <v>445.15</v>
      </c>
      <c r="G1125">
        <v>-22.230616875441001</v>
      </c>
      <c r="H1125">
        <v>-2.4547578842540201</v>
      </c>
      <c r="I1125">
        <v>-16.0643387001404</v>
      </c>
      <c r="J1125">
        <v>-1.2179277949066201</v>
      </c>
      <c r="K1125">
        <v>447.50831132918699</v>
      </c>
      <c r="L1125">
        <v>440.52130188914799</v>
      </c>
      <c r="M1125">
        <v>44.814552712907499</v>
      </c>
      <c r="N1125">
        <v>0.53471924769235801</v>
      </c>
      <c r="O1125">
        <v>11.6252948444344</v>
      </c>
      <c r="P1125">
        <v>16.668850740400899</v>
      </c>
      <c r="Q1125">
        <v>-1.762334398435E-3</v>
      </c>
    </row>
    <row r="1126" spans="1:17" hidden="1" x14ac:dyDescent="0.3">
      <c r="A1126" t="s">
        <v>2410</v>
      </c>
      <c r="B1126" t="s">
        <v>2411</v>
      </c>
      <c r="C1126" t="s">
        <v>3186</v>
      </c>
      <c r="D1126" t="s">
        <v>21</v>
      </c>
      <c r="E1126">
        <v>2218.5336507299999</v>
      </c>
      <c r="F1126">
        <v>235.53</v>
      </c>
      <c r="G1126">
        <v>-61.885167204841999</v>
      </c>
      <c r="H1126">
        <v>6.9126387762116099</v>
      </c>
      <c r="I1126">
        <v>-40.552316834912901</v>
      </c>
      <c r="J1126">
        <v>3.7960098050667099</v>
      </c>
      <c r="K1126">
        <v>240.68497407891201</v>
      </c>
      <c r="M1126">
        <v>50.5651766149008</v>
      </c>
      <c r="N1126">
        <v>1.1608801215306701</v>
      </c>
      <c r="O1126">
        <v>79.892158111493202</v>
      </c>
      <c r="P1126">
        <v>14.892682926829201</v>
      </c>
    </row>
    <row r="1127" spans="1:17" hidden="1" x14ac:dyDescent="0.3">
      <c r="A1127" t="s">
        <v>2412</v>
      </c>
      <c r="B1127" t="s">
        <v>2413</v>
      </c>
      <c r="C1127" t="s">
        <v>3186</v>
      </c>
      <c r="D1127" t="s">
        <v>648</v>
      </c>
      <c r="E1127">
        <v>2215.8990988999999</v>
      </c>
      <c r="F1127">
        <v>343.25</v>
      </c>
      <c r="G1127">
        <v>-35.813495557378701</v>
      </c>
      <c r="H1127">
        <v>0.90758912183711904</v>
      </c>
      <c r="I1127">
        <v>-5.9454866766315702</v>
      </c>
      <c r="J1127">
        <v>2.47675277143829</v>
      </c>
      <c r="K1127">
        <v>347.20684844430201</v>
      </c>
      <c r="L1127">
        <v>336.487592287898</v>
      </c>
      <c r="M1127">
        <v>51.825410369934801</v>
      </c>
      <c r="N1127">
        <v>0.63974973107462996</v>
      </c>
      <c r="O1127">
        <v>13.226511289147799</v>
      </c>
      <c r="P1127">
        <v>22.589285714285701</v>
      </c>
      <c r="Q1127">
        <v>7.7131596438286001E-2</v>
      </c>
    </row>
    <row r="1128" spans="1:17" hidden="1" x14ac:dyDescent="0.3">
      <c r="A1128" t="s">
        <v>2414</v>
      </c>
      <c r="B1128" t="s">
        <v>2415</v>
      </c>
      <c r="C1128" t="s">
        <v>3186</v>
      </c>
      <c r="D1128" t="s">
        <v>80</v>
      </c>
      <c r="E1128">
        <v>2207.7490002300001</v>
      </c>
      <c r="F1128">
        <v>2905.45</v>
      </c>
      <c r="G1128">
        <v>-27.6241109648121</v>
      </c>
      <c r="H1128">
        <v>4.9498959633853898</v>
      </c>
      <c r="I1128">
        <v>-8.4596003551071206</v>
      </c>
      <c r="J1128">
        <v>2.9820763554262499</v>
      </c>
      <c r="K1128">
        <v>2861.02171873205</v>
      </c>
      <c r="L1128">
        <v>2820.74407409674</v>
      </c>
      <c r="M1128">
        <v>61.870999993398897</v>
      </c>
      <c r="N1128">
        <v>0.90792817405385995</v>
      </c>
      <c r="O1128">
        <v>9.1448828924951506</v>
      </c>
      <c r="P1128">
        <v>23.865453072708998</v>
      </c>
      <c r="Q1128">
        <v>-0.137495544870223</v>
      </c>
    </row>
    <row r="1129" spans="1:17" hidden="1" x14ac:dyDescent="0.3">
      <c r="A1129" t="s">
        <v>2416</v>
      </c>
      <c r="B1129" t="s">
        <v>2417</v>
      </c>
      <c r="C1129" t="s">
        <v>3186</v>
      </c>
      <c r="D1129" t="s">
        <v>963</v>
      </c>
      <c r="E1129">
        <v>2205.5270844400002</v>
      </c>
      <c r="F1129">
        <v>339.65</v>
      </c>
      <c r="G1129">
        <v>301.59793047572498</v>
      </c>
      <c r="H1129">
        <v>-10.4928197384647</v>
      </c>
      <c r="I1129">
        <v>112.79884754778899</v>
      </c>
      <c r="J1129">
        <v>-10.8865230917239</v>
      </c>
      <c r="K1129">
        <v>355.83443592691702</v>
      </c>
      <c r="L1129">
        <v>248.207352207376</v>
      </c>
      <c r="M1129">
        <v>14.755329042001801</v>
      </c>
      <c r="N1129">
        <v>0.87375388831441303</v>
      </c>
      <c r="O1129">
        <v>28.117179449433198</v>
      </c>
      <c r="Q1129">
        <v>0.16776367565853201</v>
      </c>
    </row>
    <row r="1130" spans="1:17" hidden="1" x14ac:dyDescent="0.3">
      <c r="A1130" t="s">
        <v>2418</v>
      </c>
      <c r="B1130" t="s">
        <v>2419</v>
      </c>
      <c r="C1130" t="s">
        <v>3186</v>
      </c>
      <c r="D1130" t="s">
        <v>398</v>
      </c>
      <c r="E1130">
        <v>2204.8266238799902</v>
      </c>
      <c r="F1130">
        <v>1679.35</v>
      </c>
      <c r="G1130">
        <v>335.69333238143201</v>
      </c>
      <c r="H1130">
        <v>33.663177139366503</v>
      </c>
      <c r="I1130">
        <v>99.570052076632095</v>
      </c>
      <c r="J1130">
        <v>7.7416672340312198</v>
      </c>
      <c r="K1130">
        <v>1415.9210587554001</v>
      </c>
      <c r="L1130">
        <v>1021.09537268039</v>
      </c>
      <c r="M1130">
        <v>84.677474779726296</v>
      </c>
      <c r="N1130">
        <v>1.3361890345045799</v>
      </c>
      <c r="O1130">
        <v>5.3175335695358301</v>
      </c>
      <c r="P1130">
        <v>383.61411087112998</v>
      </c>
      <c r="Q1130">
        <v>0.136559824246825</v>
      </c>
    </row>
    <row r="1131" spans="1:17" hidden="1" x14ac:dyDescent="0.3">
      <c r="A1131" t="s">
        <v>2420</v>
      </c>
      <c r="B1131" t="s">
        <v>2421</v>
      </c>
      <c r="C1131" t="s">
        <v>3186</v>
      </c>
      <c r="D1131" t="s">
        <v>122</v>
      </c>
      <c r="E1131">
        <v>2183.5453515300001</v>
      </c>
      <c r="F1131">
        <v>90.53</v>
      </c>
      <c r="G1131">
        <v>90.134266704194701</v>
      </c>
      <c r="H1131">
        <v>2.4109397672236801</v>
      </c>
      <c r="I1131">
        <v>38.497593101746602</v>
      </c>
      <c r="J1131">
        <v>-3.2104600103091299</v>
      </c>
      <c r="K1131">
        <v>94.603653842780403</v>
      </c>
      <c r="L1131">
        <v>77.791720115839496</v>
      </c>
      <c r="M1131">
        <v>56.313524242183597</v>
      </c>
      <c r="N1131">
        <v>1.1255496301330199</v>
      </c>
      <c r="O1131">
        <v>19.187009830995201</v>
      </c>
      <c r="P1131">
        <v>134.47293447293401</v>
      </c>
      <c r="Q1131">
        <v>9.7029807784600006E-2</v>
      </c>
    </row>
    <row r="1132" spans="1:17" hidden="1" x14ac:dyDescent="0.3">
      <c r="A1132" t="s">
        <v>2422</v>
      </c>
      <c r="B1132" t="s">
        <v>2423</v>
      </c>
      <c r="C1132" t="s">
        <v>3186</v>
      </c>
      <c r="D1132" t="s">
        <v>751</v>
      </c>
      <c r="E1132">
        <v>2180.653534008</v>
      </c>
      <c r="F1132">
        <v>282.5</v>
      </c>
      <c r="G1132">
        <v>3.0352424924422898</v>
      </c>
      <c r="H1132">
        <v>-0.11637724451758701</v>
      </c>
      <c r="I1132">
        <v>0.98039585781644301</v>
      </c>
      <c r="J1132">
        <v>1.5317957424166599</v>
      </c>
      <c r="K1132">
        <v>274.062364597775</v>
      </c>
      <c r="L1132">
        <v>253.68595459715601</v>
      </c>
      <c r="M1132">
        <v>58.290846172297002</v>
      </c>
      <c r="N1132">
        <v>0.61755314007151496</v>
      </c>
      <c r="O1132">
        <v>2.76106194690266</v>
      </c>
      <c r="P1132">
        <v>36.3416988416988</v>
      </c>
      <c r="Q1132">
        <v>3.2968413234804997E-2</v>
      </c>
    </row>
    <row r="1133" spans="1:17" hidden="1" x14ac:dyDescent="0.3">
      <c r="A1133" t="s">
        <v>2424</v>
      </c>
      <c r="B1133" t="s">
        <v>2425</v>
      </c>
      <c r="C1133" t="s">
        <v>3186</v>
      </c>
      <c r="D1133" t="s">
        <v>262</v>
      </c>
      <c r="E1133">
        <v>2178.93680352</v>
      </c>
      <c r="F1133">
        <v>595.6</v>
      </c>
      <c r="G1133">
        <v>-1.8562959507958701</v>
      </c>
      <c r="H1133">
        <v>-1.81780847521822</v>
      </c>
      <c r="I1133">
        <v>-0.42556402403730598</v>
      </c>
      <c r="J1133">
        <v>-5.0281093855330798</v>
      </c>
      <c r="K1133">
        <v>623.96600001709498</v>
      </c>
      <c r="L1133">
        <v>611.81768088029696</v>
      </c>
      <c r="M1133">
        <v>34.661619171169001</v>
      </c>
      <c r="N1133">
        <v>0.39234815134846801</v>
      </c>
      <c r="O1133">
        <v>56.984553391537901</v>
      </c>
      <c r="P1133">
        <v>37.029794087196599</v>
      </c>
      <c r="Q1133">
        <v>6.4515106235841002E-2</v>
      </c>
    </row>
    <row r="1134" spans="1:17" hidden="1" x14ac:dyDescent="0.3">
      <c r="A1134" t="s">
        <v>2426</v>
      </c>
      <c r="B1134" t="s">
        <v>2427</v>
      </c>
      <c r="C1134" t="s">
        <v>3186</v>
      </c>
      <c r="D1134" t="s">
        <v>54</v>
      </c>
      <c r="E1134">
        <v>2178.92</v>
      </c>
      <c r="F1134">
        <v>22.28</v>
      </c>
      <c r="G1134">
        <v>132.832141220625</v>
      </c>
      <c r="H1134">
        <v>44.683762121071297</v>
      </c>
      <c r="I1134">
        <v>70.733900053905998</v>
      </c>
      <c r="J1134">
        <v>-6.9387492412405498</v>
      </c>
      <c r="K1134">
        <v>19.379650223545099</v>
      </c>
      <c r="L1134">
        <v>14.8521133269251</v>
      </c>
      <c r="M1134">
        <v>48.742259492165502</v>
      </c>
      <c r="N1134">
        <v>1.87709987347495</v>
      </c>
      <c r="O1134">
        <v>25.224416517055602</v>
      </c>
      <c r="P1134">
        <v>207.31034482758599</v>
      </c>
    </row>
    <row r="1135" spans="1:17" x14ac:dyDescent="0.3">
      <c r="A1135" t="s">
        <v>2428</v>
      </c>
      <c r="B1135" t="s">
        <v>2429</v>
      </c>
      <c r="C1135" t="s">
        <v>3177</v>
      </c>
      <c r="D1135" t="s">
        <v>262</v>
      </c>
      <c r="E1135">
        <v>2174.2389558999998</v>
      </c>
      <c r="F1135">
        <v>483.65</v>
      </c>
      <c r="G1135">
        <v>-44.422520072203902</v>
      </c>
      <c r="H1135">
        <v>-2.1700489336279798</v>
      </c>
      <c r="I1135">
        <v>-26.242944051901901</v>
      </c>
      <c r="J1135">
        <v>-1.5765400488819299</v>
      </c>
      <c r="K1135">
        <v>496.36920599039598</v>
      </c>
      <c r="L1135">
        <v>525.69130197801803</v>
      </c>
      <c r="M1135">
        <v>43.815672245906903</v>
      </c>
      <c r="N1135">
        <v>0.665083148911777</v>
      </c>
      <c r="O1135">
        <v>31.944588028533001</v>
      </c>
      <c r="P1135">
        <v>6.5308370044052797</v>
      </c>
    </row>
    <row r="1136" spans="1:17" hidden="1" x14ac:dyDescent="0.3">
      <c r="A1136" t="s">
        <v>2430</v>
      </c>
      <c r="B1136" t="s">
        <v>2431</v>
      </c>
      <c r="C1136" t="s">
        <v>3186</v>
      </c>
      <c r="D1136" t="s">
        <v>127</v>
      </c>
      <c r="E1136">
        <v>2174.1676458299999</v>
      </c>
      <c r="F1136">
        <v>306.85000000000002</v>
      </c>
      <c r="G1136">
        <v>-34.728023453729698</v>
      </c>
      <c r="H1136">
        <v>-16.815022766711898</v>
      </c>
      <c r="I1136">
        <v>-24.9833879348907</v>
      </c>
      <c r="J1136">
        <v>-6.0085220467019802</v>
      </c>
      <c r="K1136">
        <v>345.17026491101899</v>
      </c>
      <c r="M1136">
        <v>21.9046930704564</v>
      </c>
      <c r="O1136">
        <v>30.356851882027001</v>
      </c>
      <c r="P1136">
        <v>1.2706270627062799</v>
      </c>
    </row>
    <row r="1137" spans="1:17" hidden="1" x14ac:dyDescent="0.3">
      <c r="A1137" t="s">
        <v>2432</v>
      </c>
      <c r="B1137" t="s">
        <v>2433</v>
      </c>
      <c r="C1137" t="s">
        <v>3186</v>
      </c>
      <c r="D1137" t="s">
        <v>132</v>
      </c>
      <c r="E1137">
        <v>2162.6301543650002</v>
      </c>
      <c r="F1137">
        <v>128.54</v>
      </c>
      <c r="G1137">
        <v>18.189340070899298</v>
      </c>
      <c r="H1137">
        <v>23.785902174288498</v>
      </c>
      <c r="I1137">
        <v>7.4607219301975398</v>
      </c>
      <c r="J1137">
        <v>-4.4390339537535901</v>
      </c>
      <c r="K1137">
        <v>122.66795767876199</v>
      </c>
      <c r="L1137">
        <v>113.68448153686499</v>
      </c>
      <c r="M1137">
        <v>36.497066849977699</v>
      </c>
      <c r="N1137">
        <v>1.13521335928668</v>
      </c>
      <c r="O1137">
        <v>14.8280690835537</v>
      </c>
      <c r="P1137">
        <v>56.374695863746901</v>
      </c>
      <c r="Q1137">
        <v>3.2578518134176997E-2</v>
      </c>
    </row>
    <row r="1138" spans="1:17" hidden="1" x14ac:dyDescent="0.3">
      <c r="A1138" t="s">
        <v>2434</v>
      </c>
      <c r="B1138" t="s">
        <v>2435</v>
      </c>
      <c r="C1138" t="s">
        <v>3186</v>
      </c>
      <c r="D1138" t="s">
        <v>119</v>
      </c>
      <c r="E1138">
        <v>2161.2067261890002</v>
      </c>
      <c r="F1138">
        <v>135.19</v>
      </c>
      <c r="G1138">
        <v>-26.7600691940095</v>
      </c>
      <c r="H1138">
        <v>3.1379197770854601</v>
      </c>
      <c r="I1138">
        <v>-21.3557633976814</v>
      </c>
      <c r="J1138">
        <v>-2.4251007497580299</v>
      </c>
      <c r="K1138">
        <v>136.43246528689201</v>
      </c>
      <c r="L1138">
        <v>142.15938908178001</v>
      </c>
      <c r="M1138">
        <v>44.297263195031498</v>
      </c>
      <c r="N1138">
        <v>0.61818975834241097</v>
      </c>
      <c r="O1138">
        <v>43.501738294252497</v>
      </c>
      <c r="P1138">
        <v>12.658333333333299</v>
      </c>
    </row>
    <row r="1139" spans="1:17" hidden="1" x14ac:dyDescent="0.3">
      <c r="A1139" t="s">
        <v>2436</v>
      </c>
      <c r="B1139" t="s">
        <v>2437</v>
      </c>
      <c r="C1139" t="s">
        <v>3186</v>
      </c>
      <c r="D1139" t="s">
        <v>262</v>
      </c>
      <c r="E1139">
        <v>2154.1441199999999</v>
      </c>
      <c r="F1139">
        <v>1552.3</v>
      </c>
      <c r="G1139">
        <v>19.504557611268499</v>
      </c>
      <c r="H1139">
        <v>-1.48387185698052</v>
      </c>
      <c r="I1139">
        <v>4.5440463346405604</v>
      </c>
      <c r="J1139">
        <v>4.0442458148706697</v>
      </c>
      <c r="K1139">
        <v>1497.87631285919</v>
      </c>
      <c r="L1139">
        <v>1375.1200183569699</v>
      </c>
      <c r="M1139">
        <v>57.465118768994799</v>
      </c>
      <c r="N1139">
        <v>2.4769768406597299</v>
      </c>
      <c r="O1139">
        <v>11.5055079559363</v>
      </c>
      <c r="P1139">
        <v>50.979915381996697</v>
      </c>
      <c r="Q1139">
        <v>3.1042857288377999E-2</v>
      </c>
    </row>
    <row r="1140" spans="1:17" hidden="1" x14ac:dyDescent="0.3">
      <c r="A1140" t="s">
        <v>2438</v>
      </c>
      <c r="B1140" t="s">
        <v>2439</v>
      </c>
      <c r="C1140" t="s">
        <v>3186</v>
      </c>
      <c r="D1140" t="s">
        <v>468</v>
      </c>
      <c r="E1140">
        <v>2153.6908832599902</v>
      </c>
      <c r="F1140">
        <v>65.06</v>
      </c>
      <c r="G1140">
        <v>-21.9992398195986</v>
      </c>
      <c r="H1140">
        <v>16.4530060878845</v>
      </c>
      <c r="I1140">
        <v>8.43921558266495</v>
      </c>
      <c r="J1140">
        <v>4.9037795793994796</v>
      </c>
      <c r="K1140">
        <v>59.610692359313397</v>
      </c>
      <c r="L1140">
        <v>59.675072350756203</v>
      </c>
      <c r="M1140">
        <v>56.895899117306399</v>
      </c>
      <c r="N1140">
        <v>1.37104088129542</v>
      </c>
      <c r="O1140">
        <v>29.959782544599399</v>
      </c>
      <c r="P1140">
        <v>72.386089120425893</v>
      </c>
    </row>
    <row r="1141" spans="1:17" hidden="1" x14ac:dyDescent="0.3">
      <c r="A1141" t="s">
        <v>2440</v>
      </c>
      <c r="B1141" t="s">
        <v>2441</v>
      </c>
      <c r="C1141" t="s">
        <v>3186</v>
      </c>
      <c r="D1141" t="s">
        <v>244</v>
      </c>
      <c r="E1141">
        <v>2142.8129081699999</v>
      </c>
      <c r="F1141">
        <v>926.45</v>
      </c>
      <c r="G1141">
        <v>39.353637094700701</v>
      </c>
      <c r="H1141">
        <v>18.050515462089301</v>
      </c>
      <c r="I1141">
        <v>66.643326210705396</v>
      </c>
      <c r="J1141">
        <v>4.3896194637783399</v>
      </c>
      <c r="K1141">
        <v>833.07557319512705</v>
      </c>
      <c r="L1141">
        <v>684.68356804294899</v>
      </c>
      <c r="M1141">
        <v>60.781200508572503</v>
      </c>
      <c r="N1141">
        <v>1.09133402975837</v>
      </c>
      <c r="O1141">
        <v>13.2279130012412</v>
      </c>
      <c r="P1141">
        <v>99.648737177829503</v>
      </c>
      <c r="Q1141">
        <v>6.5591898936828999E-2</v>
      </c>
    </row>
    <row r="1142" spans="1:17" hidden="1" x14ac:dyDescent="0.3">
      <c r="A1142" t="s">
        <v>2442</v>
      </c>
      <c r="B1142" t="s">
        <v>2443</v>
      </c>
      <c r="C1142" t="s">
        <v>3186</v>
      </c>
      <c r="D1142" t="s">
        <v>648</v>
      </c>
      <c r="E1142">
        <v>2132.6683413750002</v>
      </c>
      <c r="F1142">
        <v>103.85</v>
      </c>
      <c r="G1142">
        <v>-39.890241170931901</v>
      </c>
      <c r="H1142">
        <v>-1.0543924558895199</v>
      </c>
      <c r="I1142">
        <v>-12.2259224293041</v>
      </c>
      <c r="J1142">
        <v>-3.0471282841760501</v>
      </c>
      <c r="K1142">
        <v>110.888821993957</v>
      </c>
      <c r="L1142">
        <v>108.24292463373899</v>
      </c>
      <c r="M1142">
        <v>37.310382554885997</v>
      </c>
      <c r="N1142">
        <v>0.75569191063720298</v>
      </c>
      <c r="O1142">
        <v>29.975926817525199</v>
      </c>
      <c r="P1142">
        <v>11.654660789162399</v>
      </c>
      <c r="Q1142">
        <v>9.9074211810505006E-2</v>
      </c>
    </row>
    <row r="1143" spans="1:17" hidden="1" x14ac:dyDescent="0.3">
      <c r="A1143" t="s">
        <v>2444</v>
      </c>
      <c r="B1143" t="s">
        <v>2445</v>
      </c>
      <c r="C1143" t="s">
        <v>3186</v>
      </c>
      <c r="D1143" t="s">
        <v>502</v>
      </c>
      <c r="E1143">
        <v>2131.7709637839998</v>
      </c>
      <c r="F1143">
        <v>330.63</v>
      </c>
      <c r="G1143">
        <v>77.414976180981895</v>
      </c>
      <c r="H1143">
        <v>106.294567177061</v>
      </c>
      <c r="I1143">
        <v>127.06502034732701</v>
      </c>
      <c r="J1143">
        <v>22.326946487323301</v>
      </c>
      <c r="K1143">
        <v>220.43045476034499</v>
      </c>
      <c r="L1143">
        <v>168.16387388865601</v>
      </c>
      <c r="M1143">
        <v>92.474642129011301</v>
      </c>
      <c r="N1143">
        <v>1.5521127250298401</v>
      </c>
      <c r="O1143">
        <v>11.081873998124699</v>
      </c>
      <c r="P1143">
        <v>194.28571428571399</v>
      </c>
      <c r="Q1143">
        <v>1.8078980021002E-2</v>
      </c>
    </row>
    <row r="1144" spans="1:17" hidden="1" x14ac:dyDescent="0.3">
      <c r="A1144" t="s">
        <v>2446</v>
      </c>
      <c r="B1144" t="s">
        <v>2447</v>
      </c>
      <c r="C1144" t="s">
        <v>3186</v>
      </c>
      <c r="D1144" t="s">
        <v>116</v>
      </c>
      <c r="E1144">
        <v>2124.0216994939901</v>
      </c>
      <c r="F1144">
        <v>174.93</v>
      </c>
      <c r="G1144">
        <v>-40.445571292348703</v>
      </c>
      <c r="H1144">
        <v>-12.8875546663776</v>
      </c>
      <c r="I1144">
        <v>-26.670140894951</v>
      </c>
      <c r="J1144">
        <v>-5.3240369199707898</v>
      </c>
      <c r="K1144">
        <v>189.31364475778099</v>
      </c>
      <c r="L1144">
        <v>194.000758825471</v>
      </c>
      <c r="M1144">
        <v>18.313466490983</v>
      </c>
      <c r="N1144">
        <v>0.38696694660596598</v>
      </c>
      <c r="O1144">
        <v>65.637683644886494</v>
      </c>
      <c r="P1144">
        <v>16.775700934579401</v>
      </c>
      <c r="Q1144">
        <v>3.4564064074698003E-2</v>
      </c>
    </row>
    <row r="1145" spans="1:17" hidden="1" x14ac:dyDescent="0.3">
      <c r="A1145" t="s">
        <v>2448</v>
      </c>
      <c r="B1145" t="s">
        <v>2449</v>
      </c>
      <c r="C1145" t="s">
        <v>3186</v>
      </c>
      <c r="D1145" t="s">
        <v>285</v>
      </c>
      <c r="E1145">
        <v>2121.2068470999998</v>
      </c>
      <c r="F1145">
        <v>418.8</v>
      </c>
      <c r="G1145">
        <v>-25.998277250436001</v>
      </c>
      <c r="H1145">
        <v>-6.6212991022382699</v>
      </c>
      <c r="I1145">
        <v>-10.695340077159599</v>
      </c>
      <c r="J1145">
        <v>-6.61676675787447</v>
      </c>
      <c r="K1145">
        <v>450.16563406600199</v>
      </c>
      <c r="L1145">
        <v>446.03186395801902</v>
      </c>
      <c r="M1145">
        <v>20.094909779104601</v>
      </c>
      <c r="N1145">
        <v>0.49124452053050599</v>
      </c>
      <c r="O1145">
        <v>53.020534861508999</v>
      </c>
      <c r="P1145">
        <v>26.909090909090899</v>
      </c>
      <c r="Q1145">
        <v>4.2305779547532001E-2</v>
      </c>
    </row>
    <row r="1146" spans="1:17" hidden="1" x14ac:dyDescent="0.3">
      <c r="A1146" t="s">
        <v>2450</v>
      </c>
      <c r="B1146" t="s">
        <v>2451</v>
      </c>
      <c r="C1146" t="s">
        <v>3186</v>
      </c>
      <c r="D1146" t="s">
        <v>197</v>
      </c>
      <c r="E1146">
        <v>2119.3723570799998</v>
      </c>
      <c r="F1146">
        <v>651.25</v>
      </c>
      <c r="G1146">
        <v>-21.2396415376401</v>
      </c>
      <c r="H1146">
        <v>0.48078318366755102</v>
      </c>
      <c r="I1146">
        <v>37.485020882897302</v>
      </c>
      <c r="J1146">
        <v>-3.8030341934505199</v>
      </c>
      <c r="K1146">
        <v>643.59329447319999</v>
      </c>
      <c r="L1146">
        <v>555.451292149761</v>
      </c>
      <c r="M1146">
        <v>35.297199418572497</v>
      </c>
      <c r="N1146">
        <v>0.30973577391617302</v>
      </c>
      <c r="O1146">
        <v>21.6353166986564</v>
      </c>
      <c r="P1146">
        <v>62.002487562189003</v>
      </c>
      <c r="Q1146">
        <v>2.0615956721950001E-2</v>
      </c>
    </row>
    <row r="1147" spans="1:17" hidden="1" x14ac:dyDescent="0.3">
      <c r="A1147" t="s">
        <v>2452</v>
      </c>
      <c r="B1147" t="s">
        <v>2453</v>
      </c>
      <c r="C1147" t="s">
        <v>3186</v>
      </c>
      <c r="D1147" t="s">
        <v>541</v>
      </c>
      <c r="E1147">
        <v>2109.7902554040002</v>
      </c>
      <c r="F1147">
        <v>217.87</v>
      </c>
      <c r="G1147">
        <v>30.2781783764657</v>
      </c>
      <c r="H1147">
        <v>18.759985835256</v>
      </c>
      <c r="I1147">
        <v>75.209604986120894</v>
      </c>
      <c r="J1147">
        <v>-2.9960718505222501</v>
      </c>
      <c r="K1147">
        <v>188.19242926780001</v>
      </c>
      <c r="L1147">
        <v>156.850011574581</v>
      </c>
      <c r="M1147">
        <v>60.943502938469798</v>
      </c>
      <c r="N1147">
        <v>0.933977034441835</v>
      </c>
      <c r="O1147">
        <v>2.4510028916326201</v>
      </c>
      <c r="P1147">
        <v>98.786496350364899</v>
      </c>
      <c r="Q1147">
        <v>0.121180772226225</v>
      </c>
    </row>
    <row r="1148" spans="1:17" hidden="1" x14ac:dyDescent="0.3">
      <c r="A1148" t="s">
        <v>2454</v>
      </c>
      <c r="B1148" t="s">
        <v>2455</v>
      </c>
      <c r="C1148" t="s">
        <v>3186</v>
      </c>
      <c r="D1148" t="s">
        <v>197</v>
      </c>
      <c r="E1148">
        <v>2105.8318896400001</v>
      </c>
      <c r="F1148">
        <v>1727.1</v>
      </c>
      <c r="G1148">
        <v>194.844359277927</v>
      </c>
      <c r="H1148">
        <v>51.893307550139198</v>
      </c>
      <c r="I1148">
        <v>105.356720280262</v>
      </c>
      <c r="J1148">
        <v>2.9825702951071902</v>
      </c>
      <c r="K1148">
        <v>1373.12496170894</v>
      </c>
      <c r="L1148">
        <v>981.47525884395895</v>
      </c>
      <c r="M1148">
        <v>62.751385882093103</v>
      </c>
      <c r="N1148">
        <v>0.48556702740589502</v>
      </c>
      <c r="O1148">
        <v>12.616524810375701</v>
      </c>
      <c r="P1148">
        <v>224.338028169014</v>
      </c>
      <c r="Q1148">
        <v>0.209704288776764</v>
      </c>
    </row>
    <row r="1149" spans="1:17" hidden="1" x14ac:dyDescent="0.3">
      <c r="A1149" t="s">
        <v>2456</v>
      </c>
      <c r="B1149" t="s">
        <v>2457</v>
      </c>
      <c r="C1149" t="s">
        <v>3186</v>
      </c>
      <c r="D1149" t="s">
        <v>80</v>
      </c>
      <c r="E1149">
        <v>2098.9562617400002</v>
      </c>
      <c r="F1149">
        <v>240.48</v>
      </c>
      <c r="G1149">
        <v>7.5854121760934197</v>
      </c>
      <c r="H1149">
        <v>4.3423142322110699</v>
      </c>
      <c r="I1149">
        <v>0.64290798245495695</v>
      </c>
      <c r="J1149">
        <v>0.723906401591488</v>
      </c>
      <c r="K1149">
        <v>241.69033359790501</v>
      </c>
      <c r="L1149">
        <v>229.10156607950699</v>
      </c>
      <c r="M1149">
        <v>46.960897701643503</v>
      </c>
      <c r="N1149">
        <v>1.0064341511705699</v>
      </c>
      <c r="O1149">
        <v>14.1467065868263</v>
      </c>
      <c r="P1149">
        <v>38.525345622119801</v>
      </c>
      <c r="Q1149">
        <v>-6.5640532235849994E-2</v>
      </c>
    </row>
    <row r="1150" spans="1:17" hidden="1" x14ac:dyDescent="0.3">
      <c r="A1150" t="s">
        <v>1778</v>
      </c>
      <c r="B1150" t="s">
        <v>2458</v>
      </c>
      <c r="C1150" t="s">
        <v>3186</v>
      </c>
      <c r="D1150" t="s">
        <v>1780</v>
      </c>
      <c r="E1150">
        <v>2091.9342556299998</v>
      </c>
      <c r="F1150">
        <v>36.1</v>
      </c>
      <c r="G1150">
        <v>-7.4876262212354501</v>
      </c>
      <c r="H1150">
        <v>-1.9526120132818601</v>
      </c>
      <c r="I1150">
        <v>0.90538328134337198</v>
      </c>
      <c r="J1150">
        <v>-6.8732474110720903</v>
      </c>
      <c r="K1150">
        <v>38.460490805874898</v>
      </c>
      <c r="L1150">
        <v>35.6695905044621</v>
      </c>
      <c r="M1150">
        <v>49.333103027404697</v>
      </c>
      <c r="N1150">
        <v>0.40546976419540098</v>
      </c>
      <c r="O1150">
        <v>27.2853185595567</v>
      </c>
      <c r="P1150">
        <v>32.965009208103098</v>
      </c>
      <c r="Q1150">
        <v>7.0291434656782004E-2</v>
      </c>
    </row>
    <row r="1151" spans="1:17" hidden="1" x14ac:dyDescent="0.3">
      <c r="A1151" t="s">
        <v>2459</v>
      </c>
      <c r="B1151" t="s">
        <v>2460</v>
      </c>
      <c r="C1151" t="s">
        <v>3186</v>
      </c>
      <c r="D1151" t="s">
        <v>227</v>
      </c>
      <c r="E1151">
        <v>2091.4004329999998</v>
      </c>
      <c r="F1151">
        <v>621.65</v>
      </c>
      <c r="G1151">
        <v>0.42292797599353799</v>
      </c>
      <c r="H1151">
        <v>-8.1620858272683492</v>
      </c>
      <c r="I1151">
        <v>54.807643081014902</v>
      </c>
      <c r="J1151">
        <v>-3.9534388153209199</v>
      </c>
      <c r="K1151">
        <v>568.21538260222303</v>
      </c>
      <c r="L1151">
        <v>499.06125230658699</v>
      </c>
      <c r="M1151">
        <v>37.273866136727001</v>
      </c>
      <c r="N1151">
        <v>0.78106028443600295</v>
      </c>
      <c r="O1151">
        <v>6.8768599694361798</v>
      </c>
      <c r="P1151">
        <v>81.981850117096002</v>
      </c>
      <c r="Q1151">
        <v>0.12796843430233901</v>
      </c>
    </row>
    <row r="1152" spans="1:17" hidden="1" x14ac:dyDescent="0.3">
      <c r="A1152" t="s">
        <v>2461</v>
      </c>
      <c r="B1152" t="s">
        <v>2462</v>
      </c>
      <c r="C1152" t="s">
        <v>3186</v>
      </c>
      <c r="D1152" t="s">
        <v>423</v>
      </c>
      <c r="E1152">
        <v>2091.0124624519999</v>
      </c>
      <c r="F1152">
        <v>135.04</v>
      </c>
      <c r="G1152">
        <v>101.102441118831</v>
      </c>
      <c r="H1152">
        <v>-0.95264659459109902</v>
      </c>
      <c r="I1152">
        <v>17.808351913217599</v>
      </c>
      <c r="J1152">
        <v>-5.5060199102851302</v>
      </c>
      <c r="K1152">
        <v>138.00185316821401</v>
      </c>
      <c r="L1152">
        <v>113.132474651997</v>
      </c>
      <c r="M1152">
        <v>35.406272514252102</v>
      </c>
      <c r="N1152">
        <v>0.380347384530903</v>
      </c>
      <c r="O1152">
        <v>21.741706161137401</v>
      </c>
      <c r="P1152">
        <v>142.65947888589301</v>
      </c>
      <c r="Q1152">
        <v>0.108863319573096</v>
      </c>
    </row>
    <row r="1153" spans="1:17" hidden="1" x14ac:dyDescent="0.3">
      <c r="A1153" t="s">
        <v>2463</v>
      </c>
      <c r="B1153" t="s">
        <v>2464</v>
      </c>
      <c r="C1153" t="s">
        <v>3186</v>
      </c>
      <c r="D1153" t="s">
        <v>166</v>
      </c>
      <c r="E1153">
        <v>2088.1664999999998</v>
      </c>
      <c r="F1153">
        <v>2062.25</v>
      </c>
      <c r="G1153">
        <v>-13.5492901179196</v>
      </c>
      <c r="H1153">
        <v>-4.88585066172989</v>
      </c>
      <c r="I1153">
        <v>-15.7209219980548</v>
      </c>
      <c r="J1153">
        <v>-1.22073688680463</v>
      </c>
      <c r="K1153">
        <v>2160.5595162126701</v>
      </c>
      <c r="L1153">
        <v>2095.20437035843</v>
      </c>
      <c r="M1153">
        <v>35.860211729209297</v>
      </c>
      <c r="N1153">
        <v>0.31760861789158601</v>
      </c>
      <c r="O1153">
        <v>34.741180749181702</v>
      </c>
      <c r="P1153">
        <v>22.026627218934902</v>
      </c>
      <c r="Q1153">
        <v>0.11111030245491101</v>
      </c>
    </row>
    <row r="1154" spans="1:17" hidden="1" x14ac:dyDescent="0.3">
      <c r="A1154" t="s">
        <v>2465</v>
      </c>
      <c r="B1154" t="s">
        <v>2466</v>
      </c>
      <c r="C1154" t="s">
        <v>3186</v>
      </c>
      <c r="D1154" t="s">
        <v>249</v>
      </c>
      <c r="E1154">
        <v>2086.3573500000002</v>
      </c>
      <c r="F1154">
        <v>817.15</v>
      </c>
      <c r="G1154">
        <v>110.308907285784</v>
      </c>
      <c r="H1154">
        <v>1.29847587636024</v>
      </c>
      <c r="I1154">
        <v>161.8752600215</v>
      </c>
      <c r="J1154">
        <v>-3.1152242409158801</v>
      </c>
      <c r="K1154">
        <v>837.51717894394994</v>
      </c>
      <c r="M1154">
        <v>45.820813965038802</v>
      </c>
      <c r="N1154">
        <v>0.47563815494849898</v>
      </c>
      <c r="O1154">
        <v>38.493544636847602</v>
      </c>
      <c r="P1154">
        <v>247.723404255319</v>
      </c>
    </row>
    <row r="1155" spans="1:17" hidden="1" x14ac:dyDescent="0.3">
      <c r="A1155" t="s">
        <v>2467</v>
      </c>
      <c r="B1155" t="s">
        <v>2468</v>
      </c>
      <c r="C1155" t="s">
        <v>3186</v>
      </c>
      <c r="D1155" t="s">
        <v>785</v>
      </c>
      <c r="E1155">
        <v>2084.5162904549902</v>
      </c>
      <c r="F1155">
        <v>801.45</v>
      </c>
      <c r="G1155">
        <v>40.159134912367797</v>
      </c>
      <c r="H1155">
        <v>-6.7665831946868504</v>
      </c>
      <c r="I1155">
        <v>-27.289362231140402</v>
      </c>
      <c r="J1155">
        <v>-2.2755172944677602</v>
      </c>
      <c r="K1155">
        <v>838.76791246941798</v>
      </c>
      <c r="L1155">
        <v>809.85273742724996</v>
      </c>
      <c r="M1155">
        <v>34.148050666174498</v>
      </c>
      <c r="N1155">
        <v>0.90785101944108704</v>
      </c>
      <c r="O1155">
        <v>62.20600162206</v>
      </c>
      <c r="P1155">
        <v>66.96875</v>
      </c>
      <c r="Q1155">
        <v>0.18837673764177601</v>
      </c>
    </row>
    <row r="1156" spans="1:17" hidden="1" x14ac:dyDescent="0.3">
      <c r="A1156" t="s">
        <v>2469</v>
      </c>
      <c r="B1156" t="s">
        <v>2470</v>
      </c>
      <c r="C1156" t="s">
        <v>3186</v>
      </c>
      <c r="D1156" t="s">
        <v>197</v>
      </c>
      <c r="E1156">
        <v>2083.0164217500001</v>
      </c>
      <c r="F1156">
        <v>334.75</v>
      </c>
      <c r="G1156">
        <v>52.203492704257599</v>
      </c>
      <c r="H1156">
        <v>-6.6436445030181304</v>
      </c>
      <c r="I1156">
        <v>19.9725616824384</v>
      </c>
      <c r="J1156">
        <v>-2.1239541364681802</v>
      </c>
      <c r="K1156">
        <v>341.70140165631898</v>
      </c>
      <c r="L1156">
        <v>300.91032701192501</v>
      </c>
      <c r="M1156">
        <v>46.342950549536504</v>
      </c>
      <c r="N1156">
        <v>0.32269167956987599</v>
      </c>
      <c r="O1156">
        <v>18.2374906646751</v>
      </c>
      <c r="P1156">
        <v>81.662777446138804</v>
      </c>
      <c r="Q1156">
        <v>0.15961172230354201</v>
      </c>
    </row>
    <row r="1157" spans="1:17" hidden="1" x14ac:dyDescent="0.3">
      <c r="A1157" t="s">
        <v>2471</v>
      </c>
      <c r="B1157" t="s">
        <v>2472</v>
      </c>
      <c r="C1157" t="s">
        <v>3186</v>
      </c>
      <c r="D1157" t="s">
        <v>398</v>
      </c>
      <c r="E1157">
        <v>2082.0852359999999</v>
      </c>
      <c r="F1157">
        <v>933.65</v>
      </c>
      <c r="G1157">
        <v>184.09975120937699</v>
      </c>
      <c r="H1157">
        <v>-3.17176634120601</v>
      </c>
      <c r="I1157">
        <v>33.7201860331839</v>
      </c>
      <c r="J1157">
        <v>1.5048305664253201</v>
      </c>
      <c r="K1157">
        <v>874.62615730959806</v>
      </c>
      <c r="L1157">
        <v>705.70371793299103</v>
      </c>
      <c r="M1157">
        <v>56.120901536538</v>
      </c>
      <c r="N1157">
        <v>0.91746672698284104</v>
      </c>
      <c r="O1157">
        <v>10.8552455416912</v>
      </c>
      <c r="P1157">
        <v>216.43789188273101</v>
      </c>
      <c r="Q1157">
        <v>0.17916535951910001</v>
      </c>
    </row>
    <row r="1158" spans="1:17" hidden="1" x14ac:dyDescent="0.3">
      <c r="A1158" t="s">
        <v>2473</v>
      </c>
      <c r="B1158" t="s">
        <v>2474</v>
      </c>
      <c r="C1158" t="s">
        <v>3186</v>
      </c>
      <c r="D1158" t="s">
        <v>285</v>
      </c>
      <c r="E1158">
        <v>2071.7662095599999</v>
      </c>
      <c r="F1158">
        <v>362</v>
      </c>
      <c r="G1158">
        <v>37.415176672073699</v>
      </c>
      <c r="H1158">
        <v>2.2862349358681699</v>
      </c>
      <c r="I1158">
        <v>72.392999383697898</v>
      </c>
      <c r="J1158">
        <v>-4.3334495919298304</v>
      </c>
      <c r="K1158">
        <v>350.62535645591203</v>
      </c>
      <c r="M1158">
        <v>31.834175651882202</v>
      </c>
      <c r="N1158">
        <v>0.32533888893227803</v>
      </c>
      <c r="O1158">
        <v>21.325966850828699</v>
      </c>
      <c r="P1158">
        <v>117.091454272863</v>
      </c>
    </row>
    <row r="1159" spans="1:17" hidden="1" x14ac:dyDescent="0.3">
      <c r="A1159" t="s">
        <v>2475</v>
      </c>
      <c r="B1159" t="s">
        <v>2476</v>
      </c>
      <c r="C1159" t="s">
        <v>3186</v>
      </c>
      <c r="D1159" t="s">
        <v>161</v>
      </c>
      <c r="E1159">
        <v>2061.0234</v>
      </c>
      <c r="F1159">
        <v>1912.45</v>
      </c>
      <c r="G1159">
        <v>313.91197101696901</v>
      </c>
      <c r="H1159">
        <v>0.35226977025681</v>
      </c>
      <c r="I1159">
        <v>100.94206131283801</v>
      </c>
      <c r="J1159">
        <v>-6.9869339361012597E-2</v>
      </c>
      <c r="K1159">
        <v>1942.10853763676</v>
      </c>
      <c r="L1159">
        <v>1466.6945029789299</v>
      </c>
      <c r="M1159">
        <v>41.854050010945699</v>
      </c>
      <c r="N1159">
        <v>0.65995610938692295</v>
      </c>
      <c r="O1159">
        <v>22.654187037569599</v>
      </c>
      <c r="P1159">
        <v>357.19579249342502</v>
      </c>
      <c r="Q1159">
        <v>0.18380137484899001</v>
      </c>
    </row>
    <row r="1160" spans="1:17" hidden="1" x14ac:dyDescent="0.3">
      <c r="A1160" t="s">
        <v>2477</v>
      </c>
      <c r="B1160" t="s">
        <v>2478</v>
      </c>
      <c r="C1160" t="s">
        <v>3186</v>
      </c>
      <c r="D1160" t="s">
        <v>631</v>
      </c>
      <c r="E1160">
        <v>2057.5868867099998</v>
      </c>
      <c r="F1160">
        <v>404.25</v>
      </c>
      <c r="G1160">
        <v>-5.8176083481344802</v>
      </c>
      <c r="H1160">
        <v>-1.7069035639249699</v>
      </c>
      <c r="I1160">
        <v>-15.354636937072399</v>
      </c>
      <c r="J1160">
        <v>-5.9111525435148202</v>
      </c>
      <c r="K1160">
        <v>416.16395625399298</v>
      </c>
      <c r="L1160">
        <v>404.17407844230399</v>
      </c>
      <c r="M1160">
        <v>37.0821487284461</v>
      </c>
      <c r="N1160">
        <v>1.68507659230796</v>
      </c>
      <c r="O1160">
        <v>55.831787260358603</v>
      </c>
      <c r="P1160">
        <v>47.671232876712303</v>
      </c>
      <c r="Q1160">
        <v>9.1954622050457999E-2</v>
      </c>
    </row>
    <row r="1161" spans="1:17" hidden="1" x14ac:dyDescent="0.3">
      <c r="A1161" t="s">
        <v>2479</v>
      </c>
      <c r="B1161" t="s">
        <v>2480</v>
      </c>
      <c r="C1161" t="s">
        <v>3186</v>
      </c>
      <c r="D1161" t="s">
        <v>502</v>
      </c>
      <c r="E1161">
        <v>2045.47568925</v>
      </c>
      <c r="F1161">
        <v>2370.6999999999998</v>
      </c>
      <c r="G1161">
        <v>14.111069868513701</v>
      </c>
      <c r="H1161">
        <v>-8.3881802817287294</v>
      </c>
      <c r="I1161">
        <v>54.165325534151002</v>
      </c>
      <c r="J1161">
        <v>-1.23695447113505</v>
      </c>
      <c r="K1161">
        <v>2459.77326913141</v>
      </c>
      <c r="L1161">
        <v>2079.0555853139999</v>
      </c>
      <c r="M1161">
        <v>44.6103121062933</v>
      </c>
      <c r="N1161">
        <v>0.28963168413449403</v>
      </c>
      <c r="O1161">
        <v>42.531741679672599</v>
      </c>
      <c r="P1161">
        <v>83.370073867811399</v>
      </c>
      <c r="Q1161">
        <v>-2.5499237040854002E-2</v>
      </c>
    </row>
    <row r="1162" spans="1:17" hidden="1" x14ac:dyDescent="0.3">
      <c r="A1162" t="s">
        <v>2481</v>
      </c>
      <c r="B1162" t="s">
        <v>2482</v>
      </c>
      <c r="C1162" t="s">
        <v>3186</v>
      </c>
      <c r="D1162" t="s">
        <v>379</v>
      </c>
      <c r="E1162">
        <v>2039.2863456549901</v>
      </c>
      <c r="F1162">
        <v>484.05</v>
      </c>
      <c r="G1162">
        <v>2.5333234994349301</v>
      </c>
      <c r="H1162">
        <v>5.71319416033647</v>
      </c>
      <c r="I1162">
        <v>41.589961616349399</v>
      </c>
      <c r="J1162">
        <v>4.9873567749264502</v>
      </c>
      <c r="K1162">
        <v>445.892440438741</v>
      </c>
      <c r="L1162">
        <v>387.68082071520502</v>
      </c>
      <c r="M1162">
        <v>74.628729837812102</v>
      </c>
      <c r="N1162">
        <v>0.78108137739995998</v>
      </c>
      <c r="O1162">
        <v>9.8543538890610396</v>
      </c>
      <c r="P1162">
        <v>72.628388017118397</v>
      </c>
      <c r="Q1162">
        <v>-6.6868259875852001E-2</v>
      </c>
    </row>
    <row r="1163" spans="1:17" hidden="1" x14ac:dyDescent="0.3">
      <c r="A1163" t="s">
        <v>2483</v>
      </c>
      <c r="B1163" t="s">
        <v>2484</v>
      </c>
      <c r="C1163" t="s">
        <v>3186</v>
      </c>
      <c r="D1163" t="s">
        <v>1617</v>
      </c>
      <c r="E1163">
        <v>2038.5499115519999</v>
      </c>
      <c r="F1163">
        <v>91.79</v>
      </c>
      <c r="G1163">
        <v>-36.8608005152958</v>
      </c>
      <c r="H1163">
        <v>-1.0705981156645701</v>
      </c>
      <c r="I1163">
        <v>-24.288068552722901</v>
      </c>
      <c r="J1163">
        <v>-11.938767402404499</v>
      </c>
      <c r="K1163">
        <v>96.904823144239998</v>
      </c>
      <c r="L1163">
        <v>96.801718201772502</v>
      </c>
      <c r="M1163">
        <v>31.971127284821701</v>
      </c>
      <c r="N1163">
        <v>1.99628234177157</v>
      </c>
      <c r="O1163">
        <v>41.082906634709602</v>
      </c>
      <c r="P1163">
        <v>10.590361445783101</v>
      </c>
      <c r="Q1163">
        <v>3.9640566996770002E-2</v>
      </c>
    </row>
    <row r="1164" spans="1:17" hidden="1" x14ac:dyDescent="0.3">
      <c r="A1164" t="s">
        <v>2485</v>
      </c>
      <c r="B1164" t="s">
        <v>2486</v>
      </c>
      <c r="C1164" t="s">
        <v>3186</v>
      </c>
      <c r="D1164" t="s">
        <v>2487</v>
      </c>
      <c r="E1164">
        <v>2038.2863931899999</v>
      </c>
      <c r="F1164">
        <v>1181.5</v>
      </c>
      <c r="G1164">
        <v>-27.4252150813174</v>
      </c>
      <c r="H1164">
        <v>-1.3562538533694799</v>
      </c>
      <c r="I1164">
        <v>-17.6805795624784</v>
      </c>
      <c r="J1164">
        <v>-5.5519358345843797</v>
      </c>
      <c r="M1164">
        <v>51.170059328627602</v>
      </c>
      <c r="O1164">
        <v>13.258569614896301</v>
      </c>
      <c r="P1164">
        <v>6.4270594063865198</v>
      </c>
    </row>
    <row r="1165" spans="1:17" hidden="1" x14ac:dyDescent="0.3">
      <c r="A1165" t="s">
        <v>2488</v>
      </c>
      <c r="B1165" t="s">
        <v>2489</v>
      </c>
      <c r="C1165" t="s">
        <v>3186</v>
      </c>
      <c r="D1165" t="s">
        <v>18</v>
      </c>
      <c r="E1165">
        <v>2035.4965579560001</v>
      </c>
      <c r="F1165">
        <v>206.51</v>
      </c>
      <c r="G1165">
        <v>-57.720705186066198</v>
      </c>
      <c r="H1165">
        <v>-3.91453056517389</v>
      </c>
      <c r="I1165">
        <v>-21.305159404862401</v>
      </c>
      <c r="J1165">
        <v>-3.514831620387</v>
      </c>
      <c r="K1165">
        <v>214.44007622199601</v>
      </c>
      <c r="L1165">
        <v>230.597959950248</v>
      </c>
      <c r="M1165">
        <v>29.000439809095798</v>
      </c>
      <c r="N1165">
        <v>0.611955860167815</v>
      </c>
      <c r="O1165">
        <v>66.602101593143104</v>
      </c>
      <c r="P1165">
        <v>13.1871745683749</v>
      </c>
    </row>
    <row r="1166" spans="1:17" hidden="1" x14ac:dyDescent="0.3">
      <c r="A1166" t="s">
        <v>2490</v>
      </c>
      <c r="B1166" t="s">
        <v>2491</v>
      </c>
      <c r="C1166" t="s">
        <v>3186</v>
      </c>
      <c r="D1166" t="s">
        <v>132</v>
      </c>
      <c r="E1166">
        <v>2032.39080047999</v>
      </c>
      <c r="F1166">
        <v>110.42</v>
      </c>
      <c r="G1166">
        <v>123.58137830365099</v>
      </c>
      <c r="H1166">
        <v>-8.6189671639496908</v>
      </c>
      <c r="I1166">
        <v>11.086443150867501</v>
      </c>
      <c r="J1166">
        <v>-4.7239775646607702</v>
      </c>
      <c r="K1166">
        <v>121.156815652313</v>
      </c>
      <c r="L1166">
        <v>104.845885845813</v>
      </c>
      <c r="M1166">
        <v>20.629481824042699</v>
      </c>
      <c r="N1166">
        <v>0.151317515475549</v>
      </c>
      <c r="O1166">
        <v>47.1200869407715</v>
      </c>
      <c r="P1166">
        <v>154.71741637831599</v>
      </c>
      <c r="Q1166">
        <v>3.9861258408826997E-2</v>
      </c>
    </row>
    <row r="1167" spans="1:17" hidden="1" x14ac:dyDescent="0.3">
      <c r="A1167" t="s">
        <v>2492</v>
      </c>
      <c r="B1167" t="s">
        <v>2493</v>
      </c>
      <c r="C1167" t="s">
        <v>3186</v>
      </c>
      <c r="D1167" t="s">
        <v>463</v>
      </c>
      <c r="E1167">
        <v>2030.5643351199999</v>
      </c>
      <c r="F1167">
        <v>245.36</v>
      </c>
      <c r="G1167">
        <v>-15.744966579697101</v>
      </c>
      <c r="H1167">
        <v>-12.3830633414624</v>
      </c>
      <c r="I1167">
        <v>4.6724413963689697</v>
      </c>
      <c r="J1167">
        <v>1.4586398865460499</v>
      </c>
      <c r="K1167">
        <v>252.16783907673801</v>
      </c>
      <c r="L1167">
        <v>239.114089397686</v>
      </c>
      <c r="M1167">
        <v>46.308671441960499</v>
      </c>
      <c r="N1167">
        <v>0.74804465307421997</v>
      </c>
      <c r="O1167">
        <v>26.141180306488401</v>
      </c>
      <c r="P1167">
        <v>35.8958737191913</v>
      </c>
      <c r="Q1167">
        <v>6.9027366842973004E-2</v>
      </c>
    </row>
    <row r="1168" spans="1:17" hidden="1" x14ac:dyDescent="0.3">
      <c r="A1168" t="s">
        <v>2494</v>
      </c>
      <c r="B1168" t="s">
        <v>2495</v>
      </c>
      <c r="C1168" t="s">
        <v>3186</v>
      </c>
      <c r="D1168" t="s">
        <v>282</v>
      </c>
      <c r="E1168">
        <v>2030.1370585899999</v>
      </c>
      <c r="F1168">
        <v>1307.3499999999999</v>
      </c>
      <c r="G1168">
        <v>-34.293748311396499</v>
      </c>
      <c r="H1168">
        <v>-1.0159083845889101</v>
      </c>
      <c r="I1168">
        <v>-14.3522820809659</v>
      </c>
      <c r="J1168">
        <v>-1.72667907264096</v>
      </c>
      <c r="K1168">
        <v>1310.3933715959699</v>
      </c>
      <c r="L1168">
        <v>1315.39698381587</v>
      </c>
      <c r="M1168">
        <v>43.293513285288398</v>
      </c>
      <c r="N1168">
        <v>0.66090250880911405</v>
      </c>
      <c r="O1168">
        <v>16.544919111179102</v>
      </c>
      <c r="P1168">
        <v>14.0893620734793</v>
      </c>
      <c r="Q1168">
        <v>6.6171055306919998E-3</v>
      </c>
    </row>
    <row r="1169" spans="1:17" hidden="1" x14ac:dyDescent="0.3">
      <c r="A1169" t="s">
        <v>2496</v>
      </c>
      <c r="B1169" t="s">
        <v>2497</v>
      </c>
      <c r="C1169" t="s">
        <v>3186</v>
      </c>
      <c r="D1169" t="s">
        <v>382</v>
      </c>
      <c r="E1169">
        <v>2025.2076847200001</v>
      </c>
      <c r="F1169">
        <v>797.85</v>
      </c>
      <c r="G1169">
        <v>-27.846949195708198</v>
      </c>
      <c r="H1169">
        <v>-6.5044985466281799</v>
      </c>
      <c r="I1169">
        <v>1.20135949674795</v>
      </c>
      <c r="J1169">
        <v>1.6199800059849701</v>
      </c>
      <c r="K1169">
        <v>826.82452459244803</v>
      </c>
      <c r="L1169">
        <v>805.74273818986899</v>
      </c>
      <c r="M1169">
        <v>53.781018581395401</v>
      </c>
      <c r="N1169">
        <v>0.28400906206249399</v>
      </c>
      <c r="O1169">
        <v>36.6171586137745</v>
      </c>
      <c r="P1169">
        <v>23.803243075490698</v>
      </c>
      <c r="Q1169">
        <v>-6.9288686178796993E-2</v>
      </c>
    </row>
    <row r="1170" spans="1:17" hidden="1" x14ac:dyDescent="0.3">
      <c r="A1170" t="s">
        <v>2498</v>
      </c>
      <c r="B1170" t="s">
        <v>2499</v>
      </c>
      <c r="C1170" t="s">
        <v>3186</v>
      </c>
      <c r="D1170" t="s">
        <v>1413</v>
      </c>
      <c r="E1170">
        <v>2014.193544965</v>
      </c>
      <c r="F1170">
        <v>684.45</v>
      </c>
      <c r="G1170">
        <v>88.021256232982694</v>
      </c>
      <c r="H1170">
        <v>-9.4339011068440097</v>
      </c>
      <c r="I1170">
        <v>32.446188929852397</v>
      </c>
      <c r="J1170">
        <v>1.1704315292530101</v>
      </c>
      <c r="K1170">
        <v>692.34050215279899</v>
      </c>
      <c r="L1170">
        <v>563.23032251654104</v>
      </c>
      <c r="M1170">
        <v>47.6200210478342</v>
      </c>
      <c r="N1170">
        <v>0.25786687331234598</v>
      </c>
      <c r="O1170">
        <v>31.7846446051574</v>
      </c>
      <c r="P1170">
        <v>118.081886251393</v>
      </c>
      <c r="Q1170">
        <v>5.3706112322139003E-2</v>
      </c>
    </row>
    <row r="1171" spans="1:17" hidden="1" x14ac:dyDescent="0.3">
      <c r="A1171" t="s">
        <v>2500</v>
      </c>
      <c r="B1171" t="s">
        <v>2501</v>
      </c>
      <c r="C1171" t="s">
        <v>3186</v>
      </c>
      <c r="D1171" t="s">
        <v>46</v>
      </c>
      <c r="E1171">
        <v>2000.0988887999999</v>
      </c>
      <c r="F1171">
        <v>152.83000000000001</v>
      </c>
      <c r="G1171">
        <v>209.28377882816</v>
      </c>
      <c r="H1171">
        <v>-17.8744970966127</v>
      </c>
      <c r="I1171">
        <v>84.532987594216493</v>
      </c>
      <c r="J1171">
        <v>3.35855335048592</v>
      </c>
      <c r="K1171">
        <v>163.020286191716</v>
      </c>
      <c r="L1171">
        <v>123.58538855952099</v>
      </c>
      <c r="M1171">
        <v>39.429304403125201</v>
      </c>
      <c r="N1171">
        <v>0.767987415079739</v>
      </c>
      <c r="O1171">
        <v>33.481646273637303</v>
      </c>
      <c r="P1171">
        <v>242.284434490481</v>
      </c>
      <c r="Q1171">
        <v>0.19194909657751699</v>
      </c>
    </row>
    <row r="1172" spans="1:17" hidden="1" x14ac:dyDescent="0.3">
      <c r="A1172" t="s">
        <v>2502</v>
      </c>
      <c r="B1172" t="s">
        <v>2503</v>
      </c>
      <c r="C1172" t="s">
        <v>3186</v>
      </c>
      <c r="D1172" t="s">
        <v>1420</v>
      </c>
      <c r="E1172">
        <v>1997.904874675</v>
      </c>
      <c r="F1172">
        <v>752.95</v>
      </c>
      <c r="G1172">
        <v>-18.634910965787</v>
      </c>
      <c r="H1172">
        <v>-19.2503087480546</v>
      </c>
      <c r="I1172">
        <v>29.9810876946466</v>
      </c>
      <c r="J1172">
        <v>-4.19075658851943</v>
      </c>
      <c r="K1172">
        <v>811.38730219900003</v>
      </c>
      <c r="L1172">
        <v>716.79922848904005</v>
      </c>
      <c r="M1172">
        <v>33.000821524606401</v>
      </c>
      <c r="N1172">
        <v>0.44053811835492601</v>
      </c>
      <c r="O1172">
        <v>32.611727206321703</v>
      </c>
      <c r="P1172">
        <v>66.766334440752999</v>
      </c>
      <c r="Q1172">
        <v>-3.3105395813369E-2</v>
      </c>
    </row>
    <row r="1173" spans="1:17" hidden="1" x14ac:dyDescent="0.3">
      <c r="A1173" t="s">
        <v>2504</v>
      </c>
      <c r="B1173" t="s">
        <v>2505</v>
      </c>
      <c r="C1173" t="s">
        <v>3186</v>
      </c>
      <c r="D1173" t="s">
        <v>1684</v>
      </c>
      <c r="E1173">
        <v>1984.1380216</v>
      </c>
      <c r="F1173">
        <v>62.47</v>
      </c>
      <c r="G1173">
        <v>-2.58362780476675</v>
      </c>
      <c r="H1173">
        <v>-0.80749147713187097</v>
      </c>
      <c r="I1173">
        <v>-4.7198649196088498</v>
      </c>
      <c r="J1173">
        <v>1.8950322769485</v>
      </c>
      <c r="K1173">
        <v>60.901832730063603</v>
      </c>
      <c r="L1173">
        <v>58.296817858230497</v>
      </c>
      <c r="M1173">
        <v>58.880462682991599</v>
      </c>
      <c r="N1173">
        <v>1.1650245932686301</v>
      </c>
      <c r="O1173">
        <v>2.3691371858492101</v>
      </c>
      <c r="P1173">
        <v>29.740394600207601</v>
      </c>
      <c r="Q1173">
        <v>-2.8254867209200001E-2</v>
      </c>
    </row>
    <row r="1174" spans="1:17" hidden="1" x14ac:dyDescent="0.3">
      <c r="A1174" t="s">
        <v>2506</v>
      </c>
      <c r="B1174" t="s">
        <v>2507</v>
      </c>
      <c r="C1174" t="s">
        <v>3186</v>
      </c>
      <c r="D1174" t="s">
        <v>379</v>
      </c>
      <c r="E1174">
        <v>1978.3755069599999</v>
      </c>
      <c r="F1174">
        <v>1529.1</v>
      </c>
      <c r="G1174">
        <v>44.994176690298602</v>
      </c>
      <c r="H1174">
        <v>0.911383552982032</v>
      </c>
      <c r="I1174">
        <v>91.675275583084399</v>
      </c>
      <c r="J1174">
        <v>-2.65401831719474</v>
      </c>
      <c r="K1174">
        <v>1426.4708183084799</v>
      </c>
      <c r="L1174">
        <v>1147.60989787016</v>
      </c>
      <c r="M1174">
        <v>54.319563800557397</v>
      </c>
      <c r="N1174">
        <v>0.84547799188250905</v>
      </c>
      <c r="O1174">
        <v>7.9033418350663798</v>
      </c>
      <c r="P1174">
        <v>118.50528722492101</v>
      </c>
      <c r="Q1174">
        <v>3.9273849342992002E-2</v>
      </c>
    </row>
    <row r="1175" spans="1:17" hidden="1" x14ac:dyDescent="0.3">
      <c r="A1175" t="s">
        <v>2508</v>
      </c>
      <c r="B1175" t="s">
        <v>2509</v>
      </c>
      <c r="C1175" t="s">
        <v>3186</v>
      </c>
      <c r="D1175" t="s">
        <v>132</v>
      </c>
      <c r="E1175">
        <v>1968.9702597599901</v>
      </c>
      <c r="F1175">
        <v>109.54</v>
      </c>
      <c r="G1175">
        <v>195.041153658512</v>
      </c>
      <c r="H1175">
        <v>-15.196865618981199</v>
      </c>
      <c r="I1175">
        <v>14.9602674279287</v>
      </c>
      <c r="J1175">
        <v>-4.6142851469211497</v>
      </c>
      <c r="K1175">
        <v>119.28766184321201</v>
      </c>
      <c r="L1175">
        <v>98.698179286024896</v>
      </c>
      <c r="M1175">
        <v>24.909524555031201</v>
      </c>
      <c r="N1175">
        <v>0.436714220029154</v>
      </c>
      <c r="O1175">
        <v>25.689245937557001</v>
      </c>
      <c r="P1175">
        <v>252.105432336869</v>
      </c>
    </row>
    <row r="1176" spans="1:17" hidden="1" x14ac:dyDescent="0.3">
      <c r="A1176" t="s">
        <v>2510</v>
      </c>
      <c r="B1176" t="s">
        <v>2511</v>
      </c>
      <c r="C1176" t="s">
        <v>3186</v>
      </c>
      <c r="D1176" t="s">
        <v>327</v>
      </c>
      <c r="E1176">
        <v>1968.2703718349901</v>
      </c>
      <c r="F1176">
        <v>1158.3</v>
      </c>
      <c r="G1176">
        <v>-33.632893250336799</v>
      </c>
      <c r="H1176">
        <v>23.959824084488499</v>
      </c>
      <c r="I1176">
        <v>29.351884643863901</v>
      </c>
      <c r="J1176">
        <v>-3.8104654594940501</v>
      </c>
      <c r="K1176">
        <v>957.26987924698994</v>
      </c>
      <c r="L1176">
        <v>934.71756227500896</v>
      </c>
      <c r="M1176">
        <v>57.514481257224702</v>
      </c>
      <c r="N1176">
        <v>2.97145596356216</v>
      </c>
      <c r="O1176">
        <v>11.1111111111111</v>
      </c>
      <c r="P1176">
        <v>71.625425989035406</v>
      </c>
      <c r="Q1176">
        <v>2.5177494443349999E-3</v>
      </c>
    </row>
    <row r="1177" spans="1:17" hidden="1" x14ac:dyDescent="0.3">
      <c r="A1177" t="s">
        <v>2512</v>
      </c>
      <c r="B1177" t="s">
        <v>2513</v>
      </c>
      <c r="C1177" t="s">
        <v>3186</v>
      </c>
      <c r="D1177" t="s">
        <v>382</v>
      </c>
      <c r="E1177">
        <v>1967.0508528749999</v>
      </c>
      <c r="F1177">
        <v>853.45</v>
      </c>
      <c r="G1177">
        <v>-30.1175676560817</v>
      </c>
      <c r="H1177">
        <v>-10.2031479470558</v>
      </c>
      <c r="I1177">
        <v>-27.716790567169902</v>
      </c>
      <c r="J1177">
        <v>0.39413966656099098</v>
      </c>
      <c r="K1177">
        <v>856.90000443463202</v>
      </c>
      <c r="L1177">
        <v>910.500943381193</v>
      </c>
      <c r="M1177">
        <v>46.734884716359403</v>
      </c>
      <c r="N1177">
        <v>1.4975704356100299</v>
      </c>
      <c r="O1177">
        <v>69.898646669400605</v>
      </c>
      <c r="P1177">
        <v>14.2962367751439</v>
      </c>
      <c r="Q1177">
        <v>-5.2481656870600004E-4</v>
      </c>
    </row>
    <row r="1178" spans="1:17" hidden="1" x14ac:dyDescent="0.3">
      <c r="A1178" t="s">
        <v>2514</v>
      </c>
      <c r="B1178" t="s">
        <v>2515</v>
      </c>
      <c r="C1178" t="s">
        <v>3186</v>
      </c>
      <c r="D1178" t="s">
        <v>215</v>
      </c>
      <c r="E1178">
        <v>1965.1058525999999</v>
      </c>
      <c r="F1178">
        <v>1222.45</v>
      </c>
      <c r="G1178">
        <v>59.615661502063602</v>
      </c>
      <c r="H1178">
        <v>22.850953540327801</v>
      </c>
      <c r="I1178">
        <v>9.1313027926194597</v>
      </c>
      <c r="J1178">
        <v>1.8885407119825901</v>
      </c>
      <c r="K1178">
        <v>1162.2124543277</v>
      </c>
      <c r="L1178">
        <v>1031.16513858485</v>
      </c>
      <c r="M1178">
        <v>67.653680578245599</v>
      </c>
      <c r="N1178">
        <v>2.3164799930727802</v>
      </c>
      <c r="O1178">
        <v>22.111333796883301</v>
      </c>
      <c r="P1178">
        <v>152.72896423402901</v>
      </c>
      <c r="Q1178">
        <v>0.15308033878226099</v>
      </c>
    </row>
    <row r="1179" spans="1:17" hidden="1" x14ac:dyDescent="0.3">
      <c r="A1179" t="s">
        <v>2516</v>
      </c>
      <c r="B1179" t="s">
        <v>2517</v>
      </c>
      <c r="C1179" t="s">
        <v>3186</v>
      </c>
      <c r="D1179" t="s">
        <v>116</v>
      </c>
      <c r="E1179">
        <v>1963.1313743400001</v>
      </c>
      <c r="F1179">
        <v>65.03</v>
      </c>
      <c r="G1179">
        <v>-7.3201899955794296</v>
      </c>
      <c r="H1179">
        <v>6.5571701585372502</v>
      </c>
      <c r="I1179">
        <v>-0.160253671985014</v>
      </c>
      <c r="J1179">
        <v>9.1956094025173591</v>
      </c>
      <c r="K1179">
        <v>58.892115568079397</v>
      </c>
      <c r="L1179">
        <v>58.1967025569014</v>
      </c>
      <c r="M1179">
        <v>83.087133307844795</v>
      </c>
      <c r="N1179">
        <v>1.56959254149367</v>
      </c>
      <c r="O1179">
        <v>32.707980931877501</v>
      </c>
      <c r="P1179">
        <v>44.0788744876481</v>
      </c>
      <c r="Q1179">
        <v>9.4176262959146995E-2</v>
      </c>
    </row>
    <row r="1180" spans="1:17" hidden="1" x14ac:dyDescent="0.3">
      <c r="A1180" t="s">
        <v>2518</v>
      </c>
      <c r="B1180" t="s">
        <v>2519</v>
      </c>
      <c r="C1180" t="s">
        <v>3186</v>
      </c>
      <c r="D1180" t="s">
        <v>288</v>
      </c>
      <c r="E1180">
        <v>1961.3027635999999</v>
      </c>
      <c r="F1180">
        <v>309.39999999999998</v>
      </c>
      <c r="G1180">
        <v>8.2421674159098508</v>
      </c>
      <c r="H1180">
        <v>-2.16870934058216</v>
      </c>
      <c r="I1180">
        <v>-19.304361834797898</v>
      </c>
      <c r="J1180">
        <v>-4.4338306941505898</v>
      </c>
      <c r="K1180">
        <v>324.10410845216899</v>
      </c>
      <c r="L1180">
        <v>314.69191419221499</v>
      </c>
      <c r="M1180">
        <v>36.8636338915002</v>
      </c>
      <c r="N1180">
        <v>0.79742755497569395</v>
      </c>
      <c r="O1180">
        <v>36.603102779573298</v>
      </c>
      <c r="P1180">
        <v>45.463093559003198</v>
      </c>
      <c r="Q1180">
        <v>9.1659756994197997E-2</v>
      </c>
    </row>
    <row r="1181" spans="1:17" hidden="1" x14ac:dyDescent="0.3">
      <c r="A1181" t="s">
        <v>2520</v>
      </c>
      <c r="B1181" t="s">
        <v>2521</v>
      </c>
      <c r="C1181" t="s">
        <v>3186</v>
      </c>
      <c r="D1181" t="s">
        <v>138</v>
      </c>
      <c r="E1181">
        <v>1955.4192850320001</v>
      </c>
      <c r="F1181">
        <v>116.74</v>
      </c>
      <c r="G1181">
        <v>77.603826546356601</v>
      </c>
      <c r="H1181">
        <v>-7.2832599396992697</v>
      </c>
      <c r="I1181">
        <v>-31.4365244000285</v>
      </c>
      <c r="J1181">
        <v>-6.5283992025200099</v>
      </c>
      <c r="K1181">
        <v>124.01881046789001</v>
      </c>
      <c r="L1181">
        <v>126.061999321933</v>
      </c>
      <c r="M1181">
        <v>29.736420158253601</v>
      </c>
      <c r="N1181">
        <v>0.840499473921965</v>
      </c>
      <c r="O1181">
        <v>135.052252869624</v>
      </c>
      <c r="P1181">
        <v>112.254545454545</v>
      </c>
    </row>
    <row r="1182" spans="1:17" hidden="1" x14ac:dyDescent="0.3">
      <c r="A1182" t="s">
        <v>2522</v>
      </c>
      <c r="B1182" t="s">
        <v>2523</v>
      </c>
      <c r="C1182" t="s">
        <v>3186</v>
      </c>
      <c r="D1182" t="s">
        <v>513</v>
      </c>
      <c r="E1182">
        <v>1955.3396775000001</v>
      </c>
      <c r="F1182">
        <v>981.2</v>
      </c>
      <c r="G1182">
        <v>384.20935922574898</v>
      </c>
      <c r="H1182">
        <v>0.39046745810591599</v>
      </c>
      <c r="I1182">
        <v>93.884367788169499</v>
      </c>
      <c r="J1182">
        <v>-5.3164288949722902</v>
      </c>
      <c r="K1182">
        <v>909.41145184403695</v>
      </c>
      <c r="L1182">
        <v>636.05264074332399</v>
      </c>
      <c r="M1182">
        <v>45.913485325814399</v>
      </c>
      <c r="N1182">
        <v>0.97623613068238702</v>
      </c>
      <c r="O1182">
        <v>23.838157358336701</v>
      </c>
      <c r="P1182">
        <v>427.52688172043003</v>
      </c>
      <c r="Q1182">
        <v>0.22098245690921201</v>
      </c>
    </row>
    <row r="1183" spans="1:17" hidden="1" x14ac:dyDescent="0.3">
      <c r="A1183" t="s">
        <v>2524</v>
      </c>
      <c r="B1183" t="s">
        <v>2525</v>
      </c>
      <c r="C1183" t="s">
        <v>3186</v>
      </c>
      <c r="D1183" t="s">
        <v>24</v>
      </c>
      <c r="E1183">
        <v>1949.9589910249999</v>
      </c>
      <c r="F1183">
        <v>180.88</v>
      </c>
      <c r="G1183">
        <v>-14.4107328672942</v>
      </c>
      <c r="H1183">
        <v>-6.8314328101566897</v>
      </c>
      <c r="I1183">
        <v>-3.76005209223753</v>
      </c>
      <c r="J1183">
        <v>-0.895183663958113</v>
      </c>
      <c r="K1183">
        <v>189.27262887267301</v>
      </c>
      <c r="L1183">
        <v>182.34082995181299</v>
      </c>
      <c r="M1183">
        <v>39.055159944150198</v>
      </c>
      <c r="N1183">
        <v>0.57029749394182105</v>
      </c>
      <c r="O1183">
        <v>20.356037151702701</v>
      </c>
      <c r="P1183">
        <v>27.111735769500999</v>
      </c>
      <c r="Q1183">
        <v>-4.2769334800800001E-4</v>
      </c>
    </row>
    <row r="1184" spans="1:17" hidden="1" x14ac:dyDescent="0.3">
      <c r="A1184" t="s">
        <v>2526</v>
      </c>
      <c r="B1184" t="s">
        <v>2527</v>
      </c>
      <c r="C1184" t="s">
        <v>3186</v>
      </c>
      <c r="D1184" t="s">
        <v>1653</v>
      </c>
      <c r="E1184">
        <v>1945.8519830400001</v>
      </c>
      <c r="F1184">
        <v>180.58</v>
      </c>
      <c r="G1184">
        <v>-50.854616411174902</v>
      </c>
      <c r="H1184">
        <v>-5.8211048824793403</v>
      </c>
      <c r="I1184">
        <v>-28.081729992482099</v>
      </c>
      <c r="J1184">
        <v>-3.0221821800799602</v>
      </c>
      <c r="K1184">
        <v>193.284880354591</v>
      </c>
      <c r="L1184">
        <v>214.68194441540899</v>
      </c>
      <c r="M1184">
        <v>40.807804193648302</v>
      </c>
      <c r="N1184">
        <v>0.47265970438112997</v>
      </c>
      <c r="O1184">
        <v>67.211208328718499</v>
      </c>
      <c r="P1184">
        <v>0.32222222222222302</v>
      </c>
      <c r="Q1184">
        <v>0.147186079860468</v>
      </c>
    </row>
    <row r="1185" spans="1:17" hidden="1" x14ac:dyDescent="0.3">
      <c r="A1185" t="s">
        <v>2528</v>
      </c>
      <c r="B1185" t="s">
        <v>2529</v>
      </c>
      <c r="C1185" t="s">
        <v>3186</v>
      </c>
      <c r="D1185" t="s">
        <v>83</v>
      </c>
      <c r="E1185">
        <v>1942.59507882</v>
      </c>
      <c r="F1185">
        <v>276.55</v>
      </c>
      <c r="G1185">
        <v>136.497030818475</v>
      </c>
      <c r="H1185">
        <v>63.8829596071742</v>
      </c>
      <c r="I1185">
        <v>160.057009297603</v>
      </c>
      <c r="J1185">
        <v>8.2140481864121799</v>
      </c>
      <c r="K1185">
        <v>206.77943217853999</v>
      </c>
      <c r="L1185">
        <v>147.59183644414401</v>
      </c>
      <c r="M1185">
        <v>63.251563011398702</v>
      </c>
      <c r="N1185">
        <v>1.7267183996172399</v>
      </c>
      <c r="O1185">
        <v>30.305550533357401</v>
      </c>
      <c r="P1185">
        <v>197.205803331542</v>
      </c>
      <c r="Q1185">
        <v>0.133190752260018</v>
      </c>
    </row>
    <row r="1186" spans="1:17" hidden="1" x14ac:dyDescent="0.3">
      <c r="A1186" t="s">
        <v>2530</v>
      </c>
      <c r="B1186" t="s">
        <v>2531</v>
      </c>
      <c r="C1186" t="s">
        <v>3186</v>
      </c>
      <c r="D1186" t="s">
        <v>197</v>
      </c>
      <c r="E1186">
        <v>1940.365026765</v>
      </c>
      <c r="F1186">
        <v>1163.3499999999999</v>
      </c>
      <c r="G1186">
        <v>15.0656654100046</v>
      </c>
      <c r="H1186">
        <v>16.200340900860098</v>
      </c>
      <c r="I1186">
        <v>51.305941938595801</v>
      </c>
      <c r="J1186">
        <v>0.64015955512607903</v>
      </c>
      <c r="K1186">
        <v>1098.4495802843901</v>
      </c>
      <c r="L1186">
        <v>897.63519632515499</v>
      </c>
      <c r="M1186">
        <v>44.024957713858299</v>
      </c>
      <c r="N1186">
        <v>0.58642560167008595</v>
      </c>
      <c r="O1186">
        <v>31.430781793957099</v>
      </c>
      <c r="P1186">
        <v>84.366085578446899</v>
      </c>
      <c r="Q1186">
        <v>0.11112406929110299</v>
      </c>
    </row>
    <row r="1187" spans="1:17" hidden="1" x14ac:dyDescent="0.3">
      <c r="A1187" t="s">
        <v>2532</v>
      </c>
      <c r="B1187" t="s">
        <v>2533</v>
      </c>
      <c r="C1187" t="s">
        <v>3186</v>
      </c>
      <c r="D1187" t="s">
        <v>262</v>
      </c>
      <c r="E1187">
        <v>1937.38206758</v>
      </c>
      <c r="F1187">
        <v>554.1</v>
      </c>
      <c r="G1187">
        <v>23.802991163004901</v>
      </c>
      <c r="H1187">
        <v>16.8819452517759</v>
      </c>
      <c r="I1187">
        <v>53.632892011757598</v>
      </c>
      <c r="J1187">
        <v>-0.51335922099523501</v>
      </c>
      <c r="K1187">
        <v>469.55260108047997</v>
      </c>
      <c r="L1187">
        <v>398.93923014655701</v>
      </c>
      <c r="M1187">
        <v>59.402266525343499</v>
      </c>
      <c r="N1187">
        <v>1.0654576200177199</v>
      </c>
      <c r="O1187">
        <v>5.5766107200866104</v>
      </c>
      <c r="P1187">
        <v>82.060128141941803</v>
      </c>
      <c r="Q1187">
        <v>9.8346771544953998E-2</v>
      </c>
    </row>
    <row r="1188" spans="1:17" hidden="1" x14ac:dyDescent="0.3">
      <c r="A1188" t="s">
        <v>2534</v>
      </c>
      <c r="B1188" t="s">
        <v>2535</v>
      </c>
      <c r="C1188" t="s">
        <v>3186</v>
      </c>
      <c r="D1188" t="s">
        <v>2536</v>
      </c>
      <c r="E1188">
        <v>1935.3771850000001</v>
      </c>
      <c r="F1188">
        <v>1752.5</v>
      </c>
      <c r="G1188">
        <v>-14.4246935642028</v>
      </c>
      <c r="H1188">
        <v>49.705230207821799</v>
      </c>
      <c r="I1188">
        <v>0.81740490641268304</v>
      </c>
      <c r="J1188">
        <v>10.8136062043019</v>
      </c>
      <c r="K1188">
        <v>1439.9709568138701</v>
      </c>
      <c r="L1188">
        <v>1372.1782471495201</v>
      </c>
      <c r="M1188">
        <v>84.715339468359105</v>
      </c>
      <c r="N1188">
        <v>1.71149874427005</v>
      </c>
      <c r="O1188">
        <v>7.2182596291012704</v>
      </c>
      <c r="P1188">
        <v>74.378109452736297</v>
      </c>
      <c r="Q1188">
        <v>0.256407818078286</v>
      </c>
    </row>
    <row r="1189" spans="1:17" hidden="1" x14ac:dyDescent="0.3">
      <c r="A1189" t="s">
        <v>2537</v>
      </c>
      <c r="B1189" t="s">
        <v>2538</v>
      </c>
      <c r="C1189" t="s">
        <v>3186</v>
      </c>
      <c r="D1189" t="s">
        <v>2539</v>
      </c>
      <c r="E1189">
        <v>1933.8066586799901</v>
      </c>
      <c r="F1189">
        <v>529.35</v>
      </c>
      <c r="G1189">
        <v>713.17264644838997</v>
      </c>
      <c r="H1189">
        <v>-25.206145628261201</v>
      </c>
      <c r="I1189">
        <v>8.5749360548392097</v>
      </c>
      <c r="J1189">
        <v>-15.003910997261199</v>
      </c>
      <c r="K1189">
        <v>631.05971065080598</v>
      </c>
      <c r="L1189">
        <v>471.87532244984499</v>
      </c>
      <c r="M1189">
        <v>18.940215259225798</v>
      </c>
      <c r="N1189">
        <v>0.67572678629012395</v>
      </c>
      <c r="O1189">
        <v>50.750920940776403</v>
      </c>
      <c r="P1189">
        <v>739.172479391249</v>
      </c>
    </row>
    <row r="1190" spans="1:17" hidden="1" x14ac:dyDescent="0.3">
      <c r="A1190" t="s">
        <v>2540</v>
      </c>
      <c r="B1190" t="s">
        <v>2541</v>
      </c>
      <c r="C1190" t="s">
        <v>3186</v>
      </c>
      <c r="D1190" t="s">
        <v>544</v>
      </c>
      <c r="E1190">
        <v>1930.3683452499999</v>
      </c>
      <c r="F1190">
        <v>370.15</v>
      </c>
      <c r="G1190">
        <v>-9.7466742149412102</v>
      </c>
      <c r="H1190">
        <v>-38.624856546972097</v>
      </c>
      <c r="I1190">
        <v>17.619328138183199</v>
      </c>
      <c r="J1190">
        <v>-27.129648496052202</v>
      </c>
      <c r="K1190">
        <v>516.063381111338</v>
      </c>
      <c r="L1190">
        <v>433.95161782403301</v>
      </c>
      <c r="M1190">
        <v>14.602454003597799</v>
      </c>
      <c r="N1190">
        <v>2.1175813103918402</v>
      </c>
      <c r="O1190">
        <v>68.850466027286203</v>
      </c>
      <c r="P1190">
        <v>42.365384615384599</v>
      </c>
    </row>
    <row r="1191" spans="1:17" hidden="1" x14ac:dyDescent="0.3">
      <c r="A1191" t="s">
        <v>2542</v>
      </c>
      <c r="B1191" t="s">
        <v>2543</v>
      </c>
      <c r="C1191" t="s">
        <v>3186</v>
      </c>
      <c r="D1191" t="s">
        <v>89</v>
      </c>
      <c r="E1191">
        <v>1927.8995399999999</v>
      </c>
      <c r="F1191">
        <v>343.6</v>
      </c>
      <c r="G1191">
        <v>-38.763084469707898</v>
      </c>
      <c r="H1191">
        <v>2.8055326159751099</v>
      </c>
      <c r="I1191">
        <v>-2.39702523668169</v>
      </c>
      <c r="J1191">
        <v>1.2483199051846801</v>
      </c>
      <c r="K1191">
        <v>338.642070799115</v>
      </c>
      <c r="L1191">
        <v>342.73740170456801</v>
      </c>
      <c r="M1191">
        <v>61.757586547385401</v>
      </c>
      <c r="N1191">
        <v>1.4971081908389201</v>
      </c>
      <c r="O1191">
        <v>29.220023282886999</v>
      </c>
      <c r="P1191">
        <v>21.8223719198723</v>
      </c>
      <c r="Q1191">
        <v>7.6368734243494996E-2</v>
      </c>
    </row>
    <row r="1192" spans="1:17" hidden="1" x14ac:dyDescent="0.3">
      <c r="A1192" t="s">
        <v>2544</v>
      </c>
      <c r="B1192" t="s">
        <v>2545</v>
      </c>
      <c r="C1192" t="s">
        <v>3186</v>
      </c>
      <c r="D1192" t="s">
        <v>468</v>
      </c>
      <c r="E1192">
        <v>1922.830434</v>
      </c>
      <c r="F1192">
        <v>624.04999999999995</v>
      </c>
      <c r="G1192">
        <v>-15.5021102954081</v>
      </c>
      <c r="H1192">
        <v>-1.3634156841827301</v>
      </c>
      <c r="I1192">
        <v>33.374924763501703</v>
      </c>
      <c r="J1192">
        <v>-3.99266004109493</v>
      </c>
      <c r="K1192">
        <v>632.49640800146597</v>
      </c>
      <c r="L1192">
        <v>558.63866508132696</v>
      </c>
      <c r="M1192">
        <v>34.9750125305616</v>
      </c>
      <c r="N1192">
        <v>0.47583871491291402</v>
      </c>
      <c r="O1192">
        <v>16.497075554843299</v>
      </c>
      <c r="P1192">
        <v>55.043478260869499</v>
      </c>
      <c r="Q1192">
        <v>-4.0100141752976999E-2</v>
      </c>
    </row>
    <row r="1193" spans="1:17" hidden="1" x14ac:dyDescent="0.3">
      <c r="A1193" t="s">
        <v>2546</v>
      </c>
      <c r="B1193" t="s">
        <v>2547</v>
      </c>
      <c r="C1193" t="s">
        <v>3186</v>
      </c>
      <c r="D1193" t="s">
        <v>2548</v>
      </c>
      <c r="E1193">
        <v>1922.019527315</v>
      </c>
      <c r="F1193">
        <v>1780.9</v>
      </c>
      <c r="G1193">
        <v>315.72787818377702</v>
      </c>
      <c r="H1193">
        <v>-8.5775680157275698</v>
      </c>
      <c r="I1193">
        <v>27.843841165334599</v>
      </c>
      <c r="J1193">
        <v>-5.80017544898792</v>
      </c>
      <c r="K1193">
        <v>1888.85143616289</v>
      </c>
      <c r="L1193">
        <v>1481.49760737508</v>
      </c>
      <c r="M1193">
        <v>22.7682198654921</v>
      </c>
      <c r="N1193">
        <v>0.48210152137525702</v>
      </c>
      <c r="O1193">
        <v>26.902128137458501</v>
      </c>
      <c r="P1193">
        <v>405.57842441447798</v>
      </c>
      <c r="Q1193">
        <v>0.235870063783438</v>
      </c>
    </row>
    <row r="1194" spans="1:17" hidden="1" x14ac:dyDescent="0.3">
      <c r="A1194" t="s">
        <v>2549</v>
      </c>
      <c r="B1194" t="s">
        <v>2550</v>
      </c>
      <c r="C1194" t="s">
        <v>3186</v>
      </c>
      <c r="D1194" t="s">
        <v>116</v>
      </c>
      <c r="E1194">
        <v>1921.1493408900001</v>
      </c>
      <c r="F1194">
        <v>1495.75</v>
      </c>
      <c r="G1194">
        <v>365.78540009455401</v>
      </c>
      <c r="H1194">
        <v>-30.236537610708002</v>
      </c>
      <c r="I1194">
        <v>350.56399602672099</v>
      </c>
      <c r="J1194">
        <v>-8.4331576959407606</v>
      </c>
      <c r="K1194">
        <v>1482.84753139452</v>
      </c>
      <c r="L1194">
        <v>830.300745208291</v>
      </c>
      <c r="M1194">
        <v>34.537468764036703</v>
      </c>
      <c r="N1194">
        <v>2.0476328897026002</v>
      </c>
      <c r="O1194">
        <v>74.404145077720202</v>
      </c>
      <c r="P1194">
        <v>602.23004694835595</v>
      </c>
      <c r="Q1194">
        <v>0.23469381160236899</v>
      </c>
    </row>
    <row r="1195" spans="1:17" hidden="1" x14ac:dyDescent="0.3">
      <c r="A1195" t="s">
        <v>2551</v>
      </c>
      <c r="B1195" t="s">
        <v>2552</v>
      </c>
      <c r="C1195" t="s">
        <v>3186</v>
      </c>
      <c r="D1195" t="s">
        <v>1935</v>
      </c>
      <c r="E1195">
        <v>1920.8686890399999</v>
      </c>
      <c r="F1195">
        <v>168.52</v>
      </c>
      <c r="G1195">
        <v>-32.171201437534599</v>
      </c>
      <c r="H1195">
        <v>3.8888843810006</v>
      </c>
      <c r="I1195">
        <v>-11.528805090437499</v>
      </c>
      <c r="J1195">
        <v>0.88145432370303101</v>
      </c>
      <c r="K1195">
        <v>167.71973100262801</v>
      </c>
      <c r="L1195">
        <v>169.80925490941701</v>
      </c>
      <c r="M1195">
        <v>55.722087257256597</v>
      </c>
      <c r="N1195">
        <v>0.92205491143672103</v>
      </c>
      <c r="O1195">
        <v>29.242819843342001</v>
      </c>
      <c r="P1195">
        <v>13.7112010796221</v>
      </c>
      <c r="Q1195">
        <v>-4.3596986192158002E-2</v>
      </c>
    </row>
    <row r="1196" spans="1:17" hidden="1" x14ac:dyDescent="0.3">
      <c r="A1196" t="s">
        <v>2553</v>
      </c>
      <c r="B1196" t="s">
        <v>2554</v>
      </c>
      <c r="C1196" t="s">
        <v>3186</v>
      </c>
      <c r="D1196" t="s">
        <v>192</v>
      </c>
      <c r="E1196">
        <v>1912.7650530450001</v>
      </c>
      <c r="F1196">
        <v>451.1</v>
      </c>
      <c r="G1196">
        <v>-30.897881954089701</v>
      </c>
      <c r="H1196">
        <v>8.9300582546864593</v>
      </c>
      <c r="I1196">
        <v>-22.406016043933601</v>
      </c>
      <c r="J1196">
        <v>0.66194781868559804</v>
      </c>
      <c r="K1196">
        <v>445.20379557625301</v>
      </c>
      <c r="L1196">
        <v>483.20263669941397</v>
      </c>
      <c r="M1196">
        <v>69.154952550211107</v>
      </c>
      <c r="N1196">
        <v>2.1496169437955399</v>
      </c>
      <c r="O1196">
        <v>42.097095987585803</v>
      </c>
      <c r="P1196">
        <v>11.6584158415841</v>
      </c>
    </row>
    <row r="1197" spans="1:17" hidden="1" x14ac:dyDescent="0.3">
      <c r="A1197" t="s">
        <v>2555</v>
      </c>
      <c r="B1197" t="s">
        <v>2556</v>
      </c>
      <c r="C1197" t="s">
        <v>3186</v>
      </c>
      <c r="D1197" t="s">
        <v>379</v>
      </c>
      <c r="E1197">
        <v>1912.3703385599999</v>
      </c>
      <c r="F1197">
        <v>221.3</v>
      </c>
      <c r="G1197">
        <v>-54.082425699552999</v>
      </c>
      <c r="H1197">
        <v>-4.0279288704498803</v>
      </c>
      <c r="I1197">
        <v>-25.235258743633501</v>
      </c>
      <c r="J1197">
        <v>0.55825482847859997</v>
      </c>
      <c r="K1197">
        <v>222.37459438680401</v>
      </c>
      <c r="L1197">
        <v>241.89283617605099</v>
      </c>
      <c r="M1197">
        <v>51.2288796876596</v>
      </c>
      <c r="N1197">
        <v>0.64906918666473201</v>
      </c>
      <c r="O1197">
        <v>57.410754631721602</v>
      </c>
      <c r="P1197">
        <v>6.5684291630549998</v>
      </c>
      <c r="Q1197">
        <v>0.14492445008572</v>
      </c>
    </row>
    <row r="1198" spans="1:17" hidden="1" x14ac:dyDescent="0.3">
      <c r="A1198" t="s">
        <v>2557</v>
      </c>
      <c r="B1198" t="s">
        <v>2558</v>
      </c>
      <c r="C1198" t="s">
        <v>3186</v>
      </c>
      <c r="D1198" t="s">
        <v>1684</v>
      </c>
      <c r="E1198">
        <v>1906.0882018</v>
      </c>
      <c r="F1198">
        <v>64.11</v>
      </c>
      <c r="G1198">
        <v>-2.9965650909009902</v>
      </c>
      <c r="H1198">
        <v>-0.60776240451501895</v>
      </c>
      <c r="I1198">
        <v>-4.09818004320993</v>
      </c>
      <c r="J1198">
        <v>1.7805389937662901</v>
      </c>
      <c r="K1198">
        <v>62.446493818599997</v>
      </c>
      <c r="L1198">
        <v>59.7821429813051</v>
      </c>
      <c r="M1198">
        <v>59.453032016997597</v>
      </c>
      <c r="N1198">
        <v>1.07890636877443</v>
      </c>
      <c r="O1198">
        <v>2.8076743097800598</v>
      </c>
      <c r="P1198">
        <v>29.515151515151501</v>
      </c>
      <c r="Q1198">
        <v>-2.8326200589973E-2</v>
      </c>
    </row>
    <row r="1199" spans="1:17" hidden="1" x14ac:dyDescent="0.3">
      <c r="A1199" t="s">
        <v>2559</v>
      </c>
      <c r="B1199" t="s">
        <v>2560</v>
      </c>
      <c r="C1199" t="s">
        <v>3186</v>
      </c>
      <c r="D1199" t="s">
        <v>1684</v>
      </c>
      <c r="E1199">
        <v>1905.052968</v>
      </c>
      <c r="F1199">
        <v>64.069999999999993</v>
      </c>
      <c r="G1199">
        <v>-2.6934688745328099</v>
      </c>
      <c r="H1199">
        <v>-0.89940415170846599</v>
      </c>
      <c r="I1199">
        <v>-4.46291551442655</v>
      </c>
      <c r="J1199">
        <v>1.63832727106571</v>
      </c>
      <c r="K1199">
        <v>62.419941146134597</v>
      </c>
      <c r="L1199">
        <v>59.754964358649602</v>
      </c>
      <c r="M1199">
        <v>55.931821315525497</v>
      </c>
      <c r="N1199">
        <v>1.2447960589642599</v>
      </c>
      <c r="O1199">
        <v>4.0268456375839001</v>
      </c>
      <c r="P1199">
        <v>30.197114407640701</v>
      </c>
      <c r="Q1199">
        <v>-2.9924776916618E-2</v>
      </c>
    </row>
    <row r="1200" spans="1:17" hidden="1" x14ac:dyDescent="0.3">
      <c r="A1200" t="s">
        <v>2561</v>
      </c>
      <c r="B1200" t="s">
        <v>2562</v>
      </c>
      <c r="C1200" t="s">
        <v>3186</v>
      </c>
      <c r="D1200" t="s">
        <v>271</v>
      </c>
      <c r="E1200">
        <v>1904.8630000000001</v>
      </c>
      <c r="F1200">
        <v>4111.25</v>
      </c>
      <c r="G1200">
        <v>52.932487420075901</v>
      </c>
      <c r="H1200">
        <v>0.22347760443102399</v>
      </c>
      <c r="I1200">
        <v>16.537797694115302</v>
      </c>
      <c r="J1200">
        <v>-1.17027501632185</v>
      </c>
      <c r="K1200">
        <v>3865.3716204123898</v>
      </c>
      <c r="L1200">
        <v>3307.0578405914998</v>
      </c>
      <c r="M1200">
        <v>52.543857411799202</v>
      </c>
      <c r="N1200">
        <v>0.75521028701553095</v>
      </c>
      <c r="O1200">
        <v>2.1331711766494399</v>
      </c>
      <c r="P1200">
        <v>81.592314487632507</v>
      </c>
      <c r="Q1200">
        <v>0.20020898413635599</v>
      </c>
    </row>
    <row r="1201" spans="1:17" hidden="1" x14ac:dyDescent="0.3">
      <c r="A1201" t="s">
        <v>2563</v>
      </c>
      <c r="B1201" t="s">
        <v>2564</v>
      </c>
      <c r="C1201" t="s">
        <v>3186</v>
      </c>
      <c r="D1201" t="s">
        <v>751</v>
      </c>
      <c r="E1201">
        <v>1901.11000107</v>
      </c>
      <c r="F1201">
        <v>794.81</v>
      </c>
      <c r="G1201">
        <v>37.688043044119397</v>
      </c>
      <c r="H1201">
        <v>-0.50920086476075399</v>
      </c>
      <c r="I1201">
        <v>13.729013065933099</v>
      </c>
      <c r="J1201">
        <v>0.468128282467416</v>
      </c>
      <c r="K1201">
        <v>784.43988050301596</v>
      </c>
      <c r="L1201">
        <v>692.22208173884906</v>
      </c>
      <c r="M1201">
        <v>43.078312623575101</v>
      </c>
      <c r="N1201">
        <v>0.897480754179938</v>
      </c>
      <c r="O1201">
        <v>4.4274732325964603</v>
      </c>
      <c r="P1201">
        <v>79.192875662270296</v>
      </c>
      <c r="Q1201">
        <v>-3.6227040049000002E-5</v>
      </c>
    </row>
    <row r="1202" spans="1:17" hidden="1" x14ac:dyDescent="0.3">
      <c r="A1202" t="s">
        <v>2565</v>
      </c>
      <c r="B1202" t="s">
        <v>2566</v>
      </c>
      <c r="C1202" t="s">
        <v>3186</v>
      </c>
      <c r="D1202" t="s">
        <v>2567</v>
      </c>
      <c r="E1202">
        <v>1890.282072</v>
      </c>
      <c r="F1202">
        <v>807.55</v>
      </c>
      <c r="G1202">
        <v>2006.91331717499</v>
      </c>
      <c r="H1202">
        <v>17.215433843791299</v>
      </c>
      <c r="I1202">
        <v>44.549984669026401</v>
      </c>
      <c r="J1202">
        <v>21.3067465991105</v>
      </c>
      <c r="K1202">
        <v>695.88193593982703</v>
      </c>
      <c r="L1202">
        <v>534.46036862240101</v>
      </c>
      <c r="M1202">
        <v>75.509379891839203</v>
      </c>
      <c r="N1202">
        <v>0.65900642108820495</v>
      </c>
      <c r="O1202">
        <v>17.887437310383199</v>
      </c>
      <c r="P1202">
        <v>2033.1509433962201</v>
      </c>
    </row>
    <row r="1203" spans="1:17" hidden="1" x14ac:dyDescent="0.3">
      <c r="A1203" t="s">
        <v>2568</v>
      </c>
      <c r="B1203" t="s">
        <v>2569</v>
      </c>
      <c r="C1203" t="s">
        <v>3186</v>
      </c>
      <c r="D1203" t="s">
        <v>51</v>
      </c>
      <c r="E1203">
        <v>1870.0783400599901</v>
      </c>
      <c r="F1203">
        <v>1778.9</v>
      </c>
      <c r="G1203">
        <v>-49.3803537492646</v>
      </c>
      <c r="H1203">
        <v>1.30172736728779</v>
      </c>
      <c r="I1203">
        <v>-23.519932976418399</v>
      </c>
      <c r="J1203">
        <v>6.3640398341869098</v>
      </c>
      <c r="K1203">
        <v>1802.56072604057</v>
      </c>
      <c r="L1203">
        <v>1986.1079963396901</v>
      </c>
      <c r="M1203">
        <v>64.3755957585592</v>
      </c>
      <c r="N1203">
        <v>0.89388370904949699</v>
      </c>
      <c r="O1203">
        <v>50.654899094946302</v>
      </c>
      <c r="P1203">
        <v>11.118745705540601</v>
      </c>
      <c r="Q1203">
        <v>7.7979383512683006E-2</v>
      </c>
    </row>
    <row r="1204" spans="1:17" hidden="1" x14ac:dyDescent="0.3">
      <c r="A1204" t="s">
        <v>2570</v>
      </c>
      <c r="B1204" t="s">
        <v>2571</v>
      </c>
      <c r="C1204" t="s">
        <v>3186</v>
      </c>
      <c r="D1204" t="s">
        <v>468</v>
      </c>
      <c r="E1204">
        <v>1869.6599907699999</v>
      </c>
      <c r="F1204">
        <v>354.5</v>
      </c>
      <c r="G1204">
        <v>3.7825461609394901</v>
      </c>
      <c r="H1204">
        <v>-0.97421650072072397</v>
      </c>
      <c r="I1204">
        <v>-5.8327753129786499</v>
      </c>
      <c r="J1204">
        <v>-4.1240465448278396</v>
      </c>
      <c r="K1204">
        <v>362.69152337364699</v>
      </c>
      <c r="L1204">
        <v>348.21519703381398</v>
      </c>
      <c r="M1204">
        <v>32.131038787754903</v>
      </c>
      <c r="N1204">
        <v>0.82133862390725199</v>
      </c>
      <c r="O1204">
        <v>27.644569816643099</v>
      </c>
      <c r="P1204">
        <v>35.823754789272002</v>
      </c>
      <c r="Q1204">
        <v>-4.6863482128368002E-2</v>
      </c>
    </row>
    <row r="1205" spans="1:17" hidden="1" x14ac:dyDescent="0.3">
      <c r="A1205" t="s">
        <v>2572</v>
      </c>
      <c r="B1205" t="s">
        <v>2573</v>
      </c>
      <c r="C1205" t="s">
        <v>3186</v>
      </c>
      <c r="D1205" t="s">
        <v>197</v>
      </c>
      <c r="E1205">
        <v>1868.895</v>
      </c>
      <c r="F1205">
        <v>731.5</v>
      </c>
      <c r="G1205">
        <v>-31.685826311715601</v>
      </c>
      <c r="H1205">
        <v>-7.8182054844156097</v>
      </c>
      <c r="I1205">
        <v>12.065884517287101</v>
      </c>
      <c r="J1205">
        <v>-4.4809518135878097</v>
      </c>
      <c r="K1205">
        <v>799.15575105063203</v>
      </c>
      <c r="L1205">
        <v>731.69780726716897</v>
      </c>
      <c r="M1205">
        <v>27.497383001455901</v>
      </c>
      <c r="N1205">
        <v>0.323329860604048</v>
      </c>
      <c r="O1205">
        <v>25.0786056049214</v>
      </c>
      <c r="P1205">
        <v>33.485401459854003</v>
      </c>
      <c r="Q1205">
        <v>-2.2747123014057E-2</v>
      </c>
    </row>
    <row r="1206" spans="1:17" hidden="1" x14ac:dyDescent="0.3">
      <c r="A1206" t="s">
        <v>2574</v>
      </c>
      <c r="B1206" t="s">
        <v>2575</v>
      </c>
      <c r="C1206" t="s">
        <v>3186</v>
      </c>
      <c r="D1206" t="s">
        <v>609</v>
      </c>
      <c r="E1206">
        <v>1860.22560064</v>
      </c>
      <c r="F1206">
        <v>747.8</v>
      </c>
      <c r="G1206">
        <v>57396.8392968556</v>
      </c>
      <c r="H1206">
        <v>54.083227452580999</v>
      </c>
      <c r="I1206">
        <v>1610.5277945170001</v>
      </c>
      <c r="J1206">
        <v>10.278578410044901</v>
      </c>
      <c r="K1206">
        <v>504.854064152109</v>
      </c>
      <c r="L1206">
        <v>245.11626308717601</v>
      </c>
      <c r="M1206">
        <v>99.999975225622094</v>
      </c>
      <c r="N1206">
        <v>4.0365936949566796</v>
      </c>
      <c r="O1206">
        <v>0</v>
      </c>
      <c r="P1206">
        <v>59724</v>
      </c>
      <c r="Q1206">
        <v>0.30899576533463102</v>
      </c>
    </row>
    <row r="1207" spans="1:17" hidden="1" x14ac:dyDescent="0.3">
      <c r="A1207" t="s">
        <v>2576</v>
      </c>
      <c r="B1207" t="s">
        <v>2577</v>
      </c>
      <c r="C1207" t="s">
        <v>3186</v>
      </c>
      <c r="D1207" t="s">
        <v>285</v>
      </c>
      <c r="E1207">
        <v>1851.96558218</v>
      </c>
      <c r="F1207">
        <v>54.51</v>
      </c>
      <c r="G1207">
        <v>15.9747400714856</v>
      </c>
      <c r="H1207">
        <v>-11.3098406836896</v>
      </c>
      <c r="I1207">
        <v>-21.610484174981298</v>
      </c>
      <c r="J1207">
        <v>-1.35061753193775</v>
      </c>
      <c r="K1207">
        <v>59.579579925966897</v>
      </c>
      <c r="L1207">
        <v>59.557676745200197</v>
      </c>
      <c r="M1207">
        <v>28.381942360449401</v>
      </c>
      <c r="N1207">
        <v>0.84275873673235202</v>
      </c>
      <c r="O1207">
        <v>75.931021830856693</v>
      </c>
      <c r="P1207">
        <v>49.752747252747199</v>
      </c>
      <c r="Q1207">
        <v>-3.7640674714609999E-3</v>
      </c>
    </row>
    <row r="1208" spans="1:17" hidden="1" x14ac:dyDescent="0.3">
      <c r="A1208" t="s">
        <v>2578</v>
      </c>
      <c r="B1208" t="s">
        <v>2579</v>
      </c>
      <c r="C1208" t="s">
        <v>3186</v>
      </c>
      <c r="D1208" t="s">
        <v>785</v>
      </c>
      <c r="E1208">
        <v>1848.967226468</v>
      </c>
      <c r="F1208">
        <v>9.16</v>
      </c>
      <c r="G1208">
        <v>-78.653210636819793</v>
      </c>
      <c r="H1208">
        <v>17.7327673106516</v>
      </c>
      <c r="I1208">
        <v>-54.601098810504503</v>
      </c>
      <c r="J1208">
        <v>-0.10595181358781899</v>
      </c>
      <c r="K1208">
        <v>10.662900918003601</v>
      </c>
      <c r="L1208">
        <v>15.945225304190901</v>
      </c>
      <c r="M1208">
        <v>98.491293890260707</v>
      </c>
      <c r="N1208">
        <v>0.39533656366784697</v>
      </c>
      <c r="O1208">
        <v>150.54585152838399</v>
      </c>
      <c r="P1208">
        <v>34.705882352941103</v>
      </c>
      <c r="Q1208">
        <v>-1.4996865319603E-2</v>
      </c>
    </row>
    <row r="1209" spans="1:17" hidden="1" x14ac:dyDescent="0.3">
      <c r="A1209" t="s">
        <v>2580</v>
      </c>
      <c r="B1209" t="s">
        <v>2581</v>
      </c>
      <c r="C1209" t="s">
        <v>3186</v>
      </c>
      <c r="D1209" t="s">
        <v>80</v>
      </c>
      <c r="E1209">
        <v>1847.53216032</v>
      </c>
      <c r="F1209">
        <v>32.56</v>
      </c>
      <c r="G1209">
        <v>-22.377977098428399</v>
      </c>
      <c r="H1209">
        <v>-6.5185811100586903</v>
      </c>
      <c r="I1209">
        <v>-21.399532758471199</v>
      </c>
      <c r="J1209">
        <v>-3.16477534299958</v>
      </c>
      <c r="K1209">
        <v>36.0999182838057</v>
      </c>
      <c r="L1209">
        <v>36.615535408579802</v>
      </c>
      <c r="M1209">
        <v>28.558984202814401</v>
      </c>
      <c r="N1209">
        <v>0.30917992072246703</v>
      </c>
      <c r="O1209">
        <v>49.262899262899197</v>
      </c>
      <c r="P1209">
        <v>13.0555555555555</v>
      </c>
    </row>
    <row r="1210" spans="1:17" hidden="1" x14ac:dyDescent="0.3">
      <c r="A1210" t="s">
        <v>2582</v>
      </c>
      <c r="B1210" t="s">
        <v>2583</v>
      </c>
      <c r="C1210" t="s">
        <v>3186</v>
      </c>
      <c r="E1210">
        <v>1844.2874528099901</v>
      </c>
      <c r="F1210">
        <v>411.8</v>
      </c>
      <c r="G1210">
        <v>1340.2865903029799</v>
      </c>
      <c r="H1210">
        <v>-20.7468745588207</v>
      </c>
      <c r="I1210">
        <v>301.450782767612</v>
      </c>
      <c r="J1210">
        <v>1.87144931635568</v>
      </c>
      <c r="K1210">
        <v>380.707576086556</v>
      </c>
      <c r="L1210">
        <v>246.571208142079</v>
      </c>
      <c r="M1210">
        <v>76.048668878793706</v>
      </c>
      <c r="N1210">
        <v>0.70016898366699398</v>
      </c>
      <c r="O1210">
        <v>20.155415250121401</v>
      </c>
      <c r="P1210">
        <v>1626.6247379454901</v>
      </c>
      <c r="Q1210">
        <v>0.20803293044565899</v>
      </c>
    </row>
    <row r="1211" spans="1:17" hidden="1" x14ac:dyDescent="0.3">
      <c r="A1211" t="s">
        <v>2584</v>
      </c>
      <c r="B1211" t="s">
        <v>2585</v>
      </c>
      <c r="C1211" t="s">
        <v>3186</v>
      </c>
      <c r="D1211" t="s">
        <v>197</v>
      </c>
      <c r="E1211">
        <v>1844.0925139999999</v>
      </c>
      <c r="F1211">
        <v>429.3</v>
      </c>
      <c r="G1211">
        <v>-33.194713347373302</v>
      </c>
      <c r="H1211">
        <v>2.1092866871710498</v>
      </c>
      <c r="I1211">
        <v>-6.4301782424554297</v>
      </c>
      <c r="J1211">
        <v>-2.70232369567398</v>
      </c>
      <c r="K1211">
        <v>425.686361623707</v>
      </c>
      <c r="L1211">
        <v>422.150444009056</v>
      </c>
      <c r="M1211">
        <v>43.497634827655801</v>
      </c>
      <c r="N1211">
        <v>0.67345348746118305</v>
      </c>
      <c r="O1211">
        <v>20.8944793850454</v>
      </c>
      <c r="P1211">
        <v>20.184770436730101</v>
      </c>
      <c r="Q1211">
        <v>-2.6140284856611001E-2</v>
      </c>
    </row>
    <row r="1212" spans="1:17" hidden="1" x14ac:dyDescent="0.3">
      <c r="A1212" t="s">
        <v>2586</v>
      </c>
      <c r="B1212" t="s">
        <v>2587</v>
      </c>
      <c r="C1212" t="s">
        <v>3186</v>
      </c>
      <c r="D1212" t="s">
        <v>2588</v>
      </c>
      <c r="E1212">
        <v>1841.5749407999999</v>
      </c>
      <c r="F1212">
        <v>651.9</v>
      </c>
      <c r="G1212">
        <v>-10.3957781537099</v>
      </c>
      <c r="H1212">
        <v>-1.6677206529401001</v>
      </c>
      <c r="I1212">
        <v>17.216372439845301</v>
      </c>
      <c r="J1212">
        <v>-1.7948407024766999</v>
      </c>
      <c r="K1212">
        <v>662.86710998769399</v>
      </c>
      <c r="L1212">
        <v>596.91839603388701</v>
      </c>
      <c r="M1212">
        <v>45.485255596314801</v>
      </c>
      <c r="N1212">
        <v>0.102159265945461</v>
      </c>
      <c r="O1212">
        <v>29.529068875594401</v>
      </c>
      <c r="P1212">
        <v>38.702127659574401</v>
      </c>
      <c r="Q1212">
        <v>0.11231871261637</v>
      </c>
    </row>
    <row r="1213" spans="1:17" hidden="1" x14ac:dyDescent="0.3">
      <c r="A1213" t="s">
        <v>2589</v>
      </c>
      <c r="B1213" t="s">
        <v>2590</v>
      </c>
      <c r="C1213" t="s">
        <v>3186</v>
      </c>
      <c r="D1213" t="s">
        <v>75</v>
      </c>
      <c r="E1213">
        <v>1840.0877629439999</v>
      </c>
      <c r="F1213">
        <v>106.2</v>
      </c>
      <c r="G1213">
        <v>104.08117664148401</v>
      </c>
      <c r="H1213">
        <v>37.6454621627812</v>
      </c>
      <c r="I1213">
        <v>41.990817684411397</v>
      </c>
      <c r="J1213">
        <v>13.384736796199901</v>
      </c>
      <c r="K1213">
        <v>79.359394583880004</v>
      </c>
      <c r="L1213">
        <v>74.007517692709001</v>
      </c>
      <c r="M1213">
        <v>91.535084935334794</v>
      </c>
      <c r="N1213">
        <v>3.43185761570277</v>
      </c>
      <c r="O1213">
        <v>35.4048964218455</v>
      </c>
      <c r="P1213">
        <v>141.25397546569701</v>
      </c>
      <c r="Q1213">
        <v>0.35415143339033001</v>
      </c>
    </row>
    <row r="1214" spans="1:17" hidden="1" x14ac:dyDescent="0.3">
      <c r="A1214" t="s">
        <v>2591</v>
      </c>
      <c r="B1214" t="s">
        <v>2592</v>
      </c>
      <c r="C1214" t="s">
        <v>3186</v>
      </c>
      <c r="D1214" t="s">
        <v>127</v>
      </c>
      <c r="E1214">
        <v>1839.9058944000001</v>
      </c>
      <c r="F1214">
        <v>258.05</v>
      </c>
      <c r="G1214">
        <v>-26.604421588030799</v>
      </c>
      <c r="H1214">
        <v>13.007992410438099</v>
      </c>
      <c r="I1214">
        <v>-22.314158585608102</v>
      </c>
      <c r="J1214">
        <v>-4.7698993220112902</v>
      </c>
      <c r="K1214">
        <v>270.563266517773</v>
      </c>
      <c r="L1214">
        <v>270.88215969860198</v>
      </c>
      <c r="M1214">
        <v>36.272512187088502</v>
      </c>
      <c r="N1214">
        <v>0.86743470084605001</v>
      </c>
      <c r="O1214">
        <v>55.241232319317902</v>
      </c>
      <c r="P1214">
        <v>15.381175944556199</v>
      </c>
      <c r="Q1214">
        <v>0.13181071781828499</v>
      </c>
    </row>
    <row r="1215" spans="1:17" hidden="1" x14ac:dyDescent="0.3">
      <c r="A1215" t="s">
        <v>2593</v>
      </c>
      <c r="B1215" t="s">
        <v>2594</v>
      </c>
      <c r="C1215" t="s">
        <v>3186</v>
      </c>
      <c r="D1215" t="s">
        <v>719</v>
      </c>
      <c r="E1215">
        <v>1837.403357891</v>
      </c>
      <c r="F1215">
        <v>199.34</v>
      </c>
      <c r="G1215">
        <v>0.97360543160436896</v>
      </c>
      <c r="H1215">
        <v>4.03756111544548</v>
      </c>
      <c r="I1215">
        <v>10.718240950443301</v>
      </c>
      <c r="J1215">
        <v>2.5349019962905701</v>
      </c>
      <c r="K1215">
        <v>194.94940559447301</v>
      </c>
      <c r="M1215">
        <v>63.912414269533699</v>
      </c>
      <c r="N1215">
        <v>1.1374749341060699</v>
      </c>
      <c r="O1215">
        <v>15.380756496438201</v>
      </c>
      <c r="P1215">
        <v>44.449275362318801</v>
      </c>
    </row>
    <row r="1216" spans="1:17" hidden="1" x14ac:dyDescent="0.3">
      <c r="A1216" t="s">
        <v>2595</v>
      </c>
      <c r="B1216" t="s">
        <v>2596</v>
      </c>
      <c r="C1216" t="s">
        <v>3186</v>
      </c>
      <c r="D1216" t="s">
        <v>262</v>
      </c>
      <c r="E1216">
        <v>1835.7847060500001</v>
      </c>
      <c r="F1216">
        <v>414.95</v>
      </c>
      <c r="G1216">
        <v>130.77692936873001</v>
      </c>
      <c r="H1216">
        <v>-7.9603615180132197</v>
      </c>
      <c r="I1216">
        <v>26.6178904840149</v>
      </c>
      <c r="J1216">
        <v>-2.6750537748219001</v>
      </c>
      <c r="K1216">
        <v>432.42544270933598</v>
      </c>
      <c r="L1216">
        <v>363.86218560753099</v>
      </c>
      <c r="M1216">
        <v>32.7279298127592</v>
      </c>
      <c r="N1216">
        <v>0.65420243361177899</v>
      </c>
      <c r="O1216">
        <v>20.508494999397499</v>
      </c>
      <c r="P1216">
        <v>169.18585793058699</v>
      </c>
      <c r="Q1216">
        <v>0.25011132751781001</v>
      </c>
    </row>
    <row r="1217" spans="1:17" hidden="1" x14ac:dyDescent="0.3">
      <c r="A1217" t="s">
        <v>2597</v>
      </c>
      <c r="B1217" t="s">
        <v>2598</v>
      </c>
      <c r="C1217" t="s">
        <v>3186</v>
      </c>
      <c r="D1217" t="s">
        <v>327</v>
      </c>
      <c r="E1217">
        <v>1833.765472</v>
      </c>
      <c r="F1217">
        <v>1388.35</v>
      </c>
      <c r="G1217">
        <v>369.424637256094</v>
      </c>
      <c r="H1217">
        <v>-15.147382885627501</v>
      </c>
      <c r="I1217">
        <v>152.775822330962</v>
      </c>
      <c r="J1217">
        <v>-2.9598493004541901</v>
      </c>
      <c r="K1217">
        <v>1325.44661019459</v>
      </c>
      <c r="L1217">
        <v>933.55360098757501</v>
      </c>
      <c r="M1217">
        <v>45.773550002558501</v>
      </c>
      <c r="N1217">
        <v>0.72071558668157099</v>
      </c>
      <c r="O1217">
        <v>16.678071091583501</v>
      </c>
      <c r="P1217">
        <v>459.59290608625503</v>
      </c>
      <c r="Q1217">
        <v>0.21550949634751601</v>
      </c>
    </row>
    <row r="1218" spans="1:17" hidden="1" x14ac:dyDescent="0.3">
      <c r="A1218" t="s">
        <v>2599</v>
      </c>
      <c r="B1218" t="s">
        <v>2600</v>
      </c>
      <c r="C1218" t="s">
        <v>3186</v>
      </c>
      <c r="D1218" t="s">
        <v>21</v>
      </c>
      <c r="E1218">
        <v>1827.5124375</v>
      </c>
      <c r="F1218">
        <v>1422.5</v>
      </c>
      <c r="G1218">
        <v>81.851899817383597</v>
      </c>
      <c r="H1218">
        <v>-3.0646977353733198</v>
      </c>
      <c r="I1218">
        <v>60.743490732938596</v>
      </c>
      <c r="J1218">
        <v>-1.3765562091922099</v>
      </c>
      <c r="K1218">
        <v>1407.9448013072799</v>
      </c>
      <c r="L1218">
        <v>1117.7710769054399</v>
      </c>
      <c r="M1218">
        <v>36.833160300905</v>
      </c>
      <c r="N1218">
        <v>0.59347599329774503</v>
      </c>
      <c r="O1218">
        <v>22.1019332161687</v>
      </c>
      <c r="P1218">
        <v>139.902183995277</v>
      </c>
      <c r="Q1218">
        <v>0.17354224016972</v>
      </c>
    </row>
    <row r="1219" spans="1:17" hidden="1" x14ac:dyDescent="0.3">
      <c r="A1219" t="s">
        <v>2601</v>
      </c>
      <c r="B1219" t="s">
        <v>2602</v>
      </c>
      <c r="C1219" t="s">
        <v>3186</v>
      </c>
      <c r="D1219" t="s">
        <v>1437</v>
      </c>
      <c r="E1219">
        <v>1826.18559925</v>
      </c>
      <c r="F1219">
        <v>128.34</v>
      </c>
      <c r="G1219">
        <v>25.7789565445329</v>
      </c>
      <c r="H1219">
        <v>1.1411012337808999</v>
      </c>
      <c r="I1219">
        <v>21.100147866351801</v>
      </c>
      <c r="J1219">
        <v>-6.6417100919734304</v>
      </c>
      <c r="K1219">
        <v>126.721789998727</v>
      </c>
      <c r="L1219">
        <v>112.892978106515</v>
      </c>
      <c r="M1219">
        <v>49.191229747077102</v>
      </c>
      <c r="N1219">
        <v>1.05246119718245</v>
      </c>
      <c r="O1219">
        <v>14.7888421380707</v>
      </c>
      <c r="P1219">
        <v>76.8986905582357</v>
      </c>
      <c r="Q1219">
        <v>0.20786791718242301</v>
      </c>
    </row>
    <row r="1220" spans="1:17" hidden="1" x14ac:dyDescent="0.3">
      <c r="A1220" t="s">
        <v>2603</v>
      </c>
      <c r="B1220" t="s">
        <v>2604</v>
      </c>
      <c r="C1220" t="s">
        <v>3186</v>
      </c>
      <c r="D1220" t="s">
        <v>54</v>
      </c>
      <c r="E1220">
        <v>1823.3431316399999</v>
      </c>
      <c r="F1220">
        <v>859.85</v>
      </c>
      <c r="G1220">
        <v>122.097130397039</v>
      </c>
      <c r="H1220">
        <v>1.0477880627981699</v>
      </c>
      <c r="I1220">
        <v>51.102760199075099</v>
      </c>
      <c r="J1220">
        <v>-6.1378346227218099</v>
      </c>
      <c r="K1220">
        <v>816.75821626770301</v>
      </c>
      <c r="L1220">
        <v>636.77334391015904</v>
      </c>
      <c r="M1220">
        <v>46.4836226784291</v>
      </c>
      <c r="N1220">
        <v>0.857586890821456</v>
      </c>
      <c r="O1220">
        <v>10.728615456184199</v>
      </c>
      <c r="P1220">
        <v>175.94672657252801</v>
      </c>
      <c r="Q1220">
        <v>8.7933625479470007E-2</v>
      </c>
    </row>
    <row r="1221" spans="1:17" hidden="1" x14ac:dyDescent="0.3">
      <c r="A1221" t="s">
        <v>2605</v>
      </c>
      <c r="B1221" t="s">
        <v>2606</v>
      </c>
      <c r="C1221" t="s">
        <v>3186</v>
      </c>
      <c r="D1221" t="s">
        <v>262</v>
      </c>
      <c r="E1221">
        <v>1817.6962662450001</v>
      </c>
      <c r="F1221">
        <v>599.25</v>
      </c>
      <c r="G1221">
        <v>-63.779968187987201</v>
      </c>
      <c r="H1221">
        <v>-11.4550854844434</v>
      </c>
      <c r="I1221">
        <v>-40.140821498089899</v>
      </c>
      <c r="J1221">
        <v>-5.5996710058282302</v>
      </c>
      <c r="K1221">
        <v>642.79215942618396</v>
      </c>
      <c r="L1221">
        <v>747.91884246347297</v>
      </c>
      <c r="M1221">
        <v>36.512974919764702</v>
      </c>
      <c r="N1221">
        <v>1.63314845177681</v>
      </c>
      <c r="O1221">
        <v>91.906549853984103</v>
      </c>
      <c r="P1221">
        <v>4.5537817325307497</v>
      </c>
    </row>
    <row r="1222" spans="1:17" hidden="1" x14ac:dyDescent="0.3">
      <c r="A1222" t="s">
        <v>2607</v>
      </c>
      <c r="B1222" t="s">
        <v>2608</v>
      </c>
      <c r="C1222" t="s">
        <v>3186</v>
      </c>
      <c r="D1222" t="s">
        <v>1996</v>
      </c>
      <c r="E1222">
        <v>1816.2457876799999</v>
      </c>
      <c r="F1222">
        <v>629.79999999999995</v>
      </c>
      <c r="G1222">
        <v>-12.0503358577144</v>
      </c>
      <c r="H1222">
        <v>-5.3868233151967697</v>
      </c>
      <c r="I1222">
        <v>-15.773336136588</v>
      </c>
      <c r="J1222">
        <v>-2.0385079516051698</v>
      </c>
      <c r="K1222">
        <v>647.11476324282899</v>
      </c>
      <c r="L1222">
        <v>645.03286392259304</v>
      </c>
      <c r="M1222">
        <v>34.024717857512101</v>
      </c>
      <c r="N1222">
        <v>0.36481308498422998</v>
      </c>
      <c r="O1222">
        <v>45.2842172118132</v>
      </c>
      <c r="P1222">
        <v>21.115384615384599</v>
      </c>
      <c r="Q1222">
        <v>0.144692141188318</v>
      </c>
    </row>
    <row r="1223" spans="1:17" hidden="1" x14ac:dyDescent="0.3">
      <c r="A1223" t="s">
        <v>2609</v>
      </c>
      <c r="B1223" t="s">
        <v>2610</v>
      </c>
      <c r="C1223" t="s">
        <v>3186</v>
      </c>
      <c r="D1223" t="s">
        <v>262</v>
      </c>
      <c r="E1223">
        <v>1803.088731865</v>
      </c>
      <c r="F1223">
        <v>1319</v>
      </c>
      <c r="G1223">
        <v>-2.1840170042121798</v>
      </c>
      <c r="H1223">
        <v>-1.9774874506761899</v>
      </c>
      <c r="I1223">
        <v>-19.834629277803099</v>
      </c>
      <c r="J1223">
        <v>-1.2687858488455299</v>
      </c>
      <c r="K1223">
        <v>1347.6972683127999</v>
      </c>
      <c r="L1223">
        <v>1351.1382788435801</v>
      </c>
      <c r="M1223">
        <v>41.987365971725701</v>
      </c>
      <c r="N1223">
        <v>0.67482191397131697</v>
      </c>
      <c r="O1223">
        <v>34.1925701288855</v>
      </c>
      <c r="P1223">
        <v>29.060665362035198</v>
      </c>
      <c r="Q1223">
        <v>6.8239699766808007E-2</v>
      </c>
    </row>
    <row r="1224" spans="1:17" hidden="1" x14ac:dyDescent="0.3">
      <c r="A1224" t="s">
        <v>2611</v>
      </c>
      <c r="B1224" t="s">
        <v>2612</v>
      </c>
      <c r="C1224" t="s">
        <v>3186</v>
      </c>
      <c r="D1224" t="s">
        <v>262</v>
      </c>
      <c r="E1224">
        <v>1801.8545856999999</v>
      </c>
      <c r="F1224">
        <v>567.04999999999995</v>
      </c>
      <c r="G1224">
        <v>33.270109362449404</v>
      </c>
      <c r="H1224">
        <v>-2.9583992123887399</v>
      </c>
      <c r="I1224">
        <v>42.992313755485597</v>
      </c>
      <c r="J1224">
        <v>1.6212235277808299E-2</v>
      </c>
      <c r="K1224">
        <v>579.86737621553402</v>
      </c>
      <c r="L1224">
        <v>493.662334580329</v>
      </c>
      <c r="M1224">
        <v>53.169423404756699</v>
      </c>
      <c r="N1224">
        <v>0.22054719174134399</v>
      </c>
      <c r="O1224">
        <v>31.6638744378802</v>
      </c>
      <c r="P1224">
        <v>90.157612340710898</v>
      </c>
      <c r="Q1224">
        <v>0.111398651049032</v>
      </c>
    </row>
    <row r="1225" spans="1:17" hidden="1" x14ac:dyDescent="0.3">
      <c r="A1225" t="s">
        <v>2613</v>
      </c>
      <c r="B1225" t="s">
        <v>2614</v>
      </c>
      <c r="C1225" t="s">
        <v>3186</v>
      </c>
      <c r="D1225" t="s">
        <v>285</v>
      </c>
      <c r="E1225">
        <v>1794.4773</v>
      </c>
      <c r="F1225">
        <v>316.55</v>
      </c>
      <c r="G1225">
        <v>123.210758333532</v>
      </c>
      <c r="H1225">
        <v>-3.7242376621590001</v>
      </c>
      <c r="I1225">
        <v>87.864659394440196</v>
      </c>
      <c r="J1225">
        <v>2.1718083888797501</v>
      </c>
      <c r="K1225">
        <v>308.663977768574</v>
      </c>
      <c r="L1225">
        <v>238.06564697987099</v>
      </c>
      <c r="M1225">
        <v>56.4869859336766</v>
      </c>
      <c r="N1225">
        <v>0.211832397816028</v>
      </c>
      <c r="O1225">
        <v>13.7103143263307</v>
      </c>
      <c r="P1225">
        <v>188.296903460837</v>
      </c>
    </row>
    <row r="1226" spans="1:17" hidden="1" x14ac:dyDescent="0.3">
      <c r="A1226" t="s">
        <v>2615</v>
      </c>
      <c r="B1226" t="s">
        <v>2616</v>
      </c>
      <c r="C1226" t="s">
        <v>3186</v>
      </c>
      <c r="D1226" t="s">
        <v>75</v>
      </c>
      <c r="E1226">
        <v>1788.547292</v>
      </c>
      <c r="F1226">
        <v>314.64999999999998</v>
      </c>
      <c r="G1226">
        <v>88.834144113692702</v>
      </c>
      <c r="H1226">
        <v>27.6469274495172</v>
      </c>
      <c r="I1226">
        <v>90.581704921163904</v>
      </c>
      <c r="J1226">
        <v>8.9374971591302703</v>
      </c>
      <c r="K1226">
        <v>264.93291260203898</v>
      </c>
      <c r="L1226">
        <v>197.01323863304299</v>
      </c>
      <c r="M1226">
        <v>61.081484294723197</v>
      </c>
      <c r="N1226">
        <v>0.27078921219194102</v>
      </c>
      <c r="O1226">
        <v>18.099475607818199</v>
      </c>
      <c r="P1226">
        <v>122.367491166077</v>
      </c>
      <c r="Q1226">
        <v>7.2983995046451006E-2</v>
      </c>
    </row>
    <row r="1227" spans="1:17" hidden="1" x14ac:dyDescent="0.3">
      <c r="A1227" t="s">
        <v>2617</v>
      </c>
      <c r="B1227" t="s">
        <v>2618</v>
      </c>
      <c r="C1227" t="s">
        <v>3186</v>
      </c>
      <c r="D1227" t="s">
        <v>407</v>
      </c>
      <c r="E1227">
        <v>1783.89288735999</v>
      </c>
      <c r="F1227">
        <v>3205.5</v>
      </c>
      <c r="G1227">
        <v>206.80133481772501</v>
      </c>
      <c r="H1227">
        <v>-29.919165941281499</v>
      </c>
      <c r="I1227">
        <v>98.682756295765898</v>
      </c>
      <c r="J1227">
        <v>-4.5402375278735203</v>
      </c>
      <c r="K1227">
        <v>3495.2804728917499</v>
      </c>
      <c r="L1227">
        <v>2508.8445658984501</v>
      </c>
      <c r="M1227">
        <v>30.461590213460401</v>
      </c>
      <c r="N1227">
        <v>0.26481103020756402</v>
      </c>
      <c r="O1227">
        <v>50.215255030416401</v>
      </c>
      <c r="P1227">
        <v>257.59705488621103</v>
      </c>
      <c r="Q1227">
        <v>0.23025176898691299</v>
      </c>
    </row>
    <row r="1228" spans="1:17" x14ac:dyDescent="0.3">
      <c r="A1228" t="s">
        <v>2619</v>
      </c>
      <c r="B1228" t="s">
        <v>2620</v>
      </c>
      <c r="C1228" t="s">
        <v>3185</v>
      </c>
      <c r="D1228" t="s">
        <v>468</v>
      </c>
      <c r="E1228">
        <v>1783.6564593430001</v>
      </c>
      <c r="F1228">
        <v>104.75</v>
      </c>
      <c r="G1228">
        <v>-63.0781447620856</v>
      </c>
      <c r="H1228">
        <v>-0.95819765629482301</v>
      </c>
      <c r="I1228">
        <v>-9.4413810958558297</v>
      </c>
      <c r="J1228">
        <v>-0.48948782855508799</v>
      </c>
      <c r="K1228">
        <v>107.005606940798</v>
      </c>
      <c r="L1228">
        <v>114.811858067239</v>
      </c>
      <c r="M1228">
        <v>48.277470563826498</v>
      </c>
      <c r="N1228">
        <v>0.67344076189688196</v>
      </c>
      <c r="O1228">
        <v>62.100238663484497</v>
      </c>
      <c r="P1228">
        <v>31.019387116948</v>
      </c>
      <c r="Q1228">
        <v>-7.1284555679377998E-2</v>
      </c>
    </row>
    <row r="1229" spans="1:17" hidden="1" x14ac:dyDescent="0.3">
      <c r="A1229" t="s">
        <v>2621</v>
      </c>
      <c r="B1229" t="s">
        <v>2622</v>
      </c>
      <c r="C1229" t="s">
        <v>3186</v>
      </c>
      <c r="D1229" t="s">
        <v>57</v>
      </c>
      <c r="E1229">
        <v>1783.00883084</v>
      </c>
      <c r="F1229">
        <v>17.97</v>
      </c>
      <c r="G1229">
        <v>-18.6328358020737</v>
      </c>
      <c r="H1229">
        <v>-9.5338179559335892</v>
      </c>
      <c r="I1229">
        <v>3.3070092976035199</v>
      </c>
      <c r="J1229">
        <v>-1.6121379351585601</v>
      </c>
      <c r="K1229">
        <v>19.183009915735202</v>
      </c>
      <c r="L1229">
        <v>18.5209887194763</v>
      </c>
      <c r="M1229">
        <v>38.613541228460498</v>
      </c>
      <c r="N1229">
        <v>0.42693352745861901</v>
      </c>
      <c r="O1229">
        <v>56.0934891485809</v>
      </c>
      <c r="P1229">
        <v>28.357142857142801</v>
      </c>
      <c r="Q1229">
        <v>2.8960701551387E-2</v>
      </c>
    </row>
    <row r="1230" spans="1:17" hidden="1" x14ac:dyDescent="0.3">
      <c r="A1230" t="s">
        <v>2623</v>
      </c>
      <c r="B1230" t="s">
        <v>2624</v>
      </c>
      <c r="C1230" t="s">
        <v>3186</v>
      </c>
      <c r="D1230" t="s">
        <v>2487</v>
      </c>
      <c r="E1230">
        <v>1782.3467802</v>
      </c>
      <c r="F1230">
        <v>1092.5999999999999</v>
      </c>
      <c r="G1230">
        <v>-25.989897071772202</v>
      </c>
      <c r="H1230">
        <v>0.91094267842242205</v>
      </c>
      <c r="I1230">
        <v>-11.324062027836799</v>
      </c>
      <c r="J1230">
        <v>-1.18876273814175</v>
      </c>
      <c r="K1230">
        <v>1135.82122383704</v>
      </c>
      <c r="L1230">
        <v>1139.1525790809701</v>
      </c>
      <c r="M1230">
        <v>44.4454670639212</v>
      </c>
      <c r="N1230">
        <v>0.80338196293966901</v>
      </c>
      <c r="O1230">
        <v>32.797913234486501</v>
      </c>
      <c r="P1230">
        <v>16.755717033554099</v>
      </c>
      <c r="Q1230">
        <v>9.8311281390233998E-2</v>
      </c>
    </row>
    <row r="1231" spans="1:17" hidden="1" x14ac:dyDescent="0.3">
      <c r="A1231" t="s">
        <v>2625</v>
      </c>
      <c r="B1231" t="s">
        <v>2626</v>
      </c>
      <c r="C1231" t="s">
        <v>3186</v>
      </c>
      <c r="D1231" t="s">
        <v>244</v>
      </c>
      <c r="E1231">
        <v>1781.8859520000001</v>
      </c>
      <c r="F1231">
        <v>969.45</v>
      </c>
      <c r="G1231">
        <v>98.640592289550796</v>
      </c>
      <c r="H1231">
        <v>22.6367942407722</v>
      </c>
      <c r="I1231">
        <v>86.342033881765005</v>
      </c>
      <c r="J1231">
        <v>2.5981590601682401</v>
      </c>
      <c r="K1231">
        <v>843.05523885585399</v>
      </c>
      <c r="L1231">
        <v>655.07701109456104</v>
      </c>
      <c r="M1231">
        <v>69.055923596327901</v>
      </c>
      <c r="N1231">
        <v>1.2148258492437001</v>
      </c>
      <c r="O1231">
        <v>7.0091288875135396</v>
      </c>
      <c r="P1231">
        <v>143.58040201004999</v>
      </c>
      <c r="Q1231">
        <v>8.8460794896247003E-2</v>
      </c>
    </row>
    <row r="1232" spans="1:17" hidden="1" x14ac:dyDescent="0.3">
      <c r="A1232" t="s">
        <v>2627</v>
      </c>
      <c r="B1232" t="s">
        <v>2628</v>
      </c>
      <c r="C1232" t="s">
        <v>3186</v>
      </c>
      <c r="D1232" t="s">
        <v>468</v>
      </c>
      <c r="E1232">
        <v>1775.4209485599999</v>
      </c>
      <c r="F1232">
        <v>5763.3</v>
      </c>
      <c r="G1232">
        <v>-35.984078884645498</v>
      </c>
      <c r="H1232">
        <v>0.67863228434964395</v>
      </c>
      <c r="I1232">
        <v>6.7558357894825498</v>
      </c>
      <c r="J1232">
        <v>1.0530816227707001</v>
      </c>
      <c r="K1232">
        <v>5814.6927565662299</v>
      </c>
      <c r="L1232">
        <v>5785.85392179878</v>
      </c>
      <c r="M1232">
        <v>42.053765548809601</v>
      </c>
      <c r="N1232">
        <v>1.0336524169094401</v>
      </c>
      <c r="O1232">
        <v>13.3031422969479</v>
      </c>
      <c r="P1232">
        <v>29.106182795698899</v>
      </c>
      <c r="Q1232">
        <v>-8.2543901038781994E-2</v>
      </c>
    </row>
    <row r="1233" spans="1:17" hidden="1" x14ac:dyDescent="0.3">
      <c r="A1233" t="s">
        <v>2629</v>
      </c>
      <c r="B1233" t="s">
        <v>2630</v>
      </c>
      <c r="C1233" t="s">
        <v>3186</v>
      </c>
      <c r="D1233" t="s">
        <v>197</v>
      </c>
      <c r="E1233">
        <v>1773.0672131199999</v>
      </c>
      <c r="F1233">
        <v>767.3</v>
      </c>
      <c r="G1233">
        <v>23.028009417321101</v>
      </c>
      <c r="H1233">
        <v>-0.725363792437827</v>
      </c>
      <c r="I1233">
        <v>8.8009348364670092</v>
      </c>
      <c r="J1233">
        <v>-0.50623137391567796</v>
      </c>
      <c r="K1233">
        <v>783.35877610145201</v>
      </c>
      <c r="L1233">
        <v>699.71602847336101</v>
      </c>
      <c r="M1233">
        <v>44.492520530868703</v>
      </c>
      <c r="N1233">
        <v>0.68380713496909895</v>
      </c>
      <c r="O1233">
        <v>12.993613971067299</v>
      </c>
      <c r="P1233">
        <v>66.046310322441002</v>
      </c>
      <c r="Q1233">
        <v>8.1671549164731003E-2</v>
      </c>
    </row>
    <row r="1234" spans="1:17" hidden="1" x14ac:dyDescent="0.3">
      <c r="A1234" t="s">
        <v>2631</v>
      </c>
      <c r="B1234" t="s">
        <v>2632</v>
      </c>
      <c r="C1234" t="s">
        <v>3186</v>
      </c>
      <c r="D1234" t="s">
        <v>285</v>
      </c>
      <c r="E1234">
        <v>1764.046845715</v>
      </c>
      <c r="F1234">
        <v>1134.55</v>
      </c>
      <c r="G1234">
        <v>1.22558016006999</v>
      </c>
      <c r="H1234">
        <v>-8.6891266040121593</v>
      </c>
      <c r="I1234">
        <v>26.857821098727999</v>
      </c>
      <c r="J1234">
        <v>-1.58047144600219</v>
      </c>
      <c r="K1234">
        <v>1191.1347048463399</v>
      </c>
      <c r="L1234">
        <v>1043.3350528511501</v>
      </c>
      <c r="M1234">
        <v>36.213416343188698</v>
      </c>
      <c r="N1234">
        <v>0.46527403359186298</v>
      </c>
      <c r="O1234">
        <v>18.205455907628501</v>
      </c>
      <c r="P1234">
        <v>46.1483962385675</v>
      </c>
      <c r="Q1234">
        <v>0.13699007987245401</v>
      </c>
    </row>
    <row r="1235" spans="1:17" hidden="1" x14ac:dyDescent="0.3">
      <c r="A1235" t="s">
        <v>2633</v>
      </c>
      <c r="B1235" t="s">
        <v>2634</v>
      </c>
      <c r="C1235" t="s">
        <v>3186</v>
      </c>
      <c r="D1235" t="s">
        <v>132</v>
      </c>
      <c r="E1235">
        <v>1754.9563911499999</v>
      </c>
      <c r="F1235">
        <v>102.75</v>
      </c>
      <c r="G1235">
        <v>8.4281667014381991</v>
      </c>
      <c r="H1235">
        <v>-7.0159838347475203</v>
      </c>
      <c r="I1235">
        <v>13.8838650265719</v>
      </c>
      <c r="J1235">
        <v>-3.1036098932131102</v>
      </c>
      <c r="K1235">
        <v>104.94660908257001</v>
      </c>
      <c r="L1235">
        <v>94.585902563961398</v>
      </c>
      <c r="M1235">
        <v>35.202599645223302</v>
      </c>
      <c r="N1235">
        <v>0.87021497320175101</v>
      </c>
      <c r="O1235">
        <v>20.924574209245701</v>
      </c>
      <c r="P1235">
        <v>46.764747893158102</v>
      </c>
      <c r="Q1235">
        <v>5.2830124397001001E-2</v>
      </c>
    </row>
    <row r="1236" spans="1:17" hidden="1" x14ac:dyDescent="0.3">
      <c r="A1236" t="s">
        <v>2635</v>
      </c>
      <c r="B1236" t="s">
        <v>2636</v>
      </c>
      <c r="C1236" t="s">
        <v>3186</v>
      </c>
      <c r="D1236" t="s">
        <v>458</v>
      </c>
      <c r="E1236">
        <v>1747.9005</v>
      </c>
      <c r="F1236">
        <v>1139.7</v>
      </c>
      <c r="G1236">
        <v>-6.8973120851098004</v>
      </c>
      <c r="H1236">
        <v>-5.4168592725058096</v>
      </c>
      <c r="I1236">
        <v>-22.111805658298898</v>
      </c>
      <c r="J1236">
        <v>9.3139292233427706E-2</v>
      </c>
      <c r="K1236">
        <v>1213.2461544437399</v>
      </c>
      <c r="L1236">
        <v>1228.4797495790899</v>
      </c>
      <c r="M1236">
        <v>38.607473111829997</v>
      </c>
      <c r="N1236">
        <v>0.38769658534319401</v>
      </c>
      <c r="O1236">
        <v>40.826533298236299</v>
      </c>
      <c r="P1236">
        <v>21.899566821755101</v>
      </c>
      <c r="Q1236">
        <v>5.1753468277219002E-2</v>
      </c>
    </row>
    <row r="1237" spans="1:17" hidden="1" x14ac:dyDescent="0.3">
      <c r="A1237" t="s">
        <v>2637</v>
      </c>
      <c r="B1237" t="s">
        <v>2638</v>
      </c>
      <c r="C1237" t="s">
        <v>3186</v>
      </c>
      <c r="D1237" t="s">
        <v>379</v>
      </c>
      <c r="E1237">
        <v>1747.1435985000001</v>
      </c>
      <c r="F1237">
        <v>106.72</v>
      </c>
      <c r="G1237">
        <v>9.4521385594383798</v>
      </c>
      <c r="H1237">
        <v>-6.7304067735656501</v>
      </c>
      <c r="I1237">
        <v>15.3414750171835</v>
      </c>
      <c r="J1237">
        <v>3.7733585312397602</v>
      </c>
      <c r="K1237">
        <v>108.267821406762</v>
      </c>
      <c r="L1237">
        <v>99.944217853700195</v>
      </c>
      <c r="M1237">
        <v>62.695810340994001</v>
      </c>
      <c r="N1237">
        <v>0.136656520129458</v>
      </c>
      <c r="O1237">
        <v>25.5622188905547</v>
      </c>
      <c r="P1237">
        <v>47.709342560553601</v>
      </c>
      <c r="Q1237">
        <v>0.111891599974639</v>
      </c>
    </row>
    <row r="1238" spans="1:17" hidden="1" x14ac:dyDescent="0.3">
      <c r="A1238" t="s">
        <v>2639</v>
      </c>
      <c r="B1238" t="s">
        <v>2640</v>
      </c>
      <c r="C1238" t="s">
        <v>3186</v>
      </c>
      <c r="D1238" t="s">
        <v>379</v>
      </c>
      <c r="E1238">
        <v>1743.364916496</v>
      </c>
      <c r="F1238">
        <v>81.86</v>
      </c>
      <c r="G1238">
        <v>-17.163675521701801</v>
      </c>
      <c r="H1238">
        <v>-6.5873624506545596</v>
      </c>
      <c r="I1238">
        <v>-0.953117731330829</v>
      </c>
      <c r="J1238">
        <v>-9.3212222271615097</v>
      </c>
      <c r="K1238">
        <v>86.612405948919204</v>
      </c>
      <c r="L1238">
        <v>81.397440312792398</v>
      </c>
      <c r="M1238">
        <v>32.401643488646997</v>
      </c>
      <c r="N1238">
        <v>0.93121459630047099</v>
      </c>
      <c r="O1238">
        <v>31.3217688736867</v>
      </c>
      <c r="P1238">
        <v>28.7106918238993</v>
      </c>
      <c r="Q1238">
        <v>4.8649674730532E-2</v>
      </c>
    </row>
    <row r="1239" spans="1:17" x14ac:dyDescent="0.3">
      <c r="A1239" t="s">
        <v>2641</v>
      </c>
      <c r="B1239" t="s">
        <v>2642</v>
      </c>
      <c r="C1239" t="s">
        <v>3174</v>
      </c>
      <c r="D1239" t="s">
        <v>122</v>
      </c>
      <c r="E1239">
        <v>1742.7629044</v>
      </c>
      <c r="F1239">
        <v>7.1</v>
      </c>
      <c r="G1239">
        <v>-67.070959554568802</v>
      </c>
      <c r="H1239">
        <v>-22.195555912865998</v>
      </c>
      <c r="I1239">
        <v>-74.728284820043498</v>
      </c>
      <c r="J1239">
        <v>-0.10595181358781899</v>
      </c>
      <c r="K1239">
        <v>9.8548610740801497</v>
      </c>
      <c r="L1239">
        <v>13.9154780841255</v>
      </c>
      <c r="M1239">
        <v>4.9868405634322404</v>
      </c>
      <c r="N1239">
        <v>6.9172664997563096E-2</v>
      </c>
      <c r="O1239">
        <v>282.39436619718299</v>
      </c>
      <c r="P1239">
        <v>5.8122205663189099</v>
      </c>
      <c r="Q1239">
        <v>1.2583361944637E-2</v>
      </c>
    </row>
    <row r="1240" spans="1:17" hidden="1" x14ac:dyDescent="0.3">
      <c r="A1240" t="s">
        <v>2643</v>
      </c>
      <c r="B1240" t="s">
        <v>2644</v>
      </c>
      <c r="C1240" t="s">
        <v>3186</v>
      </c>
      <c r="D1240" t="s">
        <v>21</v>
      </c>
      <c r="E1240">
        <v>1737.1077772799999</v>
      </c>
      <c r="F1240">
        <v>1567.5</v>
      </c>
      <c r="G1240">
        <v>190.58905392025</v>
      </c>
      <c r="H1240">
        <v>-0.74820819635390201</v>
      </c>
      <c r="I1240">
        <v>50.297815852189601</v>
      </c>
      <c r="J1240">
        <v>-4.6140424284745496</v>
      </c>
      <c r="K1240">
        <v>1449.1333285201299</v>
      </c>
      <c r="L1240">
        <v>1109.2453927829399</v>
      </c>
      <c r="M1240">
        <v>40.004764576775599</v>
      </c>
      <c r="N1240">
        <v>0.96563010897413604</v>
      </c>
      <c r="O1240">
        <v>7.0462519936204098</v>
      </c>
      <c r="P1240">
        <v>276.21504860194398</v>
      </c>
      <c r="Q1240">
        <v>0.14330466450996099</v>
      </c>
    </row>
    <row r="1241" spans="1:17" hidden="1" x14ac:dyDescent="0.3">
      <c r="A1241" t="s">
        <v>2645</v>
      </c>
      <c r="B1241" t="s">
        <v>2646</v>
      </c>
      <c r="C1241" t="s">
        <v>3186</v>
      </c>
      <c r="D1241" t="s">
        <v>382</v>
      </c>
      <c r="E1241">
        <v>1735.14612200999</v>
      </c>
      <c r="F1241">
        <v>194.64</v>
      </c>
      <c r="G1241">
        <v>18.100527282657701</v>
      </c>
      <c r="H1241">
        <v>-1.9868433152756999</v>
      </c>
      <c r="I1241">
        <v>-6.7748396313705399</v>
      </c>
      <c r="J1241">
        <v>0.40299250488031801</v>
      </c>
      <c r="K1241">
        <v>203.30097832970799</v>
      </c>
      <c r="L1241">
        <v>190.04256662873999</v>
      </c>
      <c r="M1241">
        <v>53.469673947333298</v>
      </c>
      <c r="N1241">
        <v>1.0468849174659201</v>
      </c>
      <c r="O1241">
        <v>24.588984792437302</v>
      </c>
      <c r="P1241">
        <v>67.432258064516105</v>
      </c>
      <c r="Q1241">
        <v>7.6328139892214E-2</v>
      </c>
    </row>
    <row r="1242" spans="1:17" hidden="1" x14ac:dyDescent="0.3">
      <c r="A1242" t="s">
        <v>2647</v>
      </c>
      <c r="B1242" t="s">
        <v>2648</v>
      </c>
      <c r="C1242" t="s">
        <v>3186</v>
      </c>
      <c r="D1242" t="s">
        <v>67</v>
      </c>
      <c r="E1242">
        <v>1732.65174180999</v>
      </c>
      <c r="F1242">
        <v>373.9</v>
      </c>
      <c r="G1242">
        <v>82.878704874961301</v>
      </c>
      <c r="H1242">
        <v>19.560523502734199</v>
      </c>
      <c r="I1242">
        <v>28.373340177107501</v>
      </c>
      <c r="J1242">
        <v>-0.89676814011843697</v>
      </c>
      <c r="K1242">
        <v>362.75171275500901</v>
      </c>
      <c r="L1242">
        <v>297.56871160889699</v>
      </c>
      <c r="M1242">
        <v>51.049740412853602</v>
      </c>
      <c r="N1242">
        <v>0.67283950716892005</v>
      </c>
      <c r="O1242">
        <v>18.788446108585099</v>
      </c>
      <c r="P1242">
        <v>139.219449776071</v>
      </c>
      <c r="Q1242">
        <v>9.5535791070699996E-2</v>
      </c>
    </row>
    <row r="1243" spans="1:17" hidden="1" x14ac:dyDescent="0.3">
      <c r="A1243" t="s">
        <v>2649</v>
      </c>
      <c r="B1243" t="s">
        <v>2650</v>
      </c>
      <c r="C1243" t="s">
        <v>3186</v>
      </c>
      <c r="D1243" t="s">
        <v>132</v>
      </c>
      <c r="E1243">
        <v>1730.57903932</v>
      </c>
      <c r="F1243">
        <v>54.3</v>
      </c>
      <c r="G1243">
        <v>51.213354170921299</v>
      </c>
      <c r="H1243">
        <v>-0.75726117937681303</v>
      </c>
      <c r="I1243">
        <v>0.78562700818668596</v>
      </c>
      <c r="J1243">
        <v>-0.44372959136559198</v>
      </c>
      <c r="K1243">
        <v>59.511711265761001</v>
      </c>
      <c r="L1243">
        <v>55.734807317825698</v>
      </c>
      <c r="M1243">
        <v>44.049630675870901</v>
      </c>
      <c r="N1243">
        <v>0.47854285252449402</v>
      </c>
      <c r="O1243">
        <v>44.069981583793698</v>
      </c>
      <c r="P1243">
        <v>89.528795811518293</v>
      </c>
      <c r="Q1243">
        <v>0.13160198426022501</v>
      </c>
    </row>
    <row r="1244" spans="1:17" hidden="1" x14ac:dyDescent="0.3">
      <c r="A1244" t="s">
        <v>2651</v>
      </c>
      <c r="B1244" t="s">
        <v>2652</v>
      </c>
      <c r="C1244" t="s">
        <v>3186</v>
      </c>
      <c r="D1244" t="s">
        <v>119</v>
      </c>
      <c r="E1244">
        <v>1730.419733725</v>
      </c>
      <c r="F1244">
        <v>774.95</v>
      </c>
      <c r="G1244">
        <v>5.3775232352862803</v>
      </c>
      <c r="H1244">
        <v>22.266166701332502</v>
      </c>
      <c r="I1244">
        <v>35.966186948596999</v>
      </c>
      <c r="J1244">
        <v>-2.4982662679391798</v>
      </c>
      <c r="K1244">
        <v>710.03056183069702</v>
      </c>
      <c r="L1244">
        <v>623.78575844006696</v>
      </c>
      <c r="M1244">
        <v>54.275937199468899</v>
      </c>
      <c r="N1244">
        <v>0.860272561788333</v>
      </c>
      <c r="O1244">
        <v>9.2909219949674107</v>
      </c>
      <c r="P1244">
        <v>55.222834251377002</v>
      </c>
      <c r="Q1244">
        <v>-6.9378709153755005E-2</v>
      </c>
    </row>
    <row r="1245" spans="1:17" hidden="1" x14ac:dyDescent="0.3">
      <c r="A1245" t="s">
        <v>2653</v>
      </c>
      <c r="B1245" t="s">
        <v>2654</v>
      </c>
      <c r="C1245" t="s">
        <v>3186</v>
      </c>
      <c r="D1245" t="s">
        <v>285</v>
      </c>
      <c r="E1245">
        <v>1729.8</v>
      </c>
      <c r="F1245">
        <v>1431.95</v>
      </c>
      <c r="G1245">
        <v>-40.944121739000501</v>
      </c>
      <c r="H1245">
        <v>0.79868107070860195</v>
      </c>
      <c r="I1245">
        <v>-3.08468277858544</v>
      </c>
      <c r="J1245">
        <v>-1.3020174772500399</v>
      </c>
      <c r="K1245">
        <v>1441.8977021138101</v>
      </c>
      <c r="L1245">
        <v>1426.9317427518599</v>
      </c>
      <c r="M1245">
        <v>41.281906316133103</v>
      </c>
      <c r="N1245">
        <v>1.322247252972</v>
      </c>
      <c r="O1245">
        <v>19.976256154195301</v>
      </c>
      <c r="P1245">
        <v>21.243808475508999</v>
      </c>
      <c r="Q1245">
        <v>0.15484196085607799</v>
      </c>
    </row>
    <row r="1246" spans="1:17" hidden="1" x14ac:dyDescent="0.3">
      <c r="A1246" t="s">
        <v>2655</v>
      </c>
      <c r="B1246" t="s">
        <v>2656</v>
      </c>
      <c r="C1246" t="s">
        <v>3186</v>
      </c>
      <c r="D1246" t="s">
        <v>262</v>
      </c>
      <c r="E1246">
        <v>1728.16</v>
      </c>
      <c r="F1246">
        <v>536</v>
      </c>
      <c r="G1246">
        <v>43.409469838267597</v>
      </c>
      <c r="H1246">
        <v>-11.703016061437401</v>
      </c>
      <c r="I1246">
        <v>-14.7079546218799</v>
      </c>
      <c r="J1246">
        <v>-7.1221363865905696</v>
      </c>
      <c r="K1246">
        <v>581.27056879134796</v>
      </c>
      <c r="L1246">
        <v>502.70594201330903</v>
      </c>
      <c r="M1246">
        <v>26.615875546119899</v>
      </c>
      <c r="N1246">
        <v>0.73966969506617897</v>
      </c>
      <c r="O1246">
        <v>22.388059701492502</v>
      </c>
      <c r="P1246">
        <v>87.478139209513799</v>
      </c>
      <c r="Q1246">
        <v>0.14772168409535599</v>
      </c>
    </row>
    <row r="1247" spans="1:17" hidden="1" x14ac:dyDescent="0.3">
      <c r="A1247" t="s">
        <v>2657</v>
      </c>
      <c r="B1247" t="s">
        <v>2658</v>
      </c>
      <c r="C1247" t="s">
        <v>3186</v>
      </c>
      <c r="D1247" t="s">
        <v>46</v>
      </c>
      <c r="E1247">
        <v>1716.8381463999999</v>
      </c>
      <c r="F1247">
        <v>1546.2</v>
      </c>
      <c r="G1247">
        <v>131.784901938964</v>
      </c>
      <c r="H1247">
        <v>1.1245173383676199</v>
      </c>
      <c r="I1247">
        <v>32.0444030244876</v>
      </c>
      <c r="J1247">
        <v>-6.2284007931796603</v>
      </c>
      <c r="K1247">
        <v>1487.18670506233</v>
      </c>
      <c r="L1247">
        <v>1196.7718707506699</v>
      </c>
      <c r="M1247">
        <v>43.440472305815298</v>
      </c>
      <c r="N1247">
        <v>1.09868966148627</v>
      </c>
      <c r="O1247">
        <v>14.952787478980699</v>
      </c>
      <c r="P1247">
        <v>168.670721112076</v>
      </c>
    </row>
    <row r="1248" spans="1:17" hidden="1" x14ac:dyDescent="0.3">
      <c r="A1248" t="s">
        <v>2659</v>
      </c>
      <c r="B1248" t="s">
        <v>2660</v>
      </c>
      <c r="C1248" t="s">
        <v>3186</v>
      </c>
      <c r="D1248" t="s">
        <v>468</v>
      </c>
      <c r="E1248">
        <v>1715.1545008399901</v>
      </c>
      <c r="F1248">
        <v>495.4</v>
      </c>
      <c r="G1248">
        <v>7.5096739947472599</v>
      </c>
      <c r="H1248">
        <v>1.25191344662023</v>
      </c>
      <c r="I1248">
        <v>37.933443212815398</v>
      </c>
      <c r="J1248">
        <v>-1.2886953909024099</v>
      </c>
      <c r="K1248">
        <v>486.294072788954</v>
      </c>
      <c r="L1248">
        <v>417.78607157331902</v>
      </c>
      <c r="M1248">
        <v>45.756337352184701</v>
      </c>
      <c r="N1248">
        <v>0.54990935350816506</v>
      </c>
      <c r="O1248">
        <v>14.008881711748</v>
      </c>
      <c r="P1248">
        <v>69.078498293515295</v>
      </c>
      <c r="Q1248">
        <v>-9.4914320057835996E-2</v>
      </c>
    </row>
    <row r="1249" spans="1:17" hidden="1" x14ac:dyDescent="0.3">
      <c r="A1249" t="s">
        <v>2661</v>
      </c>
      <c r="B1249" t="s">
        <v>2662</v>
      </c>
      <c r="C1249" t="s">
        <v>3186</v>
      </c>
      <c r="D1249" t="s">
        <v>285</v>
      </c>
      <c r="E1249">
        <v>1707.890715</v>
      </c>
      <c r="F1249">
        <v>55.25</v>
      </c>
      <c r="G1249">
        <v>42.774304032664801</v>
      </c>
      <c r="H1249">
        <v>41.758484254594102</v>
      </c>
      <c r="I1249">
        <v>53.454717695019603</v>
      </c>
      <c r="J1249">
        <v>7.3717929935338402</v>
      </c>
      <c r="K1249">
        <v>43.866820704996002</v>
      </c>
      <c r="L1249">
        <v>38.054647489847298</v>
      </c>
      <c r="M1249">
        <v>97.036624658542905</v>
      </c>
      <c r="N1249">
        <v>2.3757877739281001</v>
      </c>
      <c r="O1249">
        <v>0.65158371040723295</v>
      </c>
      <c r="P1249">
        <v>104.62962962962899</v>
      </c>
    </row>
    <row r="1250" spans="1:17" hidden="1" x14ac:dyDescent="0.3">
      <c r="A1250" t="s">
        <v>2663</v>
      </c>
      <c r="B1250" t="s">
        <v>2664</v>
      </c>
      <c r="C1250" t="s">
        <v>3186</v>
      </c>
      <c r="D1250" t="s">
        <v>468</v>
      </c>
      <c r="E1250">
        <v>1706.4060148799999</v>
      </c>
      <c r="F1250">
        <v>487.85</v>
      </c>
      <c r="G1250">
        <v>56.238528631953201</v>
      </c>
      <c r="H1250">
        <v>3.4108514097884002</v>
      </c>
      <c r="I1250">
        <v>34.7080010843693</v>
      </c>
      <c r="J1250">
        <v>-3.42969424835317</v>
      </c>
      <c r="K1250">
        <v>435.11639205700902</v>
      </c>
      <c r="L1250">
        <v>374.46618573160703</v>
      </c>
      <c r="M1250">
        <v>58.447763117927401</v>
      </c>
      <c r="N1250">
        <v>1.8267633745631899</v>
      </c>
      <c r="O1250">
        <v>14.5229066311366</v>
      </c>
      <c r="P1250">
        <v>90.56640625</v>
      </c>
      <c r="Q1250">
        <v>5.5299414639770998E-2</v>
      </c>
    </row>
    <row r="1251" spans="1:17" hidden="1" x14ac:dyDescent="0.3">
      <c r="A1251" t="s">
        <v>2665</v>
      </c>
      <c r="B1251" t="s">
        <v>2666</v>
      </c>
      <c r="C1251" t="s">
        <v>3186</v>
      </c>
      <c r="D1251" t="s">
        <v>463</v>
      </c>
      <c r="E1251">
        <v>1703.6573592</v>
      </c>
      <c r="F1251">
        <v>821.5</v>
      </c>
      <c r="G1251">
        <v>-20.059521012498202</v>
      </c>
      <c r="H1251">
        <v>22.7976247948639</v>
      </c>
      <c r="I1251">
        <v>17.662312637196798</v>
      </c>
      <c r="J1251">
        <v>12.1779861518422</v>
      </c>
      <c r="K1251">
        <v>718.99622840709105</v>
      </c>
      <c r="L1251">
        <v>687.78601805508595</v>
      </c>
      <c r="M1251">
        <v>71.061799998210702</v>
      </c>
      <c r="N1251">
        <v>1.60708540705026</v>
      </c>
      <c r="O1251">
        <v>5.4777845404747296</v>
      </c>
      <c r="P1251">
        <v>45.398230088495502</v>
      </c>
      <c r="Q1251">
        <v>9.1454169482610995E-2</v>
      </c>
    </row>
    <row r="1252" spans="1:17" hidden="1" x14ac:dyDescent="0.3">
      <c r="A1252" t="s">
        <v>2667</v>
      </c>
      <c r="B1252" t="s">
        <v>2668</v>
      </c>
      <c r="C1252" t="s">
        <v>3186</v>
      </c>
      <c r="D1252" t="s">
        <v>54</v>
      </c>
      <c r="E1252">
        <v>1702.70776359</v>
      </c>
      <c r="F1252">
        <v>625.35</v>
      </c>
      <c r="G1252">
        <v>35.038969523445303</v>
      </c>
      <c r="H1252">
        <v>-4.9720859026761097</v>
      </c>
      <c r="I1252">
        <v>17.343285381070601</v>
      </c>
      <c r="J1252">
        <v>-5.5373562830269201</v>
      </c>
      <c r="K1252">
        <v>636.693702087921</v>
      </c>
      <c r="L1252">
        <v>541.21500690932805</v>
      </c>
      <c r="M1252">
        <v>31.666878335507398</v>
      </c>
      <c r="N1252">
        <v>0.403421323811604</v>
      </c>
      <c r="O1252">
        <v>15.943071879747301</v>
      </c>
      <c r="P1252">
        <v>68.104838709677395</v>
      </c>
      <c r="Q1252">
        <v>4.7266584033121999E-2</v>
      </c>
    </row>
    <row r="1253" spans="1:17" hidden="1" x14ac:dyDescent="0.3">
      <c r="A1253" t="s">
        <v>2669</v>
      </c>
      <c r="B1253" t="s">
        <v>2670</v>
      </c>
      <c r="C1253" t="s">
        <v>3186</v>
      </c>
      <c r="D1253" t="s">
        <v>2671</v>
      </c>
      <c r="E1253">
        <v>1701.69208045</v>
      </c>
      <c r="F1253">
        <v>1595.4</v>
      </c>
      <c r="G1253">
        <v>508.49481857685498</v>
      </c>
      <c r="H1253">
        <v>9.0670126838652898</v>
      </c>
      <c r="I1253">
        <v>143.34414284809199</v>
      </c>
      <c r="J1253">
        <v>5.20349549761199</v>
      </c>
      <c r="K1253">
        <v>1485.79727400718</v>
      </c>
      <c r="M1253">
        <v>58.4876840294177</v>
      </c>
      <c r="N1253">
        <v>0.54173276388041403</v>
      </c>
      <c r="O1253">
        <v>13.416698006769399</v>
      </c>
      <c r="P1253">
        <v>566.41604010025003</v>
      </c>
    </row>
    <row r="1254" spans="1:17" hidden="1" x14ac:dyDescent="0.3">
      <c r="A1254" t="s">
        <v>2672</v>
      </c>
      <c r="B1254" t="s">
        <v>2673</v>
      </c>
      <c r="C1254" t="s">
        <v>3186</v>
      </c>
      <c r="D1254" t="s">
        <v>262</v>
      </c>
      <c r="E1254">
        <v>1701.6045099</v>
      </c>
      <c r="F1254">
        <v>300.55</v>
      </c>
      <c r="G1254">
        <v>135.93146002983201</v>
      </c>
      <c r="H1254">
        <v>-18.212655657671998</v>
      </c>
      <c r="I1254">
        <v>36.575509424927198</v>
      </c>
      <c r="J1254">
        <v>-2.6611017897820699</v>
      </c>
      <c r="K1254">
        <v>326.090301413112</v>
      </c>
      <c r="L1254">
        <v>255.007139636635</v>
      </c>
      <c r="M1254">
        <v>33.153830993119101</v>
      </c>
      <c r="N1254">
        <v>0.45412155305456797</v>
      </c>
      <c r="O1254">
        <v>45.965729495924101</v>
      </c>
      <c r="P1254">
        <v>171.13216057735599</v>
      </c>
      <c r="Q1254">
        <v>0.14172672437314099</v>
      </c>
    </row>
    <row r="1255" spans="1:17" hidden="1" x14ac:dyDescent="0.3">
      <c r="A1255" t="s">
        <v>2674</v>
      </c>
      <c r="B1255" t="s">
        <v>2675</v>
      </c>
      <c r="C1255" t="s">
        <v>3186</v>
      </c>
      <c r="D1255" t="s">
        <v>631</v>
      </c>
      <c r="E1255">
        <v>1701.0937799999999</v>
      </c>
      <c r="F1255">
        <v>114.4</v>
      </c>
      <c r="G1255">
        <v>14.9795074659636</v>
      </c>
      <c r="H1255">
        <v>-14.8327690048846</v>
      </c>
      <c r="I1255">
        <v>28.298807804121601</v>
      </c>
      <c r="J1255">
        <v>-23.165162339903599</v>
      </c>
      <c r="K1255">
        <v>128.53349463558001</v>
      </c>
      <c r="L1255">
        <v>100.97320415694</v>
      </c>
      <c r="M1255">
        <v>54.219977380712301</v>
      </c>
      <c r="N1255">
        <v>0.83189695035941902</v>
      </c>
      <c r="O1255">
        <v>39.458041958041903</v>
      </c>
      <c r="P1255">
        <v>62.373145979703303</v>
      </c>
    </row>
    <row r="1256" spans="1:17" hidden="1" x14ac:dyDescent="0.3">
      <c r="A1256" t="s">
        <v>2676</v>
      </c>
      <c r="B1256" t="s">
        <v>2677</v>
      </c>
      <c r="C1256" t="s">
        <v>3186</v>
      </c>
      <c r="D1256" t="s">
        <v>544</v>
      </c>
      <c r="E1256">
        <v>1695.8259</v>
      </c>
      <c r="F1256">
        <v>160.82</v>
      </c>
      <c r="G1256">
        <v>78.107990043059203</v>
      </c>
      <c r="H1256">
        <v>7.5451079143591899</v>
      </c>
      <c r="I1256">
        <v>19.105660225090801</v>
      </c>
      <c r="J1256">
        <v>9.7563557221918593</v>
      </c>
      <c r="K1256">
        <v>152.57148327069601</v>
      </c>
      <c r="L1256">
        <v>138.220653130052</v>
      </c>
      <c r="M1256">
        <v>70.572975251636905</v>
      </c>
      <c r="N1256">
        <v>1.43754026083619</v>
      </c>
      <c r="O1256">
        <v>13.791816938191699</v>
      </c>
      <c r="P1256">
        <v>111.049868766404</v>
      </c>
      <c r="Q1256">
        <v>8.6939520629828002E-2</v>
      </c>
    </row>
    <row r="1257" spans="1:17" hidden="1" x14ac:dyDescent="0.3">
      <c r="A1257" t="s">
        <v>2678</v>
      </c>
      <c r="B1257" t="s">
        <v>2679</v>
      </c>
      <c r="C1257" t="s">
        <v>3186</v>
      </c>
      <c r="D1257" t="s">
        <v>215</v>
      </c>
      <c r="E1257">
        <v>1695.7744783000001</v>
      </c>
      <c r="F1257">
        <v>938.65</v>
      </c>
      <c r="G1257">
        <v>117.725986514307</v>
      </c>
      <c r="H1257">
        <v>-7.9466120452348701</v>
      </c>
      <c r="I1257">
        <v>15.5996071022756</v>
      </c>
      <c r="J1257">
        <v>-5.3618300985117502</v>
      </c>
      <c r="K1257">
        <v>971.25019976346903</v>
      </c>
      <c r="L1257">
        <v>771.11037428057398</v>
      </c>
      <c r="M1257">
        <v>28.5138525900507</v>
      </c>
      <c r="N1257">
        <v>0.490421335292206</v>
      </c>
      <c r="O1257">
        <v>21.7653012304906</v>
      </c>
      <c r="P1257">
        <v>160.013850415512</v>
      </c>
      <c r="Q1257">
        <v>0.17293412491658</v>
      </c>
    </row>
    <row r="1258" spans="1:17" hidden="1" x14ac:dyDescent="0.3">
      <c r="A1258" t="s">
        <v>2680</v>
      </c>
      <c r="B1258" t="s">
        <v>2681</v>
      </c>
      <c r="C1258" t="s">
        <v>3186</v>
      </c>
      <c r="D1258" t="s">
        <v>631</v>
      </c>
      <c r="E1258">
        <v>1692.3029750000001</v>
      </c>
      <c r="F1258">
        <v>62.72</v>
      </c>
      <c r="G1258">
        <v>13.2951880168067</v>
      </c>
      <c r="H1258">
        <v>5.5599742168059398</v>
      </c>
      <c r="I1258">
        <v>-8.8191709599072006</v>
      </c>
      <c r="J1258">
        <v>0.705407212781343</v>
      </c>
      <c r="K1258">
        <v>61.940683303620702</v>
      </c>
      <c r="L1258">
        <v>57.675914225472397</v>
      </c>
      <c r="M1258">
        <v>29.188193916460101</v>
      </c>
      <c r="N1258">
        <v>1.3420802983267199</v>
      </c>
      <c r="O1258">
        <v>24.362244897959101</v>
      </c>
      <c r="P1258">
        <v>44.018369690011497</v>
      </c>
      <c r="Q1258">
        <v>7.1071011628524999E-2</v>
      </c>
    </row>
    <row r="1259" spans="1:17" hidden="1" x14ac:dyDescent="0.3">
      <c r="A1259" t="s">
        <v>2682</v>
      </c>
      <c r="B1259" t="s">
        <v>2683</v>
      </c>
      <c r="C1259" t="s">
        <v>3186</v>
      </c>
      <c r="D1259" t="s">
        <v>398</v>
      </c>
      <c r="E1259">
        <v>1692.27969573</v>
      </c>
      <c r="F1259">
        <v>530.70000000000005</v>
      </c>
      <c r="G1259">
        <v>-4.20957379539042</v>
      </c>
      <c r="H1259">
        <v>9.1544159285619795</v>
      </c>
      <c r="I1259">
        <v>-9.5185903798808393</v>
      </c>
      <c r="J1259">
        <v>6.0632608773639998</v>
      </c>
      <c r="K1259">
        <v>512.85500655014096</v>
      </c>
      <c r="L1259">
        <v>507.09698418171399</v>
      </c>
      <c r="M1259">
        <v>65.627761342222001</v>
      </c>
      <c r="N1259">
        <v>0.90698886628186404</v>
      </c>
      <c r="O1259">
        <v>42.915017900885601</v>
      </c>
      <c r="P1259">
        <v>31.361386138613799</v>
      </c>
      <c r="Q1259">
        <v>8.6819714280370001E-3</v>
      </c>
    </row>
    <row r="1260" spans="1:17" hidden="1" x14ac:dyDescent="0.3">
      <c r="A1260" t="s">
        <v>2684</v>
      </c>
      <c r="B1260" t="s">
        <v>2685</v>
      </c>
      <c r="C1260" t="s">
        <v>3186</v>
      </c>
      <c r="D1260" t="s">
        <v>54</v>
      </c>
      <c r="E1260">
        <v>1690.104282</v>
      </c>
      <c r="F1260">
        <v>1713.85</v>
      </c>
      <c r="G1260">
        <v>40.155577662259603</v>
      </c>
      <c r="H1260">
        <v>21.5154412425793</v>
      </c>
      <c r="I1260">
        <v>24.159450824070401</v>
      </c>
      <c r="J1260">
        <v>1.6301592975232899</v>
      </c>
      <c r="K1260">
        <v>1531.88234283169</v>
      </c>
      <c r="L1260">
        <v>1312.86985380991</v>
      </c>
      <c r="M1260">
        <v>53.190060303137102</v>
      </c>
      <c r="N1260">
        <v>0.93430670721341802</v>
      </c>
      <c r="O1260">
        <v>15.8211045307349</v>
      </c>
      <c r="P1260">
        <v>92.060290244859004</v>
      </c>
      <c r="Q1260">
        <v>0.12386560267548501</v>
      </c>
    </row>
    <row r="1261" spans="1:17" hidden="1" x14ac:dyDescent="0.3">
      <c r="A1261" t="s">
        <v>2686</v>
      </c>
      <c r="B1261" t="s">
        <v>2687</v>
      </c>
      <c r="C1261" t="s">
        <v>3186</v>
      </c>
      <c r="D1261" t="s">
        <v>127</v>
      </c>
      <c r="E1261">
        <v>1689.6785445</v>
      </c>
      <c r="F1261">
        <v>588.9</v>
      </c>
      <c r="G1261">
        <v>74.512331167549206</v>
      </c>
      <c r="H1261">
        <v>20.153651807007801</v>
      </c>
      <c r="I1261">
        <v>-2.5858340292823501</v>
      </c>
      <c r="J1261">
        <v>1.7585966813954499</v>
      </c>
      <c r="K1261">
        <v>556.04469474873395</v>
      </c>
      <c r="L1261">
        <v>500.265071801072</v>
      </c>
      <c r="M1261">
        <v>55.515799018545799</v>
      </c>
      <c r="N1261">
        <v>2.9439814435947</v>
      </c>
      <c r="O1261">
        <v>14.2808626252334</v>
      </c>
      <c r="P1261">
        <v>126.543566070398</v>
      </c>
      <c r="Q1261">
        <v>0.15821361243385601</v>
      </c>
    </row>
    <row r="1262" spans="1:17" hidden="1" x14ac:dyDescent="0.3">
      <c r="A1262" t="s">
        <v>2688</v>
      </c>
      <c r="B1262" t="s">
        <v>2689</v>
      </c>
      <c r="C1262" t="s">
        <v>3186</v>
      </c>
      <c r="D1262" t="s">
        <v>197</v>
      </c>
      <c r="E1262">
        <v>1687.9824000000001</v>
      </c>
      <c r="F1262">
        <v>1340.1</v>
      </c>
      <c r="G1262">
        <v>42.190702817914897</v>
      </c>
      <c r="H1262">
        <v>-1.3327447006991699</v>
      </c>
      <c r="I1262">
        <v>22.1691232196894</v>
      </c>
      <c r="J1262">
        <v>-4.9999503369503397</v>
      </c>
      <c r="K1262">
        <v>1289.0664610666799</v>
      </c>
      <c r="L1262">
        <v>1107.5965474556201</v>
      </c>
      <c r="M1262">
        <v>43.4587111362043</v>
      </c>
      <c r="N1262">
        <v>0.98310954946339502</v>
      </c>
      <c r="O1262">
        <v>11.931945377210599</v>
      </c>
      <c r="P1262">
        <v>78.930502703785194</v>
      </c>
      <c r="Q1262">
        <v>5.1594387952932003E-2</v>
      </c>
    </row>
    <row r="1263" spans="1:17" hidden="1" x14ac:dyDescent="0.3">
      <c r="A1263" t="s">
        <v>2690</v>
      </c>
      <c r="B1263" t="s">
        <v>2691</v>
      </c>
      <c r="C1263" t="s">
        <v>3186</v>
      </c>
      <c r="D1263" t="s">
        <v>285</v>
      </c>
      <c r="E1263">
        <v>1684.60884837</v>
      </c>
      <c r="F1263">
        <v>412.75</v>
      </c>
      <c r="G1263">
        <v>97.111940878331595</v>
      </c>
      <c r="H1263">
        <v>23.289453589519201</v>
      </c>
      <c r="I1263">
        <v>99.042257339378907</v>
      </c>
      <c r="J1263">
        <v>2.50772523617945</v>
      </c>
      <c r="K1263">
        <v>357.14870879270097</v>
      </c>
      <c r="M1263">
        <v>58.926219080427202</v>
      </c>
      <c r="N1263">
        <v>0.87791789412002397</v>
      </c>
      <c r="O1263">
        <v>12.416717141126499</v>
      </c>
      <c r="P1263">
        <v>140.88123723373201</v>
      </c>
    </row>
    <row r="1264" spans="1:17" hidden="1" x14ac:dyDescent="0.3">
      <c r="A1264" t="s">
        <v>2692</v>
      </c>
      <c r="B1264" t="s">
        <v>2693</v>
      </c>
      <c r="C1264" t="s">
        <v>3186</v>
      </c>
      <c r="D1264" t="s">
        <v>215</v>
      </c>
      <c r="E1264">
        <v>1683.8847777000001</v>
      </c>
      <c r="F1264">
        <v>132.68</v>
      </c>
      <c r="G1264">
        <v>106.90241946493499</v>
      </c>
      <c r="H1264">
        <v>72.107015350686595</v>
      </c>
      <c r="I1264">
        <v>79.866340361685204</v>
      </c>
      <c r="J1264">
        <v>21.4153483114242</v>
      </c>
      <c r="K1264">
        <v>85.323560960853698</v>
      </c>
      <c r="L1264">
        <v>73.970324551567401</v>
      </c>
      <c r="M1264">
        <v>93.064953432155093</v>
      </c>
      <c r="N1264">
        <v>2.0679704014418299</v>
      </c>
      <c r="O1264">
        <v>0</v>
      </c>
      <c r="P1264">
        <v>156.83313975996899</v>
      </c>
    </row>
    <row r="1265" spans="1:17" hidden="1" x14ac:dyDescent="0.3">
      <c r="A1265" t="s">
        <v>2694</v>
      </c>
      <c r="B1265" t="s">
        <v>2695</v>
      </c>
      <c r="C1265" t="s">
        <v>3186</v>
      </c>
      <c r="D1265" t="s">
        <v>382</v>
      </c>
      <c r="E1265">
        <v>1680.9</v>
      </c>
      <c r="F1265">
        <v>267.3</v>
      </c>
      <c r="G1265">
        <v>4.8882015933340801</v>
      </c>
      <c r="H1265">
        <v>8.2712979807612701</v>
      </c>
      <c r="I1265">
        <v>98.724400601951302</v>
      </c>
      <c r="J1265">
        <v>10.472299617239001</v>
      </c>
      <c r="K1265">
        <v>238.14014970376601</v>
      </c>
      <c r="L1265">
        <v>201.58994314789999</v>
      </c>
      <c r="M1265">
        <v>72.342492139718203</v>
      </c>
      <c r="N1265">
        <v>0.84920639600473502</v>
      </c>
      <c r="O1265">
        <v>8.1182192293303306</v>
      </c>
      <c r="P1265">
        <v>136.54867256637101</v>
      </c>
      <c r="Q1265">
        <v>-5.8834719136621E-2</v>
      </c>
    </row>
    <row r="1266" spans="1:17" hidden="1" x14ac:dyDescent="0.3">
      <c r="A1266" t="s">
        <v>2696</v>
      </c>
      <c r="B1266" t="s">
        <v>2697</v>
      </c>
      <c r="C1266" t="s">
        <v>3186</v>
      </c>
      <c r="D1266" t="s">
        <v>21</v>
      </c>
      <c r="E1266">
        <v>1678.73018379</v>
      </c>
      <c r="F1266">
        <v>1094.1500000000001</v>
      </c>
      <c r="G1266">
        <v>54.464273035577101</v>
      </c>
      <c r="H1266">
        <v>2.0958307771204798</v>
      </c>
      <c r="I1266">
        <v>36.513581804945098</v>
      </c>
      <c r="J1266">
        <v>-4.12668713332992</v>
      </c>
      <c r="K1266">
        <v>1092.8927686230199</v>
      </c>
      <c r="L1266">
        <v>931.90920120719295</v>
      </c>
      <c r="M1266">
        <v>40.380364385983</v>
      </c>
      <c r="N1266">
        <v>0.61537869321175798</v>
      </c>
      <c r="O1266">
        <v>14.417584426266901</v>
      </c>
      <c r="P1266">
        <v>88.972366148531904</v>
      </c>
      <c r="Q1266">
        <v>9.8397891550093E-2</v>
      </c>
    </row>
    <row r="1267" spans="1:17" hidden="1" x14ac:dyDescent="0.3">
      <c r="A1267" t="s">
        <v>2698</v>
      </c>
      <c r="B1267" t="s">
        <v>2699</v>
      </c>
      <c r="C1267" t="s">
        <v>3186</v>
      </c>
      <c r="D1267" t="s">
        <v>762</v>
      </c>
      <c r="E1267">
        <v>1669.533735</v>
      </c>
      <c r="F1267">
        <v>271.60000000000002</v>
      </c>
      <c r="G1267">
        <v>201.504620671488</v>
      </c>
      <c r="H1267">
        <v>-18.114042798093099</v>
      </c>
      <c r="I1267">
        <v>2.3691537177348199</v>
      </c>
      <c r="J1267">
        <v>-7.6450940872433799</v>
      </c>
      <c r="K1267">
        <v>315.80689023572398</v>
      </c>
      <c r="L1267">
        <v>267.83298607299997</v>
      </c>
      <c r="M1267">
        <v>25.166013332254501</v>
      </c>
      <c r="N1267">
        <v>0.56344345018344999</v>
      </c>
      <c r="O1267">
        <v>63.843888070692103</v>
      </c>
      <c r="P1267">
        <v>231.21951219512101</v>
      </c>
      <c r="Q1267">
        <v>0.10257452200009699</v>
      </c>
    </row>
    <row r="1268" spans="1:17" hidden="1" x14ac:dyDescent="0.3">
      <c r="A1268" t="s">
        <v>2700</v>
      </c>
      <c r="B1268" t="s">
        <v>2701</v>
      </c>
      <c r="C1268" t="s">
        <v>3186</v>
      </c>
      <c r="D1268" t="s">
        <v>468</v>
      </c>
      <c r="E1268">
        <v>1660.5556320600001</v>
      </c>
      <c r="F1268">
        <v>1251.6500000000001</v>
      </c>
      <c r="G1268">
        <v>-15.8725790472649</v>
      </c>
      <c r="H1268">
        <v>-9.3270625900873192</v>
      </c>
      <c r="I1268">
        <v>-13.0722098719895</v>
      </c>
      <c r="J1268">
        <v>2.3597120577757199E-2</v>
      </c>
      <c r="K1268">
        <v>1327.58094163597</v>
      </c>
      <c r="L1268">
        <v>1314.4378440471401</v>
      </c>
      <c r="M1268">
        <v>44.693863527994203</v>
      </c>
      <c r="N1268">
        <v>0.51593651426101295</v>
      </c>
      <c r="O1268">
        <v>24.076219390404599</v>
      </c>
      <c r="P1268">
        <v>22.728832671471299</v>
      </c>
      <c r="Q1268">
        <v>-4.4739693699061001E-2</v>
      </c>
    </row>
    <row r="1269" spans="1:17" hidden="1" x14ac:dyDescent="0.3">
      <c r="A1269" t="s">
        <v>2702</v>
      </c>
      <c r="B1269" t="s">
        <v>2703</v>
      </c>
      <c r="C1269" t="s">
        <v>3186</v>
      </c>
      <c r="D1269" t="s">
        <v>132</v>
      </c>
      <c r="E1269">
        <v>1645.71440985</v>
      </c>
      <c r="F1269">
        <v>123.86</v>
      </c>
      <c r="G1269">
        <v>44.721656042394599</v>
      </c>
      <c r="H1269">
        <v>-0.56387034082467902</v>
      </c>
      <c r="I1269">
        <v>15.8360691266633</v>
      </c>
      <c r="J1269">
        <v>-1.9601960570713599</v>
      </c>
      <c r="K1269">
        <v>131.13585988393999</v>
      </c>
      <c r="L1269">
        <v>115.646665268367</v>
      </c>
      <c r="M1269">
        <v>41.133713148457801</v>
      </c>
      <c r="N1269">
        <v>0.42593908800388303</v>
      </c>
      <c r="O1269">
        <v>21.8714677862102</v>
      </c>
      <c r="P1269">
        <v>87.241118669689996</v>
      </c>
      <c r="Q1269">
        <v>7.7491705630346006E-2</v>
      </c>
    </row>
    <row r="1270" spans="1:17" hidden="1" x14ac:dyDescent="0.3">
      <c r="A1270" t="s">
        <v>2704</v>
      </c>
      <c r="B1270" t="s">
        <v>2705</v>
      </c>
      <c r="C1270" t="s">
        <v>3186</v>
      </c>
      <c r="D1270" t="s">
        <v>46</v>
      </c>
      <c r="E1270">
        <v>1641.0662027639901</v>
      </c>
      <c r="F1270">
        <v>263.74</v>
      </c>
      <c r="G1270">
        <v>338.093359694257</v>
      </c>
      <c r="H1270">
        <v>25.188681957598401</v>
      </c>
      <c r="I1270">
        <v>106.354495567143</v>
      </c>
      <c r="J1270">
        <v>4.04470732012215</v>
      </c>
      <c r="K1270">
        <v>224.67512558840599</v>
      </c>
      <c r="L1270">
        <v>155.79472424300701</v>
      </c>
      <c r="M1270">
        <v>70.7237202251318</v>
      </c>
      <c r="N1270">
        <v>2.0146961596650499</v>
      </c>
      <c r="O1270">
        <v>7.1888981572760997</v>
      </c>
      <c r="P1270">
        <v>454.07563025209998</v>
      </c>
      <c r="Q1270">
        <v>0.22413368556232699</v>
      </c>
    </row>
    <row r="1271" spans="1:17" hidden="1" x14ac:dyDescent="0.3">
      <c r="A1271" t="s">
        <v>2706</v>
      </c>
      <c r="B1271" t="s">
        <v>2707</v>
      </c>
      <c r="C1271" t="s">
        <v>3186</v>
      </c>
      <c r="D1271" t="s">
        <v>21</v>
      </c>
      <c r="E1271">
        <v>1639.5171926099999</v>
      </c>
      <c r="F1271">
        <v>284.39999999999998</v>
      </c>
      <c r="G1271">
        <v>87.356065104337105</v>
      </c>
      <c r="H1271">
        <v>30.086953174861598</v>
      </c>
      <c r="I1271">
        <v>95.983662267345693</v>
      </c>
      <c r="J1271">
        <v>-1.3334614823283699</v>
      </c>
      <c r="K1271">
        <v>246.04680219975799</v>
      </c>
      <c r="L1271">
        <v>185.36609332219501</v>
      </c>
      <c r="M1271">
        <v>55.292552114531297</v>
      </c>
      <c r="N1271">
        <v>0.96148086131958599</v>
      </c>
      <c r="O1271">
        <v>12.482419127988701</v>
      </c>
      <c r="P1271">
        <v>157.37556561085901</v>
      </c>
      <c r="Q1271">
        <v>0.13147914357319901</v>
      </c>
    </row>
    <row r="1272" spans="1:17" hidden="1" x14ac:dyDescent="0.3">
      <c r="A1272" t="s">
        <v>2708</v>
      </c>
      <c r="B1272" t="s">
        <v>2709</v>
      </c>
      <c r="C1272" t="s">
        <v>3186</v>
      </c>
      <c r="D1272" t="s">
        <v>423</v>
      </c>
      <c r="E1272">
        <v>1638.1025749999999</v>
      </c>
      <c r="F1272">
        <v>2945.3</v>
      </c>
      <c r="G1272">
        <v>167.83655879199401</v>
      </c>
      <c r="H1272">
        <v>-31.093687325467201</v>
      </c>
      <c r="I1272">
        <v>86.246641030523804</v>
      </c>
      <c r="J1272">
        <v>-11.7580305882048</v>
      </c>
      <c r="K1272">
        <v>3221.6344869641498</v>
      </c>
      <c r="L1272">
        <v>2473.5601150060302</v>
      </c>
      <c r="M1272">
        <v>9.0476681082600408</v>
      </c>
      <c r="N1272">
        <v>1.4519119549827799</v>
      </c>
      <c r="O1272">
        <v>38.704036940209797</v>
      </c>
      <c r="P1272">
        <v>238.54022988505699</v>
      </c>
      <c r="Q1272">
        <v>0.11173703755648499</v>
      </c>
    </row>
    <row r="1273" spans="1:17" hidden="1" x14ac:dyDescent="0.3">
      <c r="A1273" t="s">
        <v>2710</v>
      </c>
      <c r="B1273" t="s">
        <v>2711</v>
      </c>
      <c r="C1273" t="s">
        <v>3186</v>
      </c>
      <c r="D1273" t="s">
        <v>46</v>
      </c>
      <c r="E1273">
        <v>1637.0684491909999</v>
      </c>
      <c r="F1273">
        <v>167.52</v>
      </c>
      <c r="G1273">
        <v>93.029389485570803</v>
      </c>
      <c r="H1273">
        <v>-17.0542213330442</v>
      </c>
      <c r="I1273">
        <v>12.9660510286699</v>
      </c>
      <c r="J1273">
        <v>-5.1394713666604401</v>
      </c>
      <c r="K1273">
        <v>182.27204320873599</v>
      </c>
      <c r="L1273">
        <v>149.84195753637701</v>
      </c>
      <c r="M1273">
        <v>26.465043853226</v>
      </c>
      <c r="N1273">
        <v>0.37594355585288203</v>
      </c>
      <c r="O1273">
        <v>36.043457497612202</v>
      </c>
      <c r="P1273">
        <v>119.26701570680601</v>
      </c>
      <c r="Q1273">
        <v>0.157826121194754</v>
      </c>
    </row>
    <row r="1274" spans="1:17" hidden="1" x14ac:dyDescent="0.3">
      <c r="A1274" t="s">
        <v>2712</v>
      </c>
      <c r="B1274" t="s">
        <v>2713</v>
      </c>
      <c r="C1274" t="s">
        <v>3186</v>
      </c>
      <c r="D1274" t="s">
        <v>116</v>
      </c>
      <c r="E1274">
        <v>1634.7387738509999</v>
      </c>
      <c r="F1274">
        <v>14.99</v>
      </c>
      <c r="G1274">
        <v>-18.346514833156299</v>
      </c>
      <c r="H1274">
        <v>-4.2809270559838701</v>
      </c>
      <c r="I1274">
        <v>-33.583698666998202</v>
      </c>
      <c r="J1274">
        <v>2.04893034129433</v>
      </c>
      <c r="K1274">
        <v>15.8447800715174</v>
      </c>
      <c r="L1274">
        <v>16.4548730083804</v>
      </c>
      <c r="M1274">
        <v>49.954876074592001</v>
      </c>
      <c r="N1274">
        <v>0.79585250934539398</v>
      </c>
      <c r="O1274">
        <v>75.818188473283598</v>
      </c>
      <c r="P1274">
        <v>25.603235507622099</v>
      </c>
      <c r="Q1274">
        <v>3.7759532202864002E-2</v>
      </c>
    </row>
    <row r="1275" spans="1:17" hidden="1" x14ac:dyDescent="0.3">
      <c r="A1275" t="s">
        <v>2714</v>
      </c>
      <c r="B1275" t="s">
        <v>2715</v>
      </c>
      <c r="C1275" t="s">
        <v>3186</v>
      </c>
      <c r="D1275" t="s">
        <v>2240</v>
      </c>
      <c r="E1275">
        <v>1630.6430347200001</v>
      </c>
      <c r="F1275">
        <v>307.2</v>
      </c>
      <c r="G1275">
        <v>13.7487032387782</v>
      </c>
      <c r="H1275">
        <v>2.0066110340366801</v>
      </c>
      <c r="I1275">
        <v>23.493338757617199</v>
      </c>
      <c r="J1275">
        <v>-4.5214969519516304</v>
      </c>
      <c r="K1275">
        <v>333.46346756840802</v>
      </c>
      <c r="M1275">
        <v>31.4031796739588</v>
      </c>
      <c r="N1275">
        <v>0.85447874115668798</v>
      </c>
      <c r="O1275">
        <v>35.6608072916666</v>
      </c>
      <c r="P1275">
        <v>46.985645933014297</v>
      </c>
    </row>
    <row r="1276" spans="1:17" hidden="1" x14ac:dyDescent="0.3">
      <c r="A1276" t="s">
        <v>2716</v>
      </c>
      <c r="B1276" t="s">
        <v>2717</v>
      </c>
      <c r="C1276" t="s">
        <v>3186</v>
      </c>
      <c r="D1276" t="s">
        <v>262</v>
      </c>
      <c r="E1276">
        <v>1629.2095650599999</v>
      </c>
      <c r="F1276">
        <v>467.25</v>
      </c>
      <c r="G1276">
        <v>-24.384765185813102</v>
      </c>
      <c r="H1276">
        <v>18.519007926735199</v>
      </c>
      <c r="I1276">
        <v>33.965872604639401</v>
      </c>
      <c r="J1276">
        <v>16.051634522280501</v>
      </c>
      <c r="K1276">
        <v>417.18164111331203</v>
      </c>
      <c r="L1276">
        <v>405.46129569862597</v>
      </c>
      <c r="M1276">
        <v>69.488804151753897</v>
      </c>
      <c r="N1276">
        <v>2.0380322900469601</v>
      </c>
      <c r="O1276">
        <v>7.0947030497592296</v>
      </c>
      <c r="P1276">
        <v>60.760364699810701</v>
      </c>
      <c r="Q1276">
        <v>6.2817418689144006E-2</v>
      </c>
    </row>
    <row r="1277" spans="1:17" hidden="1" x14ac:dyDescent="0.3">
      <c r="A1277" t="s">
        <v>2718</v>
      </c>
      <c r="B1277" t="s">
        <v>2719</v>
      </c>
      <c r="C1277" t="s">
        <v>3186</v>
      </c>
      <c r="D1277" t="s">
        <v>2720</v>
      </c>
      <c r="E1277">
        <v>1628.646279</v>
      </c>
      <c r="F1277">
        <v>685.8</v>
      </c>
      <c r="G1277">
        <v>197.40560171646999</v>
      </c>
      <c r="H1277">
        <v>38.596305201748599</v>
      </c>
      <c r="I1277">
        <v>131.22237863117701</v>
      </c>
      <c r="J1277">
        <v>2.9507543712429101</v>
      </c>
      <c r="K1277">
        <v>581.16129657499698</v>
      </c>
      <c r="L1277">
        <v>397.08406618625799</v>
      </c>
      <c r="M1277">
        <v>61.795889256589803</v>
      </c>
      <c r="N1277">
        <v>1.0082774642286501</v>
      </c>
      <c r="O1277">
        <v>9.9300087489063902</v>
      </c>
      <c r="P1277">
        <v>268.80881957515402</v>
      </c>
    </row>
    <row r="1278" spans="1:17" hidden="1" x14ac:dyDescent="0.3">
      <c r="A1278" t="s">
        <v>2721</v>
      </c>
      <c r="B1278" t="s">
        <v>2722</v>
      </c>
      <c r="C1278" t="s">
        <v>3186</v>
      </c>
      <c r="D1278" t="s">
        <v>54</v>
      </c>
      <c r="E1278">
        <v>1628.313183875</v>
      </c>
      <c r="F1278">
        <v>323.85000000000002</v>
      </c>
      <c r="G1278">
        <v>16.7109502519492</v>
      </c>
      <c r="H1278">
        <v>18.809064641020601</v>
      </c>
      <c r="I1278">
        <v>8.4732450683926608</v>
      </c>
      <c r="J1278">
        <v>-0.29803219183840302</v>
      </c>
      <c r="K1278">
        <v>298.878518014669</v>
      </c>
      <c r="L1278">
        <v>261.34425723272398</v>
      </c>
      <c r="M1278">
        <v>56.100123090683397</v>
      </c>
      <c r="N1278">
        <v>1.8748333145066001</v>
      </c>
      <c r="O1278">
        <v>14.1577890998919</v>
      </c>
      <c r="P1278">
        <v>74.629280129414894</v>
      </c>
      <c r="Q1278">
        <v>4.6700861210206002E-2</v>
      </c>
    </row>
    <row r="1279" spans="1:17" hidden="1" x14ac:dyDescent="0.3">
      <c r="A1279" t="s">
        <v>2723</v>
      </c>
      <c r="B1279" t="s">
        <v>2724</v>
      </c>
      <c r="C1279" t="s">
        <v>3186</v>
      </c>
      <c r="D1279" t="s">
        <v>197</v>
      </c>
      <c r="E1279">
        <v>1628.21784</v>
      </c>
      <c r="F1279">
        <v>875.4</v>
      </c>
      <c r="G1279">
        <v>104.03989580954099</v>
      </c>
      <c r="H1279">
        <v>-10.4253014724171</v>
      </c>
      <c r="I1279">
        <v>45.513116450374802</v>
      </c>
      <c r="J1279">
        <v>-2.2312314556459798</v>
      </c>
      <c r="K1279">
        <v>936.786691916981</v>
      </c>
      <c r="L1279">
        <v>807.14735762070802</v>
      </c>
      <c r="M1279">
        <v>31.313743739981899</v>
      </c>
      <c r="N1279">
        <v>0.55323193367060597</v>
      </c>
      <c r="O1279">
        <v>46.270276445053703</v>
      </c>
      <c r="P1279">
        <v>150.221523510075</v>
      </c>
      <c r="Q1279">
        <v>0.11282055894408401</v>
      </c>
    </row>
    <row r="1280" spans="1:17" hidden="1" x14ac:dyDescent="0.3">
      <c r="A1280" t="s">
        <v>2725</v>
      </c>
      <c r="B1280" t="s">
        <v>2726</v>
      </c>
      <c r="C1280" t="s">
        <v>3186</v>
      </c>
      <c r="D1280" t="s">
        <v>206</v>
      </c>
      <c r="E1280">
        <v>1626.4840379699999</v>
      </c>
      <c r="F1280">
        <v>2615.1</v>
      </c>
      <c r="G1280">
        <v>48.527635916633301</v>
      </c>
      <c r="H1280">
        <v>-15.8172820593386</v>
      </c>
      <c r="I1280">
        <v>19.1273904722437</v>
      </c>
      <c r="J1280">
        <v>-7.02755460104426</v>
      </c>
      <c r="K1280">
        <v>2726.65771022533</v>
      </c>
      <c r="L1280">
        <v>2192.2360371657701</v>
      </c>
      <c r="M1280">
        <v>19.0594570741446</v>
      </c>
      <c r="N1280">
        <v>0.32767015904122998</v>
      </c>
      <c r="O1280">
        <v>31.887881916561501</v>
      </c>
      <c r="P1280">
        <v>93.539076376554107</v>
      </c>
      <c r="Q1280">
        <v>0.13007937128354699</v>
      </c>
    </row>
    <row r="1281" spans="1:17" hidden="1" x14ac:dyDescent="0.3">
      <c r="A1281" t="s">
        <v>2727</v>
      </c>
      <c r="B1281" t="s">
        <v>2728</v>
      </c>
      <c r="C1281" t="s">
        <v>3186</v>
      </c>
      <c r="D1281" t="s">
        <v>262</v>
      </c>
      <c r="E1281">
        <v>1622.5024908749999</v>
      </c>
      <c r="F1281">
        <v>2763.4</v>
      </c>
      <c r="G1281">
        <v>188.84133164889701</v>
      </c>
      <c r="H1281">
        <v>-1.1457161974547301</v>
      </c>
      <c r="I1281">
        <v>68.8332784948404</v>
      </c>
      <c r="J1281">
        <v>-5.9962756893908198</v>
      </c>
      <c r="K1281">
        <v>2839.1046806731201</v>
      </c>
      <c r="L1281">
        <v>2178.9593161442599</v>
      </c>
      <c r="M1281">
        <v>31.486498653708001</v>
      </c>
      <c r="N1281">
        <v>0.448856743928986</v>
      </c>
      <c r="O1281">
        <v>26.6193819208221</v>
      </c>
      <c r="P1281">
        <v>238.65196078431299</v>
      </c>
      <c r="Q1281">
        <v>0.168998884689774</v>
      </c>
    </row>
    <row r="1282" spans="1:17" hidden="1" x14ac:dyDescent="0.3">
      <c r="A1282" t="s">
        <v>2729</v>
      </c>
      <c r="B1282" t="s">
        <v>2730</v>
      </c>
      <c r="C1282" t="s">
        <v>3186</v>
      </c>
      <c r="D1282" t="s">
        <v>285</v>
      </c>
      <c r="E1282">
        <v>1619.7774961360001</v>
      </c>
      <c r="F1282">
        <v>167.03</v>
      </c>
      <c r="G1282">
        <v>49.029949854315397</v>
      </c>
      <c r="H1282">
        <v>13.730843963105499</v>
      </c>
      <c r="I1282">
        <v>71.181166600974294</v>
      </c>
      <c r="J1282">
        <v>1.6606656162497</v>
      </c>
      <c r="K1282">
        <v>143.17627827304801</v>
      </c>
      <c r="L1282">
        <v>120.303295406328</v>
      </c>
      <c r="M1282">
        <v>74.965769727161103</v>
      </c>
      <c r="N1282">
        <v>2.03393613562785</v>
      </c>
      <c r="O1282">
        <v>6.5676824522540702</v>
      </c>
      <c r="P1282">
        <v>103.943833943833</v>
      </c>
      <c r="Q1282">
        <v>1.2188945852511001E-2</v>
      </c>
    </row>
    <row r="1283" spans="1:17" hidden="1" x14ac:dyDescent="0.3">
      <c r="A1283" t="s">
        <v>2731</v>
      </c>
      <c r="B1283" t="s">
        <v>2732</v>
      </c>
      <c r="C1283" t="s">
        <v>3186</v>
      </c>
      <c r="D1283" t="s">
        <v>262</v>
      </c>
      <c r="E1283">
        <v>1609.335</v>
      </c>
      <c r="F1283">
        <v>1220.95</v>
      </c>
      <c r="G1283">
        <v>43.009670701414898</v>
      </c>
      <c r="H1283">
        <v>-6.2494820592021902</v>
      </c>
      <c r="I1283">
        <v>49.183106726194303</v>
      </c>
      <c r="J1283">
        <v>-0.77194980756976095</v>
      </c>
      <c r="K1283">
        <v>1261.8432799408099</v>
      </c>
      <c r="L1283">
        <v>1072.8231079007201</v>
      </c>
      <c r="M1283">
        <v>43.591398288306301</v>
      </c>
      <c r="N1283">
        <v>0.37138743837782201</v>
      </c>
      <c r="O1283">
        <v>28.580203939555201</v>
      </c>
      <c r="P1283">
        <v>93.940115955841407</v>
      </c>
      <c r="Q1283">
        <v>7.6200577937689001E-2</v>
      </c>
    </row>
    <row r="1284" spans="1:17" hidden="1" x14ac:dyDescent="0.3">
      <c r="A1284" t="s">
        <v>2733</v>
      </c>
      <c r="B1284" t="s">
        <v>2734</v>
      </c>
      <c r="C1284" t="s">
        <v>3186</v>
      </c>
      <c r="D1284" t="s">
        <v>468</v>
      </c>
      <c r="E1284">
        <v>1609.28855828</v>
      </c>
      <c r="F1284">
        <v>222.51</v>
      </c>
      <c r="G1284">
        <v>52.844868748583401</v>
      </c>
      <c r="H1284">
        <v>36.219052895096702</v>
      </c>
      <c r="I1284">
        <v>84.056806503552096</v>
      </c>
      <c r="J1284">
        <v>4.5515194507799901</v>
      </c>
      <c r="K1284">
        <v>180.74467364732999</v>
      </c>
      <c r="L1284">
        <v>147.39280833949499</v>
      </c>
      <c r="M1284">
        <v>63.180842700587299</v>
      </c>
      <c r="N1284">
        <v>1.93635900262771</v>
      </c>
      <c r="O1284">
        <v>11.6354321154105</v>
      </c>
      <c r="P1284">
        <v>119.871541501976</v>
      </c>
      <c r="Q1284">
        <v>6.9564314363158006E-2</v>
      </c>
    </row>
    <row r="1285" spans="1:17" hidden="1" x14ac:dyDescent="0.3">
      <c r="A1285" t="s">
        <v>2735</v>
      </c>
      <c r="B1285" t="s">
        <v>2736</v>
      </c>
      <c r="C1285" t="s">
        <v>3186</v>
      </c>
      <c r="D1285" t="s">
        <v>60</v>
      </c>
      <c r="E1285">
        <v>1605.2345721080001</v>
      </c>
      <c r="F1285">
        <v>223.74</v>
      </c>
      <c r="G1285">
        <v>-45.2164420821805</v>
      </c>
      <c r="H1285">
        <v>-4.3453788423823996</v>
      </c>
      <c r="I1285">
        <v>-35.471806563341502</v>
      </c>
      <c r="J1285">
        <v>-0.65731699377396002</v>
      </c>
      <c r="K1285">
        <v>231.464738551789</v>
      </c>
      <c r="M1285">
        <v>48.422783278018201</v>
      </c>
      <c r="N1285">
        <v>0.96441600355750401</v>
      </c>
      <c r="O1285">
        <v>32.542236524537401</v>
      </c>
      <c r="P1285">
        <v>12.43216080402</v>
      </c>
    </row>
    <row r="1286" spans="1:17" hidden="1" x14ac:dyDescent="0.3">
      <c r="A1286" t="s">
        <v>2737</v>
      </c>
      <c r="B1286" t="s">
        <v>2738</v>
      </c>
      <c r="C1286" t="s">
        <v>3186</v>
      </c>
      <c r="D1286" t="s">
        <v>285</v>
      </c>
      <c r="E1286">
        <v>1604.248</v>
      </c>
      <c r="F1286">
        <v>528.04999999999995</v>
      </c>
      <c r="G1286">
        <v>5.5936058346876196</v>
      </c>
      <c r="H1286">
        <v>7.3572115630451096</v>
      </c>
      <c r="I1286">
        <v>38.519485446143001</v>
      </c>
      <c r="J1286">
        <v>-3.5421061329480499</v>
      </c>
      <c r="K1286">
        <v>508.726923712077</v>
      </c>
      <c r="L1286">
        <v>443.05772168961101</v>
      </c>
      <c r="M1286">
        <v>62.417521645786998</v>
      </c>
      <c r="N1286">
        <v>0.672389168353973</v>
      </c>
      <c r="O1286">
        <v>8.6734210775494898</v>
      </c>
      <c r="P1286">
        <v>60.892748324192503</v>
      </c>
      <c r="Q1286">
        <v>-4.5505230106570004E-3</v>
      </c>
    </row>
    <row r="1287" spans="1:17" hidden="1" x14ac:dyDescent="0.3">
      <c r="A1287" t="s">
        <v>2739</v>
      </c>
      <c r="B1287" t="s">
        <v>2740</v>
      </c>
      <c r="C1287" t="s">
        <v>3186</v>
      </c>
      <c r="D1287" t="s">
        <v>2741</v>
      </c>
      <c r="E1287">
        <v>1597.5282373929999</v>
      </c>
      <c r="F1287">
        <v>43.64</v>
      </c>
      <c r="G1287">
        <v>-14.768916131835701</v>
      </c>
      <c r="H1287">
        <v>57.914764469392999</v>
      </c>
      <c r="I1287">
        <v>7.8374936280878504</v>
      </c>
      <c r="J1287">
        <v>51.316005858369799</v>
      </c>
      <c r="K1287">
        <v>32.354584906821202</v>
      </c>
      <c r="L1287">
        <v>33.208394662753001</v>
      </c>
      <c r="M1287">
        <v>82.268153907827497</v>
      </c>
      <c r="N1287">
        <v>4.4624127376042102</v>
      </c>
      <c r="O1287">
        <v>19.156736938588399</v>
      </c>
      <c r="P1287">
        <v>67.846153846153797</v>
      </c>
      <c r="Q1287">
        <v>0.17440425613802199</v>
      </c>
    </row>
    <row r="1288" spans="1:17" hidden="1" x14ac:dyDescent="0.3">
      <c r="A1288" t="s">
        <v>2742</v>
      </c>
      <c r="B1288" t="s">
        <v>2743</v>
      </c>
      <c r="C1288" t="s">
        <v>3186</v>
      </c>
      <c r="D1288" t="s">
        <v>127</v>
      </c>
      <c r="E1288">
        <v>1597.2135201599999</v>
      </c>
      <c r="F1288">
        <v>69.23</v>
      </c>
      <c r="G1288">
        <v>39.582733060201598</v>
      </c>
      <c r="H1288">
        <v>-3.7683325050548899</v>
      </c>
      <c r="I1288">
        <v>7.6418488170584302</v>
      </c>
      <c r="J1288">
        <v>-5.0999269106557001</v>
      </c>
      <c r="K1288">
        <v>69.830062720856901</v>
      </c>
      <c r="L1288">
        <v>61.913858144780299</v>
      </c>
      <c r="M1288">
        <v>37.412835827224598</v>
      </c>
      <c r="N1288">
        <v>0.68016787279183999</v>
      </c>
      <c r="O1288">
        <v>24.223602484472</v>
      </c>
      <c r="P1288">
        <v>92.038834951456295</v>
      </c>
      <c r="Q1288">
        <v>5.8465336315397999E-2</v>
      </c>
    </row>
    <row r="1289" spans="1:17" hidden="1" x14ac:dyDescent="0.3">
      <c r="A1289" t="s">
        <v>2744</v>
      </c>
      <c r="B1289" t="s">
        <v>2745</v>
      </c>
      <c r="C1289" t="s">
        <v>3186</v>
      </c>
      <c r="D1289" t="s">
        <v>631</v>
      </c>
      <c r="E1289">
        <v>1591.46153424</v>
      </c>
      <c r="F1289">
        <v>158.32</v>
      </c>
      <c r="G1289">
        <v>-13.3132324979829</v>
      </c>
      <c r="H1289">
        <v>10.407748893302699</v>
      </c>
      <c r="I1289">
        <v>14.947441012007801</v>
      </c>
      <c r="J1289">
        <v>13.008113966678</v>
      </c>
      <c r="K1289">
        <v>145.34409848163901</v>
      </c>
      <c r="L1289">
        <v>141.275497665259</v>
      </c>
      <c r="M1289">
        <v>77.297443346126599</v>
      </c>
      <c r="N1289">
        <v>1.69305147835709</v>
      </c>
      <c r="O1289">
        <v>18.715260232440599</v>
      </c>
      <c r="P1289">
        <v>38.2707423580785</v>
      </c>
      <c r="Q1289">
        <v>-5.7950686338153999E-2</v>
      </c>
    </row>
    <row r="1290" spans="1:17" hidden="1" x14ac:dyDescent="0.3">
      <c r="A1290" t="s">
        <v>2746</v>
      </c>
      <c r="B1290" t="s">
        <v>2747</v>
      </c>
      <c r="C1290" t="s">
        <v>3186</v>
      </c>
      <c r="D1290" t="s">
        <v>75</v>
      </c>
      <c r="E1290">
        <v>1582.92975</v>
      </c>
      <c r="F1290">
        <v>50001</v>
      </c>
      <c r="G1290">
        <v>154.666868160787</v>
      </c>
      <c r="H1290">
        <v>-8.0750103338908907</v>
      </c>
      <c r="I1290">
        <v>85.165008204638994</v>
      </c>
      <c r="J1290">
        <v>-2.9343070655736998</v>
      </c>
      <c r="K1290">
        <v>52135.7318797267</v>
      </c>
      <c r="L1290">
        <v>38618.701073755401</v>
      </c>
      <c r="M1290">
        <v>32.056242157858698</v>
      </c>
      <c r="N1290">
        <v>0.42348484848484802</v>
      </c>
      <c r="O1290">
        <v>33.995320093598103</v>
      </c>
      <c r="P1290">
        <v>210.565217391304</v>
      </c>
      <c r="Q1290">
        <v>9.1537314782787996E-2</v>
      </c>
    </row>
    <row r="1291" spans="1:17" hidden="1" x14ac:dyDescent="0.3">
      <c r="A1291" t="s">
        <v>2748</v>
      </c>
      <c r="B1291" t="s">
        <v>2749</v>
      </c>
      <c r="C1291" t="s">
        <v>3186</v>
      </c>
      <c r="D1291" t="s">
        <v>631</v>
      </c>
      <c r="E1291">
        <v>1579.688331755</v>
      </c>
      <c r="F1291">
        <v>711.9</v>
      </c>
      <c r="G1291">
        <v>40.210818950613898</v>
      </c>
      <c r="H1291">
        <v>-7.28789325758519</v>
      </c>
      <c r="I1291">
        <v>57.736084187471299</v>
      </c>
      <c r="J1291">
        <v>-3.3190182839004199</v>
      </c>
      <c r="K1291">
        <v>694.73259994830801</v>
      </c>
      <c r="L1291">
        <v>571.43329155421804</v>
      </c>
      <c r="M1291">
        <v>41.881458335518502</v>
      </c>
      <c r="N1291">
        <v>0.35827811700394302</v>
      </c>
      <c r="O1291">
        <v>21.491782553729401</v>
      </c>
      <c r="P1291">
        <v>88.457974851091905</v>
      </c>
      <c r="Q1291">
        <v>4.1853755072911003E-2</v>
      </c>
    </row>
    <row r="1292" spans="1:17" hidden="1" x14ac:dyDescent="0.3">
      <c r="A1292" t="s">
        <v>2750</v>
      </c>
      <c r="B1292" t="s">
        <v>2751</v>
      </c>
      <c r="C1292" t="s">
        <v>3186</v>
      </c>
      <c r="D1292" t="s">
        <v>46</v>
      </c>
      <c r="E1292">
        <v>1570.3072500000001</v>
      </c>
      <c r="F1292">
        <v>389.7</v>
      </c>
      <c r="G1292">
        <v>0.700484527950195</v>
      </c>
      <c r="H1292">
        <v>0.82490120163312897</v>
      </c>
      <c r="I1292">
        <v>36.811493955353299</v>
      </c>
      <c r="J1292">
        <v>-3.9469954178878499</v>
      </c>
      <c r="K1292">
        <v>415.839693788033</v>
      </c>
      <c r="L1292">
        <v>362.02309194704299</v>
      </c>
      <c r="M1292">
        <v>27.124912437197999</v>
      </c>
      <c r="N1292">
        <v>0.368710109754601</v>
      </c>
      <c r="O1292">
        <v>27.649473954323799</v>
      </c>
      <c r="P1292">
        <v>69.324353682381002</v>
      </c>
      <c r="Q1292">
        <v>7.1787450021560006E-2</v>
      </c>
    </row>
    <row r="1293" spans="1:17" hidden="1" x14ac:dyDescent="0.3">
      <c r="A1293" t="s">
        <v>2752</v>
      </c>
      <c r="B1293" t="s">
        <v>2753</v>
      </c>
      <c r="C1293" t="s">
        <v>3186</v>
      </c>
      <c r="D1293" t="s">
        <v>138</v>
      </c>
      <c r="E1293">
        <v>1569.0298663599999</v>
      </c>
      <c r="F1293">
        <v>167.15</v>
      </c>
      <c r="G1293">
        <v>42.369338952893798</v>
      </c>
      <c r="H1293">
        <v>-9.2975946122162192</v>
      </c>
      <c r="I1293">
        <v>-16.463068500122301</v>
      </c>
      <c r="J1293">
        <v>-8.26313338540354</v>
      </c>
      <c r="K1293">
        <v>180.48704058397399</v>
      </c>
      <c r="L1293">
        <v>168.248977833173</v>
      </c>
      <c r="M1293">
        <v>30.871185698548999</v>
      </c>
      <c r="N1293">
        <v>0.67102423638939601</v>
      </c>
      <c r="O1293">
        <v>60.0658091534549</v>
      </c>
      <c r="P1293">
        <v>83.984589983489201</v>
      </c>
      <c r="Q1293">
        <v>8.5677551926614998E-2</v>
      </c>
    </row>
    <row r="1294" spans="1:17" hidden="1" x14ac:dyDescent="0.3">
      <c r="A1294" t="s">
        <v>2754</v>
      </c>
      <c r="B1294" t="s">
        <v>2755</v>
      </c>
      <c r="C1294" t="s">
        <v>3186</v>
      </c>
      <c r="D1294" t="s">
        <v>127</v>
      </c>
      <c r="E1294">
        <v>1568.8995837</v>
      </c>
      <c r="F1294">
        <v>12.93</v>
      </c>
      <c r="G1294">
        <v>-1.3100899893514</v>
      </c>
      <c r="H1294">
        <v>-3.5836928777597299</v>
      </c>
      <c r="I1294">
        <v>-26.073410282815999</v>
      </c>
      <c r="J1294">
        <v>-1.5355981642273899</v>
      </c>
      <c r="K1294">
        <v>13.5220872152764</v>
      </c>
      <c r="L1294">
        <v>13.411076358138301</v>
      </c>
      <c r="M1294">
        <v>35.924222111851599</v>
      </c>
      <c r="N1294">
        <v>0.37102887055857098</v>
      </c>
      <c r="O1294">
        <v>42.304717710750197</v>
      </c>
      <c r="P1294">
        <v>65.769230769230703</v>
      </c>
      <c r="Q1294">
        <v>6.1269886202035002E-2</v>
      </c>
    </row>
    <row r="1295" spans="1:17" hidden="1" x14ac:dyDescent="0.3">
      <c r="A1295" t="s">
        <v>2756</v>
      </c>
      <c r="B1295" t="s">
        <v>2757</v>
      </c>
      <c r="C1295" t="s">
        <v>3186</v>
      </c>
      <c r="D1295" t="s">
        <v>197</v>
      </c>
      <c r="E1295">
        <v>1566.1944450000001</v>
      </c>
      <c r="F1295">
        <v>114.74</v>
      </c>
      <c r="G1295">
        <v>12.2536230243891</v>
      </c>
      <c r="H1295">
        <v>-7.5951611381377004</v>
      </c>
      <c r="I1295">
        <v>-28.704161322136301</v>
      </c>
      <c r="J1295">
        <v>-2.8692644290758098</v>
      </c>
      <c r="K1295">
        <v>122.750457612305</v>
      </c>
      <c r="L1295">
        <v>118.06392714783</v>
      </c>
      <c r="M1295">
        <v>33.340461492460904</v>
      </c>
      <c r="N1295">
        <v>0.68101883943731401</v>
      </c>
      <c r="O1295">
        <v>36.831096391842401</v>
      </c>
      <c r="P1295">
        <v>45.794155019059701</v>
      </c>
      <c r="Q1295">
        <v>8.9837419874680996E-2</v>
      </c>
    </row>
    <row r="1296" spans="1:17" hidden="1" x14ac:dyDescent="0.3">
      <c r="A1296" t="s">
        <v>2758</v>
      </c>
      <c r="B1296" t="s">
        <v>2759</v>
      </c>
      <c r="C1296" t="s">
        <v>3186</v>
      </c>
      <c r="D1296" t="s">
        <v>468</v>
      </c>
      <c r="E1296">
        <v>1565.552562288</v>
      </c>
      <c r="F1296">
        <v>243.65</v>
      </c>
      <c r="G1296">
        <v>-17.148752256605899</v>
      </c>
      <c r="H1296">
        <v>31.020372836090399</v>
      </c>
      <c r="I1296">
        <v>27.763966076762799</v>
      </c>
      <c r="J1296">
        <v>4.0532999349533396</v>
      </c>
      <c r="K1296">
        <v>216.475900654806</v>
      </c>
      <c r="L1296">
        <v>205.71193209158201</v>
      </c>
      <c r="M1296">
        <v>68.825440192835202</v>
      </c>
      <c r="N1296">
        <v>2.0306219343849099</v>
      </c>
      <c r="O1296">
        <v>8.1551405704904401</v>
      </c>
      <c r="P1296">
        <v>52.376485303314503</v>
      </c>
      <c r="Q1296">
        <v>1.8839797211473001E-2</v>
      </c>
    </row>
    <row r="1297" spans="1:17" hidden="1" x14ac:dyDescent="0.3">
      <c r="A1297" t="s">
        <v>2760</v>
      </c>
      <c r="B1297" t="s">
        <v>2761</v>
      </c>
      <c r="C1297" t="s">
        <v>3186</v>
      </c>
      <c r="D1297" t="s">
        <v>804</v>
      </c>
      <c r="E1297">
        <v>1564.416951636</v>
      </c>
      <c r="F1297">
        <v>69.97</v>
      </c>
      <c r="G1297">
        <v>100.569505059153</v>
      </c>
      <c r="H1297">
        <v>2.2037955639486801</v>
      </c>
      <c r="I1297">
        <v>32.379349723135398</v>
      </c>
      <c r="J1297">
        <v>3.0041993743171398</v>
      </c>
      <c r="K1297">
        <v>68.217680035935501</v>
      </c>
      <c r="L1297">
        <v>58.2069237497778</v>
      </c>
      <c r="M1297">
        <v>58.313724854474302</v>
      </c>
      <c r="N1297">
        <v>0.63938846895758505</v>
      </c>
      <c r="O1297">
        <v>10.7617550378733</v>
      </c>
      <c r="P1297">
        <v>149.003558718861</v>
      </c>
      <c r="Q1297">
        <v>0.23340559245506201</v>
      </c>
    </row>
    <row r="1298" spans="1:17" hidden="1" x14ac:dyDescent="0.3">
      <c r="A1298" t="s">
        <v>2762</v>
      </c>
      <c r="B1298" t="s">
        <v>2763</v>
      </c>
      <c r="C1298" t="s">
        <v>3186</v>
      </c>
      <c r="D1298" t="s">
        <v>423</v>
      </c>
      <c r="E1298">
        <v>1560.0117861270001</v>
      </c>
      <c r="F1298">
        <v>104.83</v>
      </c>
      <c r="G1298">
        <v>-60.119682354947201</v>
      </c>
      <c r="H1298">
        <v>11.0347655641062</v>
      </c>
      <c r="I1298">
        <v>-12.0806401047869</v>
      </c>
      <c r="J1298">
        <v>5.1619053292693202</v>
      </c>
      <c r="K1298">
        <v>101.74271325725699</v>
      </c>
      <c r="L1298">
        <v>110.29439056803299</v>
      </c>
      <c r="M1298">
        <v>64.224045128924701</v>
      </c>
      <c r="N1298">
        <v>0.67735061421536702</v>
      </c>
      <c r="O1298">
        <v>63.025851378422203</v>
      </c>
      <c r="P1298">
        <v>16.4777777777777</v>
      </c>
      <c r="Q1298">
        <v>-3.8834726288990998E-2</v>
      </c>
    </row>
    <row r="1299" spans="1:17" hidden="1" x14ac:dyDescent="0.3">
      <c r="A1299" t="s">
        <v>2764</v>
      </c>
      <c r="B1299" t="s">
        <v>2765</v>
      </c>
      <c r="C1299" t="s">
        <v>3186</v>
      </c>
      <c r="D1299" t="s">
        <v>132</v>
      </c>
      <c r="E1299">
        <v>1557.8043584940001</v>
      </c>
      <c r="F1299">
        <v>58.3</v>
      </c>
      <c r="G1299">
        <v>112.69680000827201</v>
      </c>
      <c r="H1299">
        <v>28.668049282519</v>
      </c>
      <c r="I1299">
        <v>83.507009297603503</v>
      </c>
      <c r="J1299">
        <v>15.4809384303146</v>
      </c>
      <c r="K1299">
        <v>47.486062947733899</v>
      </c>
      <c r="L1299">
        <v>37.682858337235501</v>
      </c>
      <c r="M1299">
        <v>65.967654082701699</v>
      </c>
      <c r="N1299">
        <v>2.4948152332686102</v>
      </c>
      <c r="O1299">
        <v>18.181818181818102</v>
      </c>
      <c r="P1299">
        <v>144.444444444444</v>
      </c>
      <c r="Q1299">
        <v>8.9499530985281003E-2</v>
      </c>
    </row>
    <row r="1300" spans="1:17" hidden="1" x14ac:dyDescent="0.3">
      <c r="A1300" t="s">
        <v>2766</v>
      </c>
      <c r="B1300" t="s">
        <v>2767</v>
      </c>
      <c r="C1300" t="s">
        <v>3186</v>
      </c>
      <c r="D1300" t="s">
        <v>282</v>
      </c>
      <c r="E1300">
        <v>1551.2782549139999</v>
      </c>
      <c r="F1300">
        <v>27.22</v>
      </c>
      <c r="G1300">
        <v>-44.126012344915701</v>
      </c>
      <c r="H1300">
        <v>-10.841111610564299</v>
      </c>
      <c r="I1300">
        <v>-24.9971923830687</v>
      </c>
      <c r="J1300">
        <v>-3.8873199813430599</v>
      </c>
      <c r="K1300">
        <v>30.006476500841099</v>
      </c>
      <c r="L1300">
        <v>31.4966948709835</v>
      </c>
      <c r="M1300">
        <v>22.416717667203699</v>
      </c>
      <c r="N1300">
        <v>0.41836956735327802</v>
      </c>
      <c r="O1300">
        <v>68.258633357825104</v>
      </c>
      <c r="P1300">
        <v>20.9777777777777</v>
      </c>
      <c r="Q1300">
        <v>-4.1085453088824997E-2</v>
      </c>
    </row>
    <row r="1301" spans="1:17" hidden="1" x14ac:dyDescent="0.3">
      <c r="A1301" t="s">
        <v>2768</v>
      </c>
      <c r="B1301" t="s">
        <v>2769</v>
      </c>
      <c r="C1301" t="s">
        <v>3186</v>
      </c>
      <c r="D1301" t="s">
        <v>127</v>
      </c>
      <c r="E1301">
        <v>1545.4251999999999</v>
      </c>
      <c r="F1301">
        <v>755.45</v>
      </c>
      <c r="G1301">
        <v>-20.053073547119201</v>
      </c>
      <c r="H1301">
        <v>14.2280419321301</v>
      </c>
      <c r="I1301">
        <v>2.08337093627877</v>
      </c>
      <c r="J1301">
        <v>1.7550407157611501</v>
      </c>
      <c r="K1301">
        <v>693.97440644139203</v>
      </c>
      <c r="L1301">
        <v>652.21192636332705</v>
      </c>
      <c r="M1301">
        <v>59.118366556425499</v>
      </c>
      <c r="N1301">
        <v>2.7749467831514099</v>
      </c>
      <c r="O1301">
        <v>9.69620755840889</v>
      </c>
      <c r="P1301">
        <v>31.2684622067767</v>
      </c>
      <c r="Q1301">
        <v>0.106944831799231</v>
      </c>
    </row>
    <row r="1302" spans="1:17" hidden="1" x14ac:dyDescent="0.3">
      <c r="A1302" t="s">
        <v>2770</v>
      </c>
      <c r="B1302" t="s">
        <v>2771</v>
      </c>
      <c r="C1302" t="s">
        <v>3186</v>
      </c>
      <c r="D1302" t="s">
        <v>46</v>
      </c>
      <c r="E1302">
        <v>1541.3423463459901</v>
      </c>
      <c r="F1302">
        <v>66.650000000000006</v>
      </c>
      <c r="G1302">
        <v>-6.4811044821050299</v>
      </c>
      <c r="H1302">
        <v>-8.3601507193090203</v>
      </c>
      <c r="I1302">
        <v>-7.3776728597330504E-2</v>
      </c>
      <c r="J1302">
        <v>2.9624511201047299</v>
      </c>
      <c r="K1302">
        <v>70.566994904144906</v>
      </c>
      <c r="L1302">
        <v>69.104661991967404</v>
      </c>
      <c r="M1302">
        <v>51.944648075626702</v>
      </c>
      <c r="N1302">
        <v>0.50834512914419006</v>
      </c>
      <c r="O1302">
        <v>39.759939984996201</v>
      </c>
      <c r="P1302">
        <v>24.2311276794035</v>
      </c>
      <c r="Q1302">
        <v>9.1873573243672998E-2</v>
      </c>
    </row>
    <row r="1303" spans="1:17" hidden="1" x14ac:dyDescent="0.3">
      <c r="A1303" t="s">
        <v>2772</v>
      </c>
      <c r="B1303" t="s">
        <v>2773</v>
      </c>
      <c r="C1303" t="s">
        <v>3186</v>
      </c>
      <c r="D1303" t="s">
        <v>197</v>
      </c>
      <c r="E1303">
        <v>1532.4858290319901</v>
      </c>
      <c r="F1303">
        <v>223.37</v>
      </c>
      <c r="G1303">
        <v>-40.2632603384749</v>
      </c>
      <c r="H1303">
        <v>-4.44792052003615</v>
      </c>
      <c r="I1303">
        <v>-30.5186248196359</v>
      </c>
      <c r="J1303">
        <v>-1.1226184802544801</v>
      </c>
      <c r="M1303">
        <v>0</v>
      </c>
      <c r="O1303">
        <v>21.274119174463799</v>
      </c>
      <c r="P1303">
        <v>3.8640379428996598</v>
      </c>
    </row>
    <row r="1304" spans="1:17" hidden="1" x14ac:dyDescent="0.3">
      <c r="A1304" t="s">
        <v>2774</v>
      </c>
      <c r="B1304" t="s">
        <v>2775</v>
      </c>
      <c r="C1304" t="s">
        <v>3186</v>
      </c>
      <c r="D1304" t="s">
        <v>271</v>
      </c>
      <c r="E1304">
        <v>1531.635326118</v>
      </c>
      <c r="F1304">
        <v>184.68</v>
      </c>
      <c r="G1304">
        <v>-34.219689001504499</v>
      </c>
      <c r="H1304">
        <v>4.3338867274283697</v>
      </c>
      <c r="I1304">
        <v>-6.3677670888007496</v>
      </c>
      <c r="J1304">
        <v>2.6012122669668098</v>
      </c>
      <c r="K1304">
        <v>180.258594353192</v>
      </c>
      <c r="M1304">
        <v>51.561773616662002</v>
      </c>
      <c r="N1304">
        <v>2.0187235033109601</v>
      </c>
      <c r="O1304">
        <v>19.070825211176</v>
      </c>
      <c r="P1304">
        <v>43.4965034965035</v>
      </c>
    </row>
    <row r="1305" spans="1:17" hidden="1" x14ac:dyDescent="0.3">
      <c r="A1305" t="s">
        <v>2776</v>
      </c>
      <c r="B1305" t="s">
        <v>2777</v>
      </c>
      <c r="C1305" t="s">
        <v>3186</v>
      </c>
      <c r="D1305" t="s">
        <v>379</v>
      </c>
      <c r="E1305">
        <v>1529.3675135999999</v>
      </c>
      <c r="F1305">
        <v>246.09</v>
      </c>
      <c r="G1305">
        <v>-13.352305120318</v>
      </c>
      <c r="H1305">
        <v>-9.6276891965624998</v>
      </c>
      <c r="I1305">
        <v>-17.582218998216401</v>
      </c>
      <c r="J1305">
        <v>-0.83236350038798501</v>
      </c>
      <c r="K1305">
        <v>258.05517669967401</v>
      </c>
      <c r="L1305">
        <v>251.67280418553801</v>
      </c>
      <c r="M1305">
        <v>45.201821489927902</v>
      </c>
      <c r="N1305">
        <v>0.55712505446389005</v>
      </c>
      <c r="O1305">
        <v>26.762566540696401</v>
      </c>
      <c r="P1305">
        <v>20.014630577907798</v>
      </c>
      <c r="Q1305">
        <v>9.7296544303492993E-2</v>
      </c>
    </row>
    <row r="1306" spans="1:17" hidden="1" x14ac:dyDescent="0.3">
      <c r="A1306" t="s">
        <v>2778</v>
      </c>
      <c r="B1306" t="s">
        <v>2779</v>
      </c>
      <c r="C1306" t="s">
        <v>3186</v>
      </c>
      <c r="D1306" t="s">
        <v>220</v>
      </c>
      <c r="E1306">
        <v>1521.3569951249999</v>
      </c>
      <c r="F1306">
        <v>541.5</v>
      </c>
      <c r="G1306">
        <v>104.67921812844401</v>
      </c>
      <c r="H1306">
        <v>11.427713682553801</v>
      </c>
      <c r="I1306">
        <v>22.015770008691899</v>
      </c>
      <c r="J1306">
        <v>18.489498235868101</v>
      </c>
      <c r="K1306">
        <v>448.589727016989</v>
      </c>
      <c r="L1306">
        <v>390.76278339244902</v>
      </c>
      <c r="M1306">
        <v>84.235765403887598</v>
      </c>
      <c r="N1306">
        <v>2.2353415588458998</v>
      </c>
      <c r="O1306">
        <v>7.1098799630655503</v>
      </c>
      <c r="P1306">
        <v>144.41435341909201</v>
      </c>
      <c r="Q1306">
        <v>0.13858725976122799</v>
      </c>
    </row>
    <row r="1307" spans="1:17" hidden="1" x14ac:dyDescent="0.3">
      <c r="A1307" t="s">
        <v>2780</v>
      </c>
      <c r="B1307" t="s">
        <v>2781</v>
      </c>
      <c r="C1307" t="s">
        <v>3186</v>
      </c>
      <c r="D1307" t="s">
        <v>21</v>
      </c>
      <c r="E1307">
        <v>1516.2405553599999</v>
      </c>
      <c r="F1307">
        <v>850</v>
      </c>
      <c r="G1307">
        <v>698.60468333723099</v>
      </c>
      <c r="H1307">
        <v>14.340558227167399</v>
      </c>
      <c r="I1307">
        <v>300.684923408033</v>
      </c>
      <c r="J1307">
        <v>0.42684681144798398</v>
      </c>
      <c r="K1307">
        <v>764.30575894516096</v>
      </c>
      <c r="M1307">
        <v>64.130940922148397</v>
      </c>
      <c r="N1307">
        <v>0.83236163744638303</v>
      </c>
      <c r="O1307">
        <v>17.411764705882302</v>
      </c>
      <c r="P1307">
        <v>811.52815013404802</v>
      </c>
    </row>
    <row r="1308" spans="1:17" hidden="1" x14ac:dyDescent="0.3">
      <c r="A1308" t="s">
        <v>2782</v>
      </c>
      <c r="B1308" t="s">
        <v>2783</v>
      </c>
      <c r="C1308" t="s">
        <v>3186</v>
      </c>
      <c r="D1308" t="s">
        <v>21</v>
      </c>
      <c r="E1308">
        <v>1514.03979</v>
      </c>
      <c r="F1308">
        <v>138.91</v>
      </c>
      <c r="G1308">
        <v>263.95900299224701</v>
      </c>
      <c r="H1308">
        <v>31.278399238636499</v>
      </c>
      <c r="I1308">
        <v>157.491230204901</v>
      </c>
      <c r="J1308">
        <v>10.9878832171204</v>
      </c>
      <c r="K1308">
        <v>107.959411646742</v>
      </c>
      <c r="L1308">
        <v>74.864606008253006</v>
      </c>
      <c r="M1308">
        <v>81.042455965488998</v>
      </c>
      <c r="N1308">
        <v>1.6436452305234699</v>
      </c>
      <c r="O1308">
        <v>4.6720898423439703</v>
      </c>
      <c r="P1308">
        <v>383.165217391304</v>
      </c>
    </row>
    <row r="1309" spans="1:17" hidden="1" x14ac:dyDescent="0.3">
      <c r="A1309" t="s">
        <v>2784</v>
      </c>
      <c r="B1309" t="s">
        <v>2785</v>
      </c>
      <c r="C1309" t="s">
        <v>3186</v>
      </c>
      <c r="D1309" t="s">
        <v>285</v>
      </c>
      <c r="E1309">
        <v>1507.0180014099999</v>
      </c>
      <c r="F1309">
        <v>109.31</v>
      </c>
      <c r="G1309">
        <v>-36.565764039118903</v>
      </c>
      <c r="H1309">
        <v>-1.1875756924499501</v>
      </c>
      <c r="I1309">
        <v>-0.82103303043879405</v>
      </c>
      <c r="J1309">
        <v>0.93912270476913395</v>
      </c>
      <c r="K1309">
        <v>112.801795190121</v>
      </c>
      <c r="L1309">
        <v>111.787697493205</v>
      </c>
      <c r="M1309">
        <v>44.486181776854302</v>
      </c>
      <c r="N1309">
        <v>0.406166188970225</v>
      </c>
      <c r="O1309">
        <v>18.003842283414102</v>
      </c>
      <c r="P1309">
        <v>18.815217391304301</v>
      </c>
      <c r="Q1309">
        <v>-3.0114558157415001E-2</v>
      </c>
    </row>
    <row r="1310" spans="1:17" hidden="1" x14ac:dyDescent="0.3">
      <c r="A1310" t="s">
        <v>2786</v>
      </c>
      <c r="B1310" t="s">
        <v>2787</v>
      </c>
      <c r="C1310" t="s">
        <v>3186</v>
      </c>
      <c r="D1310" t="s">
        <v>379</v>
      </c>
      <c r="E1310">
        <v>1503.3646777500001</v>
      </c>
      <c r="F1310">
        <v>123.36</v>
      </c>
      <c r="G1310">
        <v>-10.0247199565157</v>
      </c>
      <c r="H1310">
        <v>-8.9222388034514406</v>
      </c>
      <c r="I1310">
        <v>5.2238321885754102</v>
      </c>
      <c r="J1310">
        <v>-2.0765855075599999</v>
      </c>
      <c r="K1310">
        <v>129.210998574185</v>
      </c>
      <c r="L1310">
        <v>121.412704393346</v>
      </c>
      <c r="M1310">
        <v>27.108193419380601</v>
      </c>
      <c r="N1310">
        <v>0.24879128522386801</v>
      </c>
      <c r="O1310">
        <v>26.540207522697699</v>
      </c>
      <c r="P1310">
        <v>30.677966101694899</v>
      </c>
      <c r="Q1310">
        <v>4.2520529438630002E-2</v>
      </c>
    </row>
    <row r="1311" spans="1:17" hidden="1" x14ac:dyDescent="0.3">
      <c r="A1311" t="s">
        <v>2788</v>
      </c>
      <c r="B1311" t="s">
        <v>2789</v>
      </c>
      <c r="C1311" t="s">
        <v>3186</v>
      </c>
      <c r="D1311" t="s">
        <v>751</v>
      </c>
      <c r="E1311">
        <v>1502.0466694199999</v>
      </c>
      <c r="F1311">
        <v>276.36</v>
      </c>
      <c r="G1311">
        <v>2.8000541261521299</v>
      </c>
      <c r="H1311">
        <v>0.56424839550605999</v>
      </c>
      <c r="I1311">
        <v>1.01700164389148</v>
      </c>
      <c r="J1311">
        <v>1.5687156348346101</v>
      </c>
      <c r="K1311">
        <v>268.28989428572601</v>
      </c>
      <c r="L1311">
        <v>248.46816275793699</v>
      </c>
      <c r="M1311">
        <v>57.335343564974302</v>
      </c>
      <c r="N1311">
        <v>0.63384056212122197</v>
      </c>
      <c r="O1311">
        <v>3.126356925749</v>
      </c>
      <c r="P1311">
        <v>36.211740351914798</v>
      </c>
      <c r="Q1311">
        <v>2.5420345253382999E-2</v>
      </c>
    </row>
    <row r="1312" spans="1:17" hidden="1" x14ac:dyDescent="0.3">
      <c r="A1312" t="s">
        <v>2790</v>
      </c>
      <c r="B1312" t="s">
        <v>2791</v>
      </c>
      <c r="C1312" t="s">
        <v>3186</v>
      </c>
      <c r="D1312" t="s">
        <v>648</v>
      </c>
      <c r="E1312">
        <v>1501.5239670000001</v>
      </c>
      <c r="F1312">
        <v>211.1</v>
      </c>
      <c r="G1312">
        <v>-46.652329331508703</v>
      </c>
      <c r="H1312">
        <v>-9.1256681111395395</v>
      </c>
      <c r="I1312">
        <v>-31.883772265522701</v>
      </c>
      <c r="J1312">
        <v>-2.0450225060484999</v>
      </c>
      <c r="K1312">
        <v>235.93958342264801</v>
      </c>
      <c r="L1312">
        <v>255.09417468137701</v>
      </c>
      <c r="M1312">
        <v>29.162464864998402</v>
      </c>
      <c r="N1312">
        <v>0.63513628932420296</v>
      </c>
      <c r="O1312">
        <v>56.797726196115498</v>
      </c>
      <c r="P1312">
        <v>2.07930367504833</v>
      </c>
      <c r="Q1312">
        <v>4.8671892890112999E-2</v>
      </c>
    </row>
    <row r="1313" spans="1:17" hidden="1" x14ac:dyDescent="0.3">
      <c r="A1313" t="s">
        <v>2792</v>
      </c>
      <c r="B1313" t="s">
        <v>2793</v>
      </c>
      <c r="C1313" t="s">
        <v>3186</v>
      </c>
      <c r="D1313" t="s">
        <v>398</v>
      </c>
      <c r="E1313">
        <v>1499.145481428</v>
      </c>
      <c r="F1313">
        <v>36.35</v>
      </c>
      <c r="G1313">
        <v>20.9283656815985</v>
      </c>
      <c r="H1313">
        <v>-3.2167766415732202</v>
      </c>
      <c r="I1313">
        <v>0.20042823821349001</v>
      </c>
      <c r="J1313">
        <v>4.62926813597789</v>
      </c>
      <c r="K1313">
        <v>37.6382158942709</v>
      </c>
      <c r="L1313">
        <v>35.492334044561503</v>
      </c>
      <c r="M1313">
        <v>60.432814485917</v>
      </c>
      <c r="N1313">
        <v>0.61768921298296398</v>
      </c>
      <c r="O1313">
        <v>27.922971114167801</v>
      </c>
      <c r="P1313">
        <v>78.186274509803894</v>
      </c>
      <c r="Q1313">
        <v>1.2443730387993001E-2</v>
      </c>
    </row>
    <row r="1314" spans="1:17" hidden="1" x14ac:dyDescent="0.3">
      <c r="A1314" t="s">
        <v>2794</v>
      </c>
      <c r="B1314" t="s">
        <v>2795</v>
      </c>
      <c r="C1314" t="s">
        <v>3186</v>
      </c>
      <c r="D1314" t="s">
        <v>468</v>
      </c>
      <c r="E1314">
        <v>1493.1253069489901</v>
      </c>
      <c r="F1314">
        <v>84.15</v>
      </c>
      <c r="G1314">
        <v>1.94211482979271</v>
      </c>
      <c r="H1314">
        <v>-7.4024927914225902</v>
      </c>
      <c r="I1314">
        <v>26.134127941671299</v>
      </c>
      <c r="J1314">
        <v>0.98872618804254897</v>
      </c>
      <c r="K1314">
        <v>89.661505218873998</v>
      </c>
      <c r="L1314">
        <v>82.741313074692201</v>
      </c>
      <c r="M1314">
        <v>45.115720167945902</v>
      </c>
      <c r="N1314">
        <v>0.36434458215543197</v>
      </c>
      <c r="O1314">
        <v>24.7177658942364</v>
      </c>
      <c r="P1314">
        <v>50.4021447721179</v>
      </c>
      <c r="Q1314">
        <v>-3.3484109162099998E-2</v>
      </c>
    </row>
    <row r="1315" spans="1:17" hidden="1" x14ac:dyDescent="0.3">
      <c r="A1315" t="s">
        <v>2796</v>
      </c>
      <c r="B1315" t="s">
        <v>2797</v>
      </c>
      <c r="C1315" t="s">
        <v>3186</v>
      </c>
      <c r="D1315" t="s">
        <v>21</v>
      </c>
      <c r="E1315">
        <v>1486.8207136599999</v>
      </c>
      <c r="F1315">
        <v>394</v>
      </c>
      <c r="G1315">
        <v>0.51160974466447895</v>
      </c>
      <c r="H1315">
        <v>-2.2947467186302499</v>
      </c>
      <c r="I1315">
        <v>23.5212239386838</v>
      </c>
      <c r="J1315">
        <v>-8.8248941431980299</v>
      </c>
      <c r="K1315">
        <v>394.046952602891</v>
      </c>
      <c r="L1315">
        <v>346.68680736203697</v>
      </c>
      <c r="M1315">
        <v>35.021722339300801</v>
      </c>
      <c r="N1315">
        <v>1.2133352465999401</v>
      </c>
      <c r="O1315">
        <v>15.482233502538</v>
      </c>
      <c r="P1315">
        <v>58.615136876006403</v>
      </c>
      <c r="Q1315">
        <v>-1.9410297064208999E-2</v>
      </c>
    </row>
    <row r="1316" spans="1:17" hidden="1" x14ac:dyDescent="0.3">
      <c r="A1316" t="s">
        <v>2798</v>
      </c>
      <c r="B1316" t="s">
        <v>2799</v>
      </c>
      <c r="C1316" t="s">
        <v>3186</v>
      </c>
      <c r="D1316" t="s">
        <v>166</v>
      </c>
      <c r="E1316">
        <v>1482.436855575</v>
      </c>
      <c r="F1316">
        <v>1226.2</v>
      </c>
      <c r="G1316">
        <v>-13.1351957457477</v>
      </c>
      <c r="H1316">
        <v>-5.3340451548949703</v>
      </c>
      <c r="I1316">
        <v>11.5362444842388</v>
      </c>
      <c r="J1316">
        <v>-4.05462698142638</v>
      </c>
      <c r="K1316">
        <v>1260.29899391872</v>
      </c>
      <c r="L1316">
        <v>1185.97558522381</v>
      </c>
      <c r="M1316">
        <v>29.755501144382801</v>
      </c>
      <c r="N1316">
        <v>0.272779040646286</v>
      </c>
      <c r="O1316">
        <v>28.445604305985899</v>
      </c>
      <c r="P1316">
        <v>36.2671556370506</v>
      </c>
      <c r="Q1316">
        <v>-5.0497095867259E-2</v>
      </c>
    </row>
    <row r="1317" spans="1:17" hidden="1" x14ac:dyDescent="0.3">
      <c r="A1317" t="s">
        <v>2800</v>
      </c>
      <c r="B1317" t="s">
        <v>2801</v>
      </c>
      <c r="C1317" t="s">
        <v>3186</v>
      </c>
      <c r="D1317" t="s">
        <v>54</v>
      </c>
      <c r="E1317">
        <v>1476.1909536000001</v>
      </c>
      <c r="F1317">
        <v>727.5</v>
      </c>
      <c r="G1317">
        <v>19.276925233909999</v>
      </c>
      <c r="H1317">
        <v>7.9401099547151297</v>
      </c>
      <c r="I1317">
        <v>9.7542978008573193</v>
      </c>
      <c r="J1317">
        <v>-7.1325697018179204</v>
      </c>
      <c r="K1317">
        <v>701.15819219953403</v>
      </c>
      <c r="L1317">
        <v>627.03140402000304</v>
      </c>
      <c r="M1317">
        <v>43.049667043036401</v>
      </c>
      <c r="N1317">
        <v>2.0055283855105599</v>
      </c>
      <c r="O1317">
        <v>11.594501718212999</v>
      </c>
      <c r="P1317">
        <v>54.131355932203398</v>
      </c>
      <c r="Q1317">
        <v>6.4422524533451E-2</v>
      </c>
    </row>
    <row r="1318" spans="1:17" hidden="1" x14ac:dyDescent="0.3">
      <c r="A1318" t="s">
        <v>2802</v>
      </c>
      <c r="B1318" t="s">
        <v>2803</v>
      </c>
      <c r="C1318" t="s">
        <v>3186</v>
      </c>
      <c r="D1318" t="s">
        <v>83</v>
      </c>
      <c r="E1318">
        <v>1476.18</v>
      </c>
      <c r="F1318">
        <v>121.77</v>
      </c>
      <c r="G1318">
        <v>191.69971059338499</v>
      </c>
      <c r="H1318">
        <v>58.405744852969399</v>
      </c>
      <c r="I1318">
        <v>86.795823988755402</v>
      </c>
      <c r="J1318">
        <v>5.0200986065802402</v>
      </c>
      <c r="K1318">
        <v>96.275499466764103</v>
      </c>
      <c r="L1318">
        <v>70.002497364363805</v>
      </c>
      <c r="M1318">
        <v>62.745035262486297</v>
      </c>
      <c r="N1318">
        <v>1.11158874511545</v>
      </c>
      <c r="O1318">
        <v>10.1256467110125</v>
      </c>
      <c r="P1318">
        <v>244.469589816124</v>
      </c>
      <c r="Q1318">
        <v>0.13795230293025099</v>
      </c>
    </row>
    <row r="1319" spans="1:17" hidden="1" x14ac:dyDescent="0.3">
      <c r="A1319" t="s">
        <v>2804</v>
      </c>
      <c r="B1319" t="s">
        <v>2805</v>
      </c>
      <c r="C1319" t="s">
        <v>3186</v>
      </c>
      <c r="D1319" t="s">
        <v>132</v>
      </c>
      <c r="E1319">
        <v>1463.4434800049901</v>
      </c>
      <c r="F1319">
        <v>353.5</v>
      </c>
      <c r="G1319">
        <v>65.361289767924404</v>
      </c>
      <c r="H1319">
        <v>11.633471065724301</v>
      </c>
      <c r="I1319">
        <v>-5.5214006851307298</v>
      </c>
      <c r="J1319">
        <v>6.0283765446211302</v>
      </c>
      <c r="K1319">
        <v>332.94223940030901</v>
      </c>
      <c r="L1319">
        <v>316.686008980461</v>
      </c>
      <c r="M1319">
        <v>65.202454617570396</v>
      </c>
      <c r="N1319">
        <v>1.17471319246227</v>
      </c>
      <c r="O1319">
        <v>17.680339462517601</v>
      </c>
      <c r="P1319">
        <v>122.958057395143</v>
      </c>
      <c r="Q1319">
        <v>9.4917355385139998E-2</v>
      </c>
    </row>
    <row r="1320" spans="1:17" hidden="1" x14ac:dyDescent="0.3">
      <c r="A1320" t="s">
        <v>2806</v>
      </c>
      <c r="B1320" t="s">
        <v>2807</v>
      </c>
      <c r="C1320" t="s">
        <v>3186</v>
      </c>
      <c r="D1320" t="s">
        <v>83</v>
      </c>
      <c r="E1320">
        <v>1459.7370000000001</v>
      </c>
      <c r="F1320">
        <v>143</v>
      </c>
      <c r="G1320">
        <v>-34.600330482690097</v>
      </c>
      <c r="H1320">
        <v>-0.14553956765520701</v>
      </c>
      <c r="I1320">
        <v>-11.1910761221313</v>
      </c>
      <c r="J1320">
        <v>-3.5127654408423199</v>
      </c>
      <c r="K1320">
        <v>150.14982080934001</v>
      </c>
      <c r="L1320">
        <v>149.746182474367</v>
      </c>
      <c r="M1320">
        <v>31.468280781977999</v>
      </c>
      <c r="N1320">
        <v>0.39536845246262298</v>
      </c>
      <c r="O1320">
        <v>41.958041958041903</v>
      </c>
      <c r="P1320">
        <v>26.046716615249</v>
      </c>
      <c r="Q1320">
        <v>0.114617903004154</v>
      </c>
    </row>
    <row r="1321" spans="1:17" hidden="1" x14ac:dyDescent="0.3">
      <c r="A1321" t="s">
        <v>2808</v>
      </c>
      <c r="B1321" t="s">
        <v>2809</v>
      </c>
      <c r="C1321" t="s">
        <v>3186</v>
      </c>
      <c r="D1321" t="s">
        <v>37</v>
      </c>
      <c r="E1321">
        <v>1453.126</v>
      </c>
      <c r="F1321">
        <v>43.35</v>
      </c>
      <c r="G1321">
        <v>-14.9696590754449</v>
      </c>
      <c r="H1321">
        <v>-6.8241109962266204</v>
      </c>
      <c r="I1321">
        <v>-12.5610798896417</v>
      </c>
      <c r="J1321">
        <v>-1.98761130123234</v>
      </c>
      <c r="K1321">
        <v>45.204117294157697</v>
      </c>
      <c r="L1321">
        <v>45.557187095974399</v>
      </c>
      <c r="M1321">
        <v>34.6942408283522</v>
      </c>
      <c r="N1321">
        <v>0.93265797998645505</v>
      </c>
      <c r="O1321">
        <v>83.137254901960702</v>
      </c>
      <c r="P1321">
        <v>27.5</v>
      </c>
      <c r="Q1321">
        <v>0.205197466824073</v>
      </c>
    </row>
    <row r="1322" spans="1:17" hidden="1" x14ac:dyDescent="0.3">
      <c r="A1322" t="s">
        <v>2810</v>
      </c>
      <c r="B1322" t="s">
        <v>2811</v>
      </c>
      <c r="C1322" t="s">
        <v>3186</v>
      </c>
      <c r="D1322" t="s">
        <v>451</v>
      </c>
      <c r="E1322">
        <v>1452.56163842</v>
      </c>
      <c r="F1322">
        <v>583.65</v>
      </c>
      <c r="G1322">
        <v>98.459197647869402</v>
      </c>
      <c r="H1322">
        <v>1.4383714272383299</v>
      </c>
      <c r="I1322">
        <v>47.5457951323421</v>
      </c>
      <c r="J1322">
        <v>-2.8835072446291998</v>
      </c>
      <c r="K1322">
        <v>561.53421400108505</v>
      </c>
      <c r="L1322">
        <v>451.095084687434</v>
      </c>
      <c r="M1322">
        <v>43.495243668183498</v>
      </c>
      <c r="N1322">
        <v>0.72110133385901998</v>
      </c>
      <c r="O1322">
        <v>14.443587766640899</v>
      </c>
      <c r="P1322">
        <v>135.247883917775</v>
      </c>
      <c r="Q1322">
        <v>0.13623799716635801</v>
      </c>
    </row>
    <row r="1323" spans="1:17" hidden="1" x14ac:dyDescent="0.3">
      <c r="A1323" t="s">
        <v>2812</v>
      </c>
      <c r="B1323" t="s">
        <v>2813</v>
      </c>
      <c r="C1323" t="s">
        <v>3186</v>
      </c>
      <c r="D1323" t="s">
        <v>2671</v>
      </c>
      <c r="E1323">
        <v>1451.046</v>
      </c>
      <c r="F1323">
        <v>1723.45</v>
      </c>
      <c r="G1323">
        <v>605.93963774793599</v>
      </c>
      <c r="H1323">
        <v>5.9630601144920599</v>
      </c>
      <c r="I1323">
        <v>73.272479458361005</v>
      </c>
      <c r="J1323">
        <v>-1.78627399106317</v>
      </c>
      <c r="K1323">
        <v>1779.32837452485</v>
      </c>
      <c r="L1323">
        <v>1234.5755718874</v>
      </c>
      <c r="M1323">
        <v>41.0845672717276</v>
      </c>
      <c r="N1323">
        <v>0.43803275762038602</v>
      </c>
      <c r="O1323">
        <v>28.231164234529501</v>
      </c>
      <c r="P1323">
        <v>651.77753544165705</v>
      </c>
    </row>
    <row r="1324" spans="1:17" hidden="1" x14ac:dyDescent="0.3">
      <c r="A1324" t="s">
        <v>2814</v>
      </c>
      <c r="B1324" t="s">
        <v>2815</v>
      </c>
      <c r="C1324" t="s">
        <v>3186</v>
      </c>
      <c r="D1324" t="s">
        <v>609</v>
      </c>
      <c r="E1324">
        <v>1448.4556291250001</v>
      </c>
      <c r="F1324">
        <v>238.8</v>
      </c>
      <c r="G1324">
        <v>-16.1661811878176</v>
      </c>
      <c r="H1324">
        <v>-13.088864571642601</v>
      </c>
      <c r="I1324">
        <v>-4.56423513642505</v>
      </c>
      <c r="J1324">
        <v>-4.5350856718555299</v>
      </c>
      <c r="K1324">
        <v>256.37130416093498</v>
      </c>
      <c r="L1324">
        <v>239.88485300115801</v>
      </c>
      <c r="M1324">
        <v>14.3519796028468</v>
      </c>
      <c r="N1324">
        <v>0.74116994571934003</v>
      </c>
      <c r="O1324">
        <v>28.978224455611301</v>
      </c>
      <c r="P1324">
        <v>24.375</v>
      </c>
      <c r="Q1324">
        <v>-1.3888246295889001E-2</v>
      </c>
    </row>
    <row r="1325" spans="1:17" hidden="1" x14ac:dyDescent="0.3">
      <c r="A1325" t="s">
        <v>2816</v>
      </c>
      <c r="B1325" t="s">
        <v>2817</v>
      </c>
      <c r="C1325" t="s">
        <v>3186</v>
      </c>
      <c r="D1325" t="s">
        <v>166</v>
      </c>
      <c r="E1325">
        <v>1447.058088</v>
      </c>
      <c r="F1325">
        <v>589.25</v>
      </c>
      <c r="G1325">
        <v>-73.557817540353895</v>
      </c>
      <c r="H1325">
        <v>3.9371671992620798</v>
      </c>
      <c r="I1325">
        <v>-1.78596325446967</v>
      </c>
      <c r="J1325">
        <v>-5.2589932703875002</v>
      </c>
      <c r="K1325">
        <v>627.55472217454496</v>
      </c>
      <c r="L1325">
        <v>693.37817885768595</v>
      </c>
      <c r="M1325">
        <v>29.908720559387501</v>
      </c>
      <c r="N1325">
        <v>0.76386955715441696</v>
      </c>
      <c r="O1325">
        <v>96.860415782774695</v>
      </c>
      <c r="P1325">
        <v>29.862258953167998</v>
      </c>
      <c r="Q1325">
        <v>4.5511921669460997E-2</v>
      </c>
    </row>
    <row r="1326" spans="1:17" hidden="1" x14ac:dyDescent="0.3">
      <c r="A1326" t="s">
        <v>2818</v>
      </c>
      <c r="B1326" t="s">
        <v>2819</v>
      </c>
      <c r="C1326" t="s">
        <v>3186</v>
      </c>
      <c r="D1326" t="s">
        <v>282</v>
      </c>
      <c r="E1326">
        <v>1446.2543214899999</v>
      </c>
      <c r="F1326">
        <v>846.15</v>
      </c>
      <c r="G1326">
        <v>59.566062843323103</v>
      </c>
      <c r="H1326">
        <v>-4.7068516110631098</v>
      </c>
      <c r="I1326">
        <v>30.267914683086101</v>
      </c>
      <c r="J1326">
        <v>-0.22747959136559101</v>
      </c>
      <c r="K1326">
        <v>754.31215145035799</v>
      </c>
      <c r="L1326">
        <v>597.69619561431296</v>
      </c>
      <c r="M1326">
        <v>53.077158006164197</v>
      </c>
      <c r="N1326">
        <v>0.89768409821878103</v>
      </c>
      <c r="O1326">
        <v>19.3878153991609</v>
      </c>
      <c r="P1326">
        <v>152.58208955223799</v>
      </c>
      <c r="Q1326">
        <v>0.20541423697722899</v>
      </c>
    </row>
    <row r="1327" spans="1:17" hidden="1" x14ac:dyDescent="0.3">
      <c r="A1327" t="s">
        <v>2820</v>
      </c>
      <c r="B1327" t="s">
        <v>2821</v>
      </c>
      <c r="C1327" t="s">
        <v>3186</v>
      </c>
      <c r="D1327" t="s">
        <v>1011</v>
      </c>
      <c r="E1327">
        <v>1433.5190562</v>
      </c>
      <c r="F1327">
        <v>720</v>
      </c>
      <c r="G1327">
        <v>-21.0820836478456</v>
      </c>
      <c r="H1327">
        <v>3.1312461466305099</v>
      </c>
      <c r="I1327">
        <v>17.510359381355599</v>
      </c>
      <c r="J1327">
        <v>-2.0234973552944302</v>
      </c>
      <c r="K1327">
        <v>684.190074344854</v>
      </c>
      <c r="L1327">
        <v>634.78352451790397</v>
      </c>
      <c r="M1327">
        <v>43.424864398282502</v>
      </c>
      <c r="N1327">
        <v>0.55832121469643203</v>
      </c>
      <c r="O1327">
        <v>18.75</v>
      </c>
      <c r="P1327">
        <v>50.1407569596496</v>
      </c>
      <c r="Q1327">
        <v>5.3098547099825998E-2</v>
      </c>
    </row>
    <row r="1328" spans="1:17" hidden="1" x14ac:dyDescent="0.3">
      <c r="A1328" t="s">
        <v>2822</v>
      </c>
      <c r="B1328" t="s">
        <v>2823</v>
      </c>
      <c r="C1328" t="s">
        <v>3186</v>
      </c>
      <c r="D1328" t="s">
        <v>220</v>
      </c>
      <c r="E1328">
        <v>1431.0076766</v>
      </c>
      <c r="F1328">
        <v>2350.9499999999998</v>
      </c>
      <c r="G1328">
        <v>191.93127349455801</v>
      </c>
      <c r="H1328">
        <v>54.111958094943901</v>
      </c>
      <c r="I1328">
        <v>97.084115815886506</v>
      </c>
      <c r="J1328">
        <v>-7.6206304596058603</v>
      </c>
      <c r="K1328">
        <v>1762.40385468506</v>
      </c>
      <c r="L1328">
        <v>1351.08917238859</v>
      </c>
      <c r="M1328">
        <v>60.461245309166401</v>
      </c>
      <c r="N1328">
        <v>2.5099179201167598</v>
      </c>
      <c r="O1328">
        <v>13.5073055573278</v>
      </c>
      <c r="P1328">
        <v>222.04794520547901</v>
      </c>
      <c r="Q1328">
        <v>0.127249053473142</v>
      </c>
    </row>
    <row r="1329" spans="1:17" hidden="1" x14ac:dyDescent="0.3">
      <c r="A1329" t="s">
        <v>2824</v>
      </c>
      <c r="B1329" t="s">
        <v>2825</v>
      </c>
      <c r="C1329" t="s">
        <v>3186</v>
      </c>
      <c r="D1329" t="s">
        <v>83</v>
      </c>
      <c r="E1329">
        <v>1430.106530157</v>
      </c>
      <c r="F1329">
        <v>281.27999999999997</v>
      </c>
      <c r="G1329">
        <v>4.2867357277204299</v>
      </c>
      <c r="H1329">
        <v>21.502602935911</v>
      </c>
      <c r="I1329">
        <v>4.7483886079483399</v>
      </c>
      <c r="J1329">
        <v>4.9048085881338297</v>
      </c>
      <c r="K1329">
        <v>253.80367678557701</v>
      </c>
      <c r="L1329">
        <v>265.502921624885</v>
      </c>
      <c r="M1329">
        <v>69.266379807370598</v>
      </c>
      <c r="N1329">
        <v>4.0171901417970703</v>
      </c>
      <c r="O1329">
        <v>35.807736063708703</v>
      </c>
      <c r="P1329">
        <v>70.472727272727198</v>
      </c>
    </row>
    <row r="1330" spans="1:17" hidden="1" x14ac:dyDescent="0.3">
      <c r="A1330" t="s">
        <v>2826</v>
      </c>
      <c r="B1330" t="s">
        <v>2827</v>
      </c>
      <c r="C1330" t="s">
        <v>3186</v>
      </c>
      <c r="D1330" t="s">
        <v>80</v>
      </c>
      <c r="E1330">
        <v>1429.5046193749999</v>
      </c>
      <c r="F1330">
        <v>123.45</v>
      </c>
      <c r="G1330">
        <v>36.004455524066103</v>
      </c>
      <c r="H1330">
        <v>1.6901269031431401</v>
      </c>
      <c r="I1330">
        <v>6.7721116440838003</v>
      </c>
      <c r="J1330">
        <v>2.1054660032252301</v>
      </c>
      <c r="K1330">
        <v>127.08703798459</v>
      </c>
      <c r="L1330">
        <v>114.86467450236999</v>
      </c>
      <c r="M1330">
        <v>60.485414361691298</v>
      </c>
      <c r="N1330">
        <v>0.72057712977989496</v>
      </c>
      <c r="O1330">
        <v>20.583232077764201</v>
      </c>
      <c r="P1330">
        <v>68.947584508006003</v>
      </c>
    </row>
    <row r="1331" spans="1:17" hidden="1" x14ac:dyDescent="0.3">
      <c r="A1331" t="s">
        <v>2828</v>
      </c>
      <c r="B1331" t="s">
        <v>2829</v>
      </c>
      <c r="C1331" t="s">
        <v>3186</v>
      </c>
      <c r="D1331" t="s">
        <v>513</v>
      </c>
      <c r="E1331">
        <v>1422.83547</v>
      </c>
      <c r="F1331">
        <v>122.1</v>
      </c>
      <c r="G1331">
        <v>-19.925044593024701</v>
      </c>
      <c r="H1331">
        <v>11.904707279639901</v>
      </c>
      <c r="I1331">
        <v>20.313731986679102</v>
      </c>
      <c r="J1331">
        <v>-5.7881107341275504</v>
      </c>
      <c r="K1331">
        <v>115.21046215352</v>
      </c>
      <c r="L1331">
        <v>103.543790485282</v>
      </c>
      <c r="M1331">
        <v>43.980279174856904</v>
      </c>
      <c r="N1331">
        <v>2.5951062503998301</v>
      </c>
      <c r="O1331">
        <v>17.936117936117899</v>
      </c>
      <c r="P1331">
        <v>46.402877697841703</v>
      </c>
    </row>
    <row r="1332" spans="1:17" hidden="1" x14ac:dyDescent="0.3">
      <c r="A1332" t="s">
        <v>2830</v>
      </c>
      <c r="B1332" t="s">
        <v>2831</v>
      </c>
      <c r="C1332" t="s">
        <v>3186</v>
      </c>
      <c r="D1332" t="s">
        <v>80</v>
      </c>
      <c r="E1332">
        <v>1420.559119586</v>
      </c>
      <c r="F1332">
        <v>93.23</v>
      </c>
      <c r="G1332">
        <v>-21.778242467734</v>
      </c>
      <c r="H1332">
        <v>-4.6510160509914602</v>
      </c>
      <c r="I1332">
        <v>-20.577352842314099</v>
      </c>
      <c r="J1332">
        <v>-2.8509311253246201</v>
      </c>
      <c r="K1332">
        <v>101.629705221294</v>
      </c>
      <c r="L1332">
        <v>101.97271906597901</v>
      </c>
      <c r="M1332">
        <v>27.8624631490149</v>
      </c>
      <c r="N1332">
        <v>0.45207274074004999</v>
      </c>
      <c r="O1332">
        <v>32.897136114984399</v>
      </c>
      <c r="P1332">
        <v>12.0552884615384</v>
      </c>
      <c r="Q1332">
        <v>4.0039524598670002E-3</v>
      </c>
    </row>
    <row r="1333" spans="1:17" hidden="1" x14ac:dyDescent="0.3">
      <c r="A1333" t="s">
        <v>2832</v>
      </c>
      <c r="B1333" t="s">
        <v>2833</v>
      </c>
      <c r="C1333" t="s">
        <v>3186</v>
      </c>
      <c r="D1333" t="s">
        <v>215</v>
      </c>
      <c r="E1333">
        <v>1416.2022288200001</v>
      </c>
      <c r="F1333">
        <v>356.65</v>
      </c>
      <c r="G1333">
        <v>-46.982070665679899</v>
      </c>
      <c r="H1333">
        <v>-6.1612709159761199</v>
      </c>
      <c r="I1333">
        <v>-34.419581428434903</v>
      </c>
      <c r="J1333">
        <v>0.12396433464048</v>
      </c>
      <c r="K1333">
        <v>392.02547544359498</v>
      </c>
      <c r="L1333">
        <v>453.47169836333597</v>
      </c>
      <c r="M1333">
        <v>45.266554509284099</v>
      </c>
      <c r="N1333">
        <v>0.63256142747910704</v>
      </c>
      <c r="O1333">
        <v>78.157857843824402</v>
      </c>
      <c r="P1333">
        <v>0.309379834059897</v>
      </c>
    </row>
    <row r="1334" spans="1:17" hidden="1" x14ac:dyDescent="0.3">
      <c r="A1334" t="s">
        <v>2834</v>
      </c>
      <c r="B1334" t="s">
        <v>2835</v>
      </c>
      <c r="C1334" t="s">
        <v>3186</v>
      </c>
      <c r="D1334" t="s">
        <v>1617</v>
      </c>
      <c r="E1334">
        <v>1415.7088096299999</v>
      </c>
      <c r="F1334">
        <v>1804.85</v>
      </c>
      <c r="G1334">
        <v>48.999035752646698</v>
      </c>
      <c r="H1334">
        <v>11.452038529922801</v>
      </c>
      <c r="I1334">
        <v>46.260063988978203</v>
      </c>
      <c r="J1334">
        <v>-6.1233885614082197</v>
      </c>
      <c r="K1334">
        <v>1667.20921690501</v>
      </c>
      <c r="L1334">
        <v>1401.4477666426301</v>
      </c>
      <c r="M1334">
        <v>62.731349734435</v>
      </c>
      <c r="N1334">
        <v>2.9913996852250802</v>
      </c>
      <c r="O1334">
        <v>14.0427182314319</v>
      </c>
      <c r="P1334">
        <v>85.103328034459693</v>
      </c>
      <c r="Q1334">
        <v>7.8945916932389004E-2</v>
      </c>
    </row>
    <row r="1335" spans="1:17" hidden="1" x14ac:dyDescent="0.3">
      <c r="A1335" t="s">
        <v>2836</v>
      </c>
      <c r="B1335" t="s">
        <v>2837</v>
      </c>
      <c r="C1335" t="s">
        <v>3186</v>
      </c>
      <c r="D1335" t="s">
        <v>83</v>
      </c>
      <c r="E1335">
        <v>1413.1603379999999</v>
      </c>
      <c r="F1335">
        <v>868.35</v>
      </c>
      <c r="G1335">
        <v>-21.9563724683833</v>
      </c>
      <c r="H1335">
        <v>3.5549313138626899</v>
      </c>
      <c r="I1335">
        <v>-6.1562689743151404</v>
      </c>
      <c r="J1335">
        <v>-4.5387294710894297</v>
      </c>
      <c r="K1335">
        <v>839.59735149812695</v>
      </c>
      <c r="L1335">
        <v>816.58113157453795</v>
      </c>
      <c r="M1335">
        <v>60.3929670629066</v>
      </c>
      <c r="N1335">
        <v>2.8488154763446798</v>
      </c>
      <c r="O1335">
        <v>20.5044049058559</v>
      </c>
      <c r="P1335">
        <v>24.432184566884001</v>
      </c>
      <c r="Q1335">
        <v>-5.2092172140350002E-2</v>
      </c>
    </row>
    <row r="1336" spans="1:17" hidden="1" x14ac:dyDescent="0.3">
      <c r="A1336" t="s">
        <v>2838</v>
      </c>
      <c r="B1336" t="s">
        <v>2839</v>
      </c>
      <c r="C1336" t="s">
        <v>3186</v>
      </c>
      <c r="D1336" t="s">
        <v>119</v>
      </c>
      <c r="E1336">
        <v>1411.5233461799901</v>
      </c>
      <c r="F1336">
        <v>25.03</v>
      </c>
      <c r="G1336">
        <v>-13.743244198763501</v>
      </c>
      <c r="H1336">
        <v>0.78610218880406701</v>
      </c>
      <c r="I1336">
        <v>-23.960643197775301</v>
      </c>
      <c r="J1336">
        <v>1.5152423342967201</v>
      </c>
      <c r="K1336">
        <v>27.1082748468184</v>
      </c>
      <c r="L1336">
        <v>28.130121813554901</v>
      </c>
      <c r="M1336">
        <v>50.727187003720204</v>
      </c>
      <c r="N1336">
        <v>1.1395560556359301</v>
      </c>
      <c r="O1336">
        <v>57.411106671993601</v>
      </c>
      <c r="P1336">
        <v>16.6899766899766</v>
      </c>
      <c r="Q1336">
        <v>0.20173634772193599</v>
      </c>
    </row>
    <row r="1337" spans="1:17" hidden="1" x14ac:dyDescent="0.3">
      <c r="A1337" t="s">
        <v>2840</v>
      </c>
      <c r="B1337" t="s">
        <v>2841</v>
      </c>
      <c r="C1337" t="s">
        <v>3186</v>
      </c>
      <c r="D1337" t="s">
        <v>215</v>
      </c>
      <c r="E1337">
        <v>1409.5889850000001</v>
      </c>
      <c r="F1337">
        <v>798.55</v>
      </c>
      <c r="G1337">
        <v>94.356296430698194</v>
      </c>
      <c r="H1337">
        <v>-4.2153310548170104</v>
      </c>
      <c r="I1337">
        <v>19.3841575024699</v>
      </c>
      <c r="J1337">
        <v>-9.0408499535346696</v>
      </c>
      <c r="K1337">
        <v>837.825001062105</v>
      </c>
      <c r="L1337">
        <v>688.88917982643704</v>
      </c>
      <c r="M1337">
        <v>23.1323041297895</v>
      </c>
      <c r="N1337">
        <v>0.65910825808161799</v>
      </c>
      <c r="O1337">
        <v>26.8048337611921</v>
      </c>
      <c r="P1337">
        <v>139.80480480480401</v>
      </c>
      <c r="Q1337">
        <v>0.12203159292497</v>
      </c>
    </row>
    <row r="1338" spans="1:17" hidden="1" x14ac:dyDescent="0.3">
      <c r="A1338" t="s">
        <v>2842</v>
      </c>
      <c r="B1338" t="s">
        <v>2843</v>
      </c>
      <c r="C1338" t="s">
        <v>3186</v>
      </c>
      <c r="D1338" t="s">
        <v>80</v>
      </c>
      <c r="E1338">
        <v>1403.61</v>
      </c>
      <c r="F1338">
        <v>47.35</v>
      </c>
      <c r="G1338">
        <v>-22.371088496514702</v>
      </c>
      <c r="H1338">
        <v>-16.843446756008198</v>
      </c>
      <c r="I1338">
        <v>-2.5887328241188601</v>
      </c>
      <c r="J1338">
        <v>-1.2075938838434801</v>
      </c>
      <c r="K1338">
        <v>49.224071775499603</v>
      </c>
      <c r="L1338">
        <v>48.319579908307098</v>
      </c>
      <c r="M1338">
        <v>28.652087108373699</v>
      </c>
      <c r="N1338">
        <v>0.41315714021602101</v>
      </c>
      <c r="O1338">
        <v>27.7390539672861</v>
      </c>
      <c r="P1338">
        <v>22.509702457955999</v>
      </c>
      <c r="Q1338">
        <v>3.9617220255201001E-2</v>
      </c>
    </row>
    <row r="1339" spans="1:17" hidden="1" x14ac:dyDescent="0.3">
      <c r="A1339" t="s">
        <v>2844</v>
      </c>
      <c r="B1339" t="s">
        <v>2845</v>
      </c>
      <c r="C1339" t="s">
        <v>3186</v>
      </c>
      <c r="D1339" t="s">
        <v>544</v>
      </c>
      <c r="E1339">
        <v>1403.1343466799999</v>
      </c>
      <c r="F1339">
        <v>392.2</v>
      </c>
      <c r="G1339">
        <v>68.935302367965804</v>
      </c>
      <c r="H1339">
        <v>6.1830712155010197</v>
      </c>
      <c r="I1339">
        <v>51.006475451778201</v>
      </c>
      <c r="J1339">
        <v>-2.9623971260878301</v>
      </c>
      <c r="K1339">
        <v>358.91353630879098</v>
      </c>
      <c r="L1339">
        <v>287.00503303836098</v>
      </c>
      <c r="M1339">
        <v>51.0211655279209</v>
      </c>
      <c r="N1339">
        <v>0.67216014095480503</v>
      </c>
      <c r="O1339">
        <v>10.0076491585925</v>
      </c>
      <c r="P1339">
        <v>121.581920903954</v>
      </c>
      <c r="Q1339">
        <v>7.2911334886880994E-2</v>
      </c>
    </row>
    <row r="1340" spans="1:17" hidden="1" x14ac:dyDescent="0.3">
      <c r="A1340" t="s">
        <v>2846</v>
      </c>
      <c r="B1340" t="s">
        <v>2847</v>
      </c>
      <c r="C1340" t="s">
        <v>3186</v>
      </c>
      <c r="D1340" t="s">
        <v>54</v>
      </c>
      <c r="E1340">
        <v>1401.14706</v>
      </c>
      <c r="F1340">
        <v>2410.9</v>
      </c>
      <c r="G1340">
        <v>93.234381061422695</v>
      </c>
      <c r="H1340">
        <v>3.1601886841528599</v>
      </c>
      <c r="I1340">
        <v>58.547622074065302</v>
      </c>
      <c r="J1340">
        <v>-1.8916660993020999</v>
      </c>
      <c r="K1340">
        <v>2347.3150959048899</v>
      </c>
      <c r="L1340">
        <v>1875.7941029067099</v>
      </c>
      <c r="M1340">
        <v>28.180970721596601</v>
      </c>
      <c r="N1340">
        <v>0.37760532150775999</v>
      </c>
      <c r="O1340">
        <v>17.580571570782698</v>
      </c>
      <c r="P1340">
        <v>127.12199717381</v>
      </c>
    </row>
    <row r="1341" spans="1:17" hidden="1" x14ac:dyDescent="0.3">
      <c r="A1341" t="s">
        <v>2848</v>
      </c>
      <c r="B1341" t="s">
        <v>2849</v>
      </c>
      <c r="C1341" t="s">
        <v>3186</v>
      </c>
      <c r="D1341" t="s">
        <v>631</v>
      </c>
      <c r="E1341">
        <v>1399.6596399150001</v>
      </c>
      <c r="F1341">
        <v>24.66</v>
      </c>
      <c r="G1341">
        <v>-65.498709965077794</v>
      </c>
      <c r="H1341">
        <v>10.666660924508999</v>
      </c>
      <c r="I1341">
        <v>-16.452422751078</v>
      </c>
      <c r="J1341">
        <v>-3.4840708155072</v>
      </c>
      <c r="K1341">
        <v>24.1421013004699</v>
      </c>
      <c r="L1341">
        <v>25.045315819307</v>
      </c>
      <c r="M1341">
        <v>39.540243416913903</v>
      </c>
      <c r="N1341">
        <v>1.3583301267074199</v>
      </c>
      <c r="O1341">
        <v>67.883211678832097</v>
      </c>
      <c r="P1341">
        <v>64.399999999999906</v>
      </c>
      <c r="Q1341">
        <v>0.26069145385412001</v>
      </c>
    </row>
    <row r="1342" spans="1:17" hidden="1" x14ac:dyDescent="0.3">
      <c r="A1342" t="s">
        <v>2850</v>
      </c>
      <c r="B1342" t="s">
        <v>2851</v>
      </c>
      <c r="C1342" t="s">
        <v>3186</v>
      </c>
      <c r="D1342" t="s">
        <v>1011</v>
      </c>
      <c r="E1342">
        <v>1398.9674880499999</v>
      </c>
      <c r="F1342">
        <v>213.38</v>
      </c>
      <c r="G1342">
        <v>-56.744058398405301</v>
      </c>
      <c r="H1342">
        <v>0.83287870023674904</v>
      </c>
      <c r="I1342">
        <v>-18.183845344184</v>
      </c>
      <c r="J1342">
        <v>1.16736069232905</v>
      </c>
      <c r="K1342">
        <v>215.314093073621</v>
      </c>
      <c r="L1342">
        <v>230.05831996721901</v>
      </c>
      <c r="M1342">
        <v>47.871177291224598</v>
      </c>
      <c r="N1342">
        <v>0.58620085033874703</v>
      </c>
      <c r="O1342">
        <v>52.661917705501899</v>
      </c>
      <c r="P1342">
        <v>11.658817373103</v>
      </c>
      <c r="Q1342">
        <v>-3.7271001247803998E-2</v>
      </c>
    </row>
    <row r="1343" spans="1:17" hidden="1" x14ac:dyDescent="0.3">
      <c r="A1343" t="s">
        <v>2852</v>
      </c>
      <c r="B1343" t="s">
        <v>2853</v>
      </c>
      <c r="C1343" t="s">
        <v>3186</v>
      </c>
      <c r="D1343" t="s">
        <v>244</v>
      </c>
      <c r="E1343">
        <v>1398.32976192</v>
      </c>
      <c r="F1343">
        <v>286.5</v>
      </c>
      <c r="G1343">
        <v>107.92665657402399</v>
      </c>
      <c r="H1343">
        <v>55.558107848758098</v>
      </c>
      <c r="I1343">
        <v>59.004712207251302</v>
      </c>
      <c r="J1343">
        <v>6.7967663552247499</v>
      </c>
      <c r="K1343">
        <v>236.84742269235201</v>
      </c>
      <c r="L1343">
        <v>201.28043861657099</v>
      </c>
      <c r="M1343">
        <v>74.7965461452917</v>
      </c>
      <c r="N1343">
        <v>1.4066834059045601</v>
      </c>
      <c r="O1343">
        <v>8.02792321116927</v>
      </c>
      <c r="P1343">
        <v>143.415463041631</v>
      </c>
      <c r="Q1343">
        <v>0.13898492475586099</v>
      </c>
    </row>
    <row r="1344" spans="1:17" hidden="1" x14ac:dyDescent="0.3">
      <c r="A1344" t="s">
        <v>2854</v>
      </c>
      <c r="B1344" t="s">
        <v>2855</v>
      </c>
      <c r="C1344" t="s">
        <v>3186</v>
      </c>
      <c r="D1344" t="s">
        <v>21</v>
      </c>
      <c r="E1344">
        <v>1396.599934954</v>
      </c>
      <c r="F1344">
        <v>213.66</v>
      </c>
      <c r="G1344">
        <v>43.8061461623697</v>
      </c>
      <c r="H1344">
        <v>-3.9978006159594202</v>
      </c>
      <c r="I1344">
        <v>42.421103756510199</v>
      </c>
      <c r="J1344">
        <v>-1.7996615268574301</v>
      </c>
      <c r="K1344">
        <v>202.533490386642</v>
      </c>
      <c r="L1344">
        <v>165.74872983514501</v>
      </c>
      <c r="M1344">
        <v>48.767407625380798</v>
      </c>
      <c r="N1344">
        <v>0.25602806802871902</v>
      </c>
      <c r="O1344">
        <v>16.961527660769399</v>
      </c>
      <c r="P1344">
        <v>81.606459838503994</v>
      </c>
      <c r="Q1344">
        <v>0.11006075373188499</v>
      </c>
    </row>
    <row r="1345" spans="1:17" hidden="1" x14ac:dyDescent="0.3">
      <c r="A1345" t="s">
        <v>2856</v>
      </c>
      <c r="B1345" t="s">
        <v>2857</v>
      </c>
      <c r="C1345" t="s">
        <v>3186</v>
      </c>
      <c r="D1345" t="s">
        <v>970</v>
      </c>
      <c r="E1345">
        <v>1391.2666240000001</v>
      </c>
      <c r="F1345">
        <v>89.19</v>
      </c>
      <c r="G1345">
        <v>-19.805645314314201</v>
      </c>
      <c r="H1345">
        <v>1.9436019713133199</v>
      </c>
      <c r="I1345">
        <v>-6.1093273360598301</v>
      </c>
      <c r="J1345">
        <v>1.5746269287605399</v>
      </c>
      <c r="K1345">
        <v>89.493396717771603</v>
      </c>
      <c r="L1345">
        <v>89.327540549475103</v>
      </c>
      <c r="M1345">
        <v>52.163496663150902</v>
      </c>
      <c r="N1345">
        <v>1.08382502021467</v>
      </c>
      <c r="O1345">
        <v>29.667003027245201</v>
      </c>
      <c r="P1345">
        <v>20.527027027027</v>
      </c>
      <c r="Q1345">
        <v>1.3917521190560001E-3</v>
      </c>
    </row>
    <row r="1346" spans="1:17" hidden="1" x14ac:dyDescent="0.3">
      <c r="A1346" t="s">
        <v>2858</v>
      </c>
      <c r="B1346" t="s">
        <v>2859</v>
      </c>
      <c r="C1346" t="s">
        <v>3186</v>
      </c>
      <c r="D1346" t="s">
        <v>1640</v>
      </c>
      <c r="E1346">
        <v>1386.12485352</v>
      </c>
      <c r="F1346">
        <v>108.05</v>
      </c>
      <c r="G1346">
        <v>268.39349138285502</v>
      </c>
      <c r="H1346">
        <v>32.472360604461798</v>
      </c>
      <c r="I1346">
        <v>72.405610696204903</v>
      </c>
      <c r="J1346">
        <v>-7.8737359509549396</v>
      </c>
      <c r="K1346">
        <v>93.950700774300202</v>
      </c>
      <c r="L1346">
        <v>68.3171440981898</v>
      </c>
      <c r="M1346">
        <v>52.384501738836697</v>
      </c>
      <c r="N1346">
        <v>1.6158602256919099</v>
      </c>
      <c r="O1346">
        <v>18.833873206848601</v>
      </c>
      <c r="P1346">
        <v>318.79844961240298</v>
      </c>
      <c r="Q1346">
        <v>6.6321369338868993E-2</v>
      </c>
    </row>
    <row r="1347" spans="1:17" hidden="1" x14ac:dyDescent="0.3">
      <c r="A1347" t="s">
        <v>2860</v>
      </c>
      <c r="B1347" t="s">
        <v>2861</v>
      </c>
      <c r="C1347" t="s">
        <v>3186</v>
      </c>
      <c r="D1347" t="s">
        <v>271</v>
      </c>
      <c r="E1347">
        <v>1385.89633</v>
      </c>
      <c r="F1347">
        <v>85.04</v>
      </c>
      <c r="G1347">
        <v>-27.100298172739301</v>
      </c>
      <c r="H1347">
        <v>2.79374614663051</v>
      </c>
      <c r="I1347">
        <v>-11.789715646991301</v>
      </c>
      <c r="J1347">
        <v>-5.3679362060069904</v>
      </c>
      <c r="K1347">
        <v>86.140308661017599</v>
      </c>
      <c r="L1347">
        <v>85.240256833575998</v>
      </c>
      <c r="M1347">
        <v>38.353990160179798</v>
      </c>
      <c r="N1347">
        <v>0.93926120578324901</v>
      </c>
      <c r="O1347">
        <v>23.412511759172101</v>
      </c>
      <c r="P1347">
        <v>23.2463768115942</v>
      </c>
      <c r="Q1347">
        <v>-1.368235709459E-2</v>
      </c>
    </row>
    <row r="1348" spans="1:17" hidden="1" x14ac:dyDescent="0.3">
      <c r="A1348" t="s">
        <v>2862</v>
      </c>
      <c r="B1348" t="s">
        <v>2863</v>
      </c>
      <c r="C1348" t="s">
        <v>3186</v>
      </c>
      <c r="D1348" t="s">
        <v>197</v>
      </c>
      <c r="E1348">
        <v>1384.9485119999999</v>
      </c>
      <c r="F1348">
        <v>1512.9</v>
      </c>
      <c r="G1348">
        <v>75.468926675238095</v>
      </c>
      <c r="H1348">
        <v>18.680746146630501</v>
      </c>
      <c r="I1348">
        <v>71.188438400692405</v>
      </c>
      <c r="J1348">
        <v>-12.9975799594532</v>
      </c>
      <c r="K1348">
        <v>1429.9063377380801</v>
      </c>
      <c r="L1348">
        <v>1105.7569164168799</v>
      </c>
      <c r="M1348">
        <v>35.173955577865101</v>
      </c>
      <c r="N1348">
        <v>0.601413073373257</v>
      </c>
      <c r="O1348">
        <v>23.266574129155899</v>
      </c>
      <c r="P1348">
        <v>112.739928285171</v>
      </c>
      <c r="Q1348">
        <v>0.13307916316842799</v>
      </c>
    </row>
    <row r="1349" spans="1:17" hidden="1" x14ac:dyDescent="0.3">
      <c r="A1349" t="s">
        <v>2864</v>
      </c>
      <c r="B1349" t="s">
        <v>2865</v>
      </c>
      <c r="C1349" t="s">
        <v>3186</v>
      </c>
      <c r="D1349" t="s">
        <v>262</v>
      </c>
      <c r="E1349">
        <v>1384.0163</v>
      </c>
      <c r="F1349">
        <v>1241.04</v>
      </c>
      <c r="G1349">
        <v>147.263784216</v>
      </c>
      <c r="H1349">
        <v>-17.0078555246786</v>
      </c>
      <c r="I1349">
        <v>79.044918165064203</v>
      </c>
      <c r="J1349">
        <v>-4.9341726724835198</v>
      </c>
      <c r="K1349">
        <v>1289.12025673124</v>
      </c>
      <c r="L1349">
        <v>972.16909347803301</v>
      </c>
      <c r="M1349">
        <v>39.742718099738902</v>
      </c>
      <c r="N1349">
        <v>0.64259104809563505</v>
      </c>
      <c r="O1349">
        <v>23.709147166892201</v>
      </c>
      <c r="P1349">
        <v>273.80722891566199</v>
      </c>
      <c r="Q1349">
        <v>0.263068772194124</v>
      </c>
    </row>
    <row r="1350" spans="1:17" hidden="1" x14ac:dyDescent="0.3">
      <c r="A1350" t="s">
        <v>2866</v>
      </c>
      <c r="B1350" t="s">
        <v>2867</v>
      </c>
      <c r="C1350" t="s">
        <v>3186</v>
      </c>
      <c r="D1350" t="s">
        <v>451</v>
      </c>
      <c r="E1350">
        <v>1381.6053488499999</v>
      </c>
      <c r="F1350">
        <v>563.79999999999995</v>
      </c>
      <c r="G1350">
        <v>-49.914355610703403</v>
      </c>
      <c r="H1350">
        <v>-5.7291188966688003</v>
      </c>
      <c r="I1350">
        <v>-28.653152734023799</v>
      </c>
      <c r="J1350">
        <v>-2.7044645069804201</v>
      </c>
      <c r="K1350">
        <v>615.66548946615796</v>
      </c>
      <c r="L1350">
        <v>672.28168890025597</v>
      </c>
      <c r="M1350">
        <v>35.580224133307503</v>
      </c>
      <c r="N1350">
        <v>0.86983951561824402</v>
      </c>
      <c r="O1350">
        <v>48.0578219226676</v>
      </c>
      <c r="P1350">
        <v>1.7689530685920301</v>
      </c>
      <c r="Q1350">
        <v>-2.6598381269272001E-2</v>
      </c>
    </row>
    <row r="1351" spans="1:17" hidden="1" x14ac:dyDescent="0.3">
      <c r="A1351" t="s">
        <v>2868</v>
      </c>
      <c r="B1351" t="s">
        <v>2869</v>
      </c>
      <c r="C1351" t="s">
        <v>3186</v>
      </c>
      <c r="D1351" t="s">
        <v>21</v>
      </c>
      <c r="E1351">
        <v>1368.1319191350001</v>
      </c>
      <c r="F1351">
        <v>136.06</v>
      </c>
      <c r="G1351">
        <v>24.3545154500429</v>
      </c>
      <c r="H1351">
        <v>-13.0806588067307</v>
      </c>
      <c r="I1351">
        <v>21.359086298616699</v>
      </c>
      <c r="J1351">
        <v>-3.94025513436838</v>
      </c>
      <c r="K1351">
        <v>145.42252803605001</v>
      </c>
      <c r="L1351">
        <v>118.819348460391</v>
      </c>
      <c r="M1351">
        <v>26.862931322222899</v>
      </c>
      <c r="N1351">
        <v>0.32898488514337698</v>
      </c>
      <c r="O1351">
        <v>35.454946347199702</v>
      </c>
      <c r="P1351">
        <v>87.668965517241304</v>
      </c>
      <c r="Q1351">
        <v>9.3585015041207004E-2</v>
      </c>
    </row>
    <row r="1352" spans="1:17" hidden="1" x14ac:dyDescent="0.3">
      <c r="A1352" t="s">
        <v>2870</v>
      </c>
      <c r="B1352" t="s">
        <v>2871</v>
      </c>
      <c r="C1352" t="s">
        <v>3186</v>
      </c>
      <c r="D1352" t="s">
        <v>423</v>
      </c>
      <c r="E1352">
        <v>1363.77221519</v>
      </c>
      <c r="F1352">
        <v>82.55</v>
      </c>
      <c r="G1352">
        <v>36.582886599277302</v>
      </c>
      <c r="H1352">
        <v>3.3034133363781302</v>
      </c>
      <c r="I1352">
        <v>8.3935448497971805</v>
      </c>
      <c r="J1352">
        <v>0.27530510438045303</v>
      </c>
      <c r="K1352">
        <v>79.563339257926202</v>
      </c>
      <c r="L1352">
        <v>70.754420454329804</v>
      </c>
      <c r="M1352">
        <v>47.7883481566315</v>
      </c>
      <c r="N1352">
        <v>0.93674574611129102</v>
      </c>
      <c r="O1352">
        <v>7.8134463961235499</v>
      </c>
      <c r="P1352">
        <v>79.067245119305795</v>
      </c>
      <c r="Q1352">
        <v>6.8046409598269006E-2</v>
      </c>
    </row>
    <row r="1353" spans="1:17" hidden="1" x14ac:dyDescent="0.3">
      <c r="A1353" t="s">
        <v>2872</v>
      </c>
      <c r="B1353" t="s">
        <v>2873</v>
      </c>
      <c r="C1353" t="s">
        <v>3186</v>
      </c>
      <c r="D1353" t="s">
        <v>262</v>
      </c>
      <c r="E1353">
        <v>1362.894</v>
      </c>
      <c r="F1353">
        <v>2626.55</v>
      </c>
      <c r="G1353">
        <v>129.000654648075</v>
      </c>
      <c r="H1353">
        <v>24.4199656588256</v>
      </c>
      <c r="I1353">
        <v>107.969685022937</v>
      </c>
      <c r="J1353">
        <v>1.4812574887377501</v>
      </c>
      <c r="K1353">
        <v>2105.2349598149099</v>
      </c>
      <c r="L1353">
        <v>1596.51625304912</v>
      </c>
      <c r="M1353">
        <v>73.754824952411397</v>
      </c>
      <c r="N1353">
        <v>1.24779714454862</v>
      </c>
      <c r="O1353">
        <v>6.5275741942852603</v>
      </c>
      <c r="P1353">
        <v>161.59553807081301</v>
      </c>
      <c r="Q1353">
        <v>9.8834078981362997E-2</v>
      </c>
    </row>
    <row r="1354" spans="1:17" hidden="1" x14ac:dyDescent="0.3">
      <c r="A1354" t="s">
        <v>2874</v>
      </c>
      <c r="B1354" t="s">
        <v>2875</v>
      </c>
      <c r="C1354" t="s">
        <v>3186</v>
      </c>
      <c r="D1354" t="s">
        <v>285</v>
      </c>
      <c r="E1354">
        <v>1357.72722107</v>
      </c>
      <c r="F1354">
        <v>955.85</v>
      </c>
      <c r="G1354">
        <v>130.57322815813001</v>
      </c>
      <c r="H1354">
        <v>2.2865280032409898</v>
      </c>
      <c r="I1354">
        <v>41.694845458133102</v>
      </c>
      <c r="J1354">
        <v>4.4430030819017299</v>
      </c>
      <c r="K1354">
        <v>861.42432087493103</v>
      </c>
      <c r="L1354">
        <v>655.554670137931</v>
      </c>
      <c r="M1354">
        <v>59.013580613044397</v>
      </c>
      <c r="N1354">
        <v>0.88443971141101196</v>
      </c>
      <c r="O1354">
        <v>4.9223204477689899</v>
      </c>
      <c r="P1354">
        <v>183.25677878204101</v>
      </c>
      <c r="Q1354">
        <v>0.157685176188468</v>
      </c>
    </row>
    <row r="1355" spans="1:17" hidden="1" x14ac:dyDescent="0.3">
      <c r="A1355" t="s">
        <v>2876</v>
      </c>
      <c r="B1355" t="s">
        <v>2877</v>
      </c>
      <c r="C1355" t="s">
        <v>3186</v>
      </c>
      <c r="D1355" t="s">
        <v>398</v>
      </c>
      <c r="E1355">
        <v>1356.8077000000001</v>
      </c>
      <c r="F1355">
        <v>1243.7</v>
      </c>
      <c r="G1355">
        <v>270.35038398284598</v>
      </c>
      <c r="H1355">
        <v>-6.2436942273439104</v>
      </c>
      <c r="I1355">
        <v>103.144978392526</v>
      </c>
      <c r="J1355">
        <v>4.7006325485521003</v>
      </c>
      <c r="K1355">
        <v>1164.3986353131299</v>
      </c>
      <c r="L1355">
        <v>828.98108413859597</v>
      </c>
      <c r="M1355">
        <v>56.809656315177698</v>
      </c>
      <c r="N1355">
        <v>0.224427543467974</v>
      </c>
      <c r="O1355">
        <v>26.895553590094</v>
      </c>
      <c r="P1355">
        <v>316.58013733042998</v>
      </c>
      <c r="Q1355">
        <v>0.144607661766991</v>
      </c>
    </row>
    <row r="1356" spans="1:17" hidden="1" x14ac:dyDescent="0.3">
      <c r="A1356" t="s">
        <v>2878</v>
      </c>
      <c r="B1356" t="s">
        <v>2879</v>
      </c>
      <c r="C1356" t="s">
        <v>3186</v>
      </c>
      <c r="D1356" t="s">
        <v>2567</v>
      </c>
      <c r="E1356">
        <v>1356.0093622500001</v>
      </c>
      <c r="F1356">
        <v>565.35</v>
      </c>
      <c r="G1356">
        <v>149.54286158364201</v>
      </c>
      <c r="H1356">
        <v>-18.976195234177101</v>
      </c>
      <c r="I1356">
        <v>-43.811882519584799</v>
      </c>
      <c r="J1356">
        <v>1.26652907591877</v>
      </c>
      <c r="K1356">
        <v>697.17266568854495</v>
      </c>
      <c r="L1356">
        <v>649.80392444624704</v>
      </c>
      <c r="M1356">
        <v>35.242522964269298</v>
      </c>
      <c r="N1356">
        <v>3.0879024128877202</v>
      </c>
      <c r="O1356">
        <v>73.343946228000306</v>
      </c>
      <c r="P1356">
        <v>209.01885761136899</v>
      </c>
      <c r="Q1356">
        <v>0.24884042658369401</v>
      </c>
    </row>
    <row r="1357" spans="1:17" hidden="1" x14ac:dyDescent="0.3">
      <c r="A1357" t="s">
        <v>2880</v>
      </c>
      <c r="B1357" t="s">
        <v>2881</v>
      </c>
      <c r="C1357" t="s">
        <v>3186</v>
      </c>
      <c r="D1357" t="s">
        <v>631</v>
      </c>
      <c r="E1357">
        <v>1353.871687935</v>
      </c>
      <c r="F1357">
        <v>50.06</v>
      </c>
      <c r="G1357">
        <v>-30.794346907603401</v>
      </c>
      <c r="H1357">
        <v>14.3828792981869</v>
      </c>
      <c r="I1357">
        <v>5.60457027321329</v>
      </c>
      <c r="J1357">
        <v>0.242412808049494</v>
      </c>
      <c r="K1357">
        <v>48.236529514863697</v>
      </c>
      <c r="L1357">
        <v>47.596767917747599</v>
      </c>
      <c r="M1357">
        <v>52.639763407660098</v>
      </c>
      <c r="N1357">
        <v>3.1161714162096699</v>
      </c>
      <c r="O1357">
        <v>34.039153016380297</v>
      </c>
      <c r="P1357">
        <v>37.527472527472497</v>
      </c>
      <c r="Q1357">
        <v>-4.9877128820369999E-3</v>
      </c>
    </row>
    <row r="1358" spans="1:17" hidden="1" x14ac:dyDescent="0.3">
      <c r="A1358" t="s">
        <v>2882</v>
      </c>
      <c r="B1358" t="s">
        <v>2883</v>
      </c>
      <c r="C1358" t="s">
        <v>3186</v>
      </c>
      <c r="D1358" t="s">
        <v>285</v>
      </c>
      <c r="E1358">
        <v>1350.9214956999999</v>
      </c>
      <c r="F1358">
        <v>217.81</v>
      </c>
      <c r="G1358">
        <v>61.125814638979499</v>
      </c>
      <c r="H1358">
        <v>24.3960599163822</v>
      </c>
      <c r="I1358">
        <v>63.218230419715702</v>
      </c>
      <c r="J1358">
        <v>-4.7333202346404502</v>
      </c>
      <c r="K1358">
        <v>201.15050556015399</v>
      </c>
      <c r="L1358">
        <v>157.43755957049601</v>
      </c>
      <c r="M1358">
        <v>44.430289115118399</v>
      </c>
      <c r="N1358">
        <v>0.89351462044746899</v>
      </c>
      <c r="O1358">
        <v>22.776732014140698</v>
      </c>
      <c r="P1358">
        <v>101.396208969024</v>
      </c>
      <c r="Q1358">
        <v>0.13763968314754299</v>
      </c>
    </row>
    <row r="1359" spans="1:17" hidden="1" x14ac:dyDescent="0.3">
      <c r="A1359" t="s">
        <v>2884</v>
      </c>
      <c r="B1359" t="s">
        <v>2885</v>
      </c>
      <c r="C1359" t="s">
        <v>3186</v>
      </c>
      <c r="D1359" t="s">
        <v>86</v>
      </c>
      <c r="E1359">
        <v>1350.9157898000001</v>
      </c>
      <c r="F1359">
        <v>50.57</v>
      </c>
      <c r="G1359">
        <v>-2.1699127766819699</v>
      </c>
      <c r="H1359">
        <v>-8.4358368047901902</v>
      </c>
      <c r="I1359">
        <v>-33.386992345781799</v>
      </c>
      <c r="J1359">
        <v>-7.8831363659992704</v>
      </c>
      <c r="K1359">
        <v>55.4570883700382</v>
      </c>
      <c r="L1359">
        <v>57.387383554449201</v>
      </c>
      <c r="M1359">
        <v>27.916112888342901</v>
      </c>
      <c r="N1359">
        <v>1.2927132316647401</v>
      </c>
      <c r="O1359">
        <v>71.050029661854794</v>
      </c>
      <c r="P1359">
        <v>41.6526610644257</v>
      </c>
      <c r="Q1359">
        <v>-3.5153609026982002E-2</v>
      </c>
    </row>
    <row r="1360" spans="1:17" hidden="1" x14ac:dyDescent="0.3">
      <c r="A1360" t="s">
        <v>2886</v>
      </c>
      <c r="B1360" t="s">
        <v>2887</v>
      </c>
      <c r="C1360" t="s">
        <v>3186</v>
      </c>
      <c r="D1360" t="s">
        <v>2671</v>
      </c>
      <c r="E1360">
        <v>1349.109375</v>
      </c>
      <c r="F1360">
        <v>16.02</v>
      </c>
      <c r="G1360">
        <v>38.917012954022198</v>
      </c>
      <c r="H1360">
        <v>43.148832726717004</v>
      </c>
      <c r="I1360">
        <v>80.7976496916922</v>
      </c>
      <c r="J1360">
        <v>25.767654134367501</v>
      </c>
      <c r="K1360">
        <v>13.6996935146569</v>
      </c>
      <c r="L1360">
        <v>13.990716539897701</v>
      </c>
      <c r="M1360">
        <v>80.076977499263805</v>
      </c>
      <c r="N1360">
        <v>3.2400434059364098</v>
      </c>
      <c r="O1360">
        <v>11.4232209737827</v>
      </c>
      <c r="P1360">
        <v>110.23622047244</v>
      </c>
      <c r="Q1360">
        <v>0.23819207968245801</v>
      </c>
    </row>
    <row r="1361" spans="1:17" hidden="1" x14ac:dyDescent="0.3">
      <c r="A1361" t="s">
        <v>2888</v>
      </c>
      <c r="B1361" t="s">
        <v>2889</v>
      </c>
      <c r="C1361" t="s">
        <v>3186</v>
      </c>
      <c r="D1361" t="s">
        <v>24</v>
      </c>
      <c r="E1361">
        <v>1346.6673075599999</v>
      </c>
      <c r="F1361">
        <v>289.60000000000002</v>
      </c>
      <c r="G1361">
        <v>-59.662913577557298</v>
      </c>
      <c r="H1361">
        <v>-3.4312538533694799</v>
      </c>
      <c r="I1361">
        <v>-29.812356161839698</v>
      </c>
      <c r="J1361">
        <v>0.11205925466642599</v>
      </c>
      <c r="K1361">
        <v>313.627477359811</v>
      </c>
      <c r="M1361">
        <v>44.573067717409799</v>
      </c>
      <c r="N1361">
        <v>1.1015958565208299</v>
      </c>
      <c r="O1361">
        <v>61.947513812154597</v>
      </c>
      <c r="P1361">
        <v>0.346500346500344</v>
      </c>
    </row>
    <row r="1362" spans="1:17" hidden="1" x14ac:dyDescent="0.3">
      <c r="A1362" t="s">
        <v>2890</v>
      </c>
      <c r="B1362" t="s">
        <v>2891</v>
      </c>
      <c r="C1362" t="s">
        <v>3186</v>
      </c>
      <c r="D1362" t="s">
        <v>1011</v>
      </c>
      <c r="E1362">
        <v>1344.54746632</v>
      </c>
      <c r="F1362">
        <v>72.7</v>
      </c>
      <c r="G1362">
        <v>-54.893170872854697</v>
      </c>
      <c r="H1362">
        <v>-2.6674710454261499</v>
      </c>
      <c r="I1362">
        <v>-25.8446116500273</v>
      </c>
      <c r="J1362">
        <v>1.67550421110006</v>
      </c>
      <c r="K1362">
        <v>73.0143845671208</v>
      </c>
      <c r="L1362">
        <v>77.475606064840804</v>
      </c>
      <c r="M1362">
        <v>50.030433151390802</v>
      </c>
      <c r="N1362">
        <v>0.51496111582589099</v>
      </c>
      <c r="O1362">
        <v>51.031636863823898</v>
      </c>
      <c r="P1362">
        <v>17.258064516129</v>
      </c>
      <c r="Q1362">
        <v>-8.5501844220479996E-3</v>
      </c>
    </row>
    <row r="1363" spans="1:17" hidden="1" x14ac:dyDescent="0.3">
      <c r="A1363" t="s">
        <v>2892</v>
      </c>
      <c r="B1363" t="s">
        <v>2893</v>
      </c>
      <c r="C1363" t="s">
        <v>3186</v>
      </c>
      <c r="D1363" t="s">
        <v>54</v>
      </c>
      <c r="E1363">
        <v>1343.120084936</v>
      </c>
      <c r="F1363">
        <v>124.12</v>
      </c>
      <c r="G1363">
        <v>9.5610608684800695</v>
      </c>
      <c r="H1363">
        <v>10.7371239700391</v>
      </c>
      <c r="I1363">
        <v>1.9421238014203299</v>
      </c>
      <c r="J1363">
        <v>-0.65035996415557196</v>
      </c>
      <c r="K1363">
        <v>121.792299108168</v>
      </c>
      <c r="L1363">
        <v>113.969258655402</v>
      </c>
      <c r="M1363">
        <v>47.816687066155701</v>
      </c>
      <c r="N1363">
        <v>1.3663513550742701</v>
      </c>
      <c r="O1363">
        <v>20.5285207863358</v>
      </c>
      <c r="P1363">
        <v>60.465416936005099</v>
      </c>
      <c r="Q1363">
        <v>3.3626148736850001E-3</v>
      </c>
    </row>
    <row r="1364" spans="1:17" hidden="1" x14ac:dyDescent="0.3">
      <c r="A1364" t="s">
        <v>2894</v>
      </c>
      <c r="B1364" t="s">
        <v>2895</v>
      </c>
      <c r="C1364" t="s">
        <v>3186</v>
      </c>
      <c r="D1364" t="s">
        <v>565</v>
      </c>
      <c r="E1364">
        <v>1339.00675609</v>
      </c>
      <c r="F1364">
        <v>241.37</v>
      </c>
      <c r="G1364">
        <v>-11.0527061544256</v>
      </c>
      <c r="H1364">
        <v>2.3772567849283801</v>
      </c>
      <c r="I1364">
        <v>9.9118273127907592</v>
      </c>
      <c r="J1364">
        <v>9.0132828377484699</v>
      </c>
      <c r="K1364">
        <v>242.22968448127099</v>
      </c>
      <c r="L1364">
        <v>228.69255804343899</v>
      </c>
      <c r="M1364">
        <v>56.051079846497899</v>
      </c>
      <c r="N1364">
        <v>2.0958787567205301</v>
      </c>
      <c r="O1364">
        <v>21.1418154700252</v>
      </c>
      <c r="P1364">
        <v>33.353591160221001</v>
      </c>
      <c r="Q1364">
        <v>5.2435281014696002E-2</v>
      </c>
    </row>
    <row r="1365" spans="1:17" hidden="1" x14ac:dyDescent="0.3">
      <c r="A1365" t="s">
        <v>2896</v>
      </c>
      <c r="B1365" t="s">
        <v>2897</v>
      </c>
      <c r="C1365" t="s">
        <v>3186</v>
      </c>
      <c r="D1365" t="s">
        <v>785</v>
      </c>
      <c r="E1365">
        <v>1335.880183065</v>
      </c>
      <c r="F1365">
        <v>258.85000000000002</v>
      </c>
      <c r="G1365">
        <v>-27.6656536393618</v>
      </c>
      <c r="H1365">
        <v>-0.27397457057862301</v>
      </c>
      <c r="I1365">
        <v>-18.239052573719199</v>
      </c>
      <c r="J1365">
        <v>8.6915815882621192</v>
      </c>
      <c r="K1365">
        <v>262.14877431457001</v>
      </c>
      <c r="M1365">
        <v>76.0766580488214</v>
      </c>
      <c r="N1365">
        <v>0.83803471232862403</v>
      </c>
      <c r="O1365">
        <v>23.8941471894919</v>
      </c>
      <c r="P1365">
        <v>13.7052492861849</v>
      </c>
    </row>
    <row r="1366" spans="1:17" hidden="1" x14ac:dyDescent="0.3">
      <c r="A1366" t="s">
        <v>2898</v>
      </c>
      <c r="B1366" t="s">
        <v>2899</v>
      </c>
      <c r="C1366" t="s">
        <v>3186</v>
      </c>
      <c r="D1366" t="s">
        <v>21</v>
      </c>
      <c r="E1366">
        <v>1333.0568656559999</v>
      </c>
      <c r="F1366">
        <v>117.62</v>
      </c>
      <c r="G1366">
        <v>1.5359989789780799</v>
      </c>
      <c r="H1366">
        <v>-6.0675435197649401</v>
      </c>
      <c r="I1366">
        <v>-18.2306682295476</v>
      </c>
      <c r="J1366">
        <v>-2.5835394256497599</v>
      </c>
      <c r="K1366">
        <v>124.020483552876</v>
      </c>
      <c r="L1366">
        <v>118.114465854142</v>
      </c>
      <c r="M1366">
        <v>32.386875364547997</v>
      </c>
      <c r="N1366">
        <v>0.35126965994901499</v>
      </c>
      <c r="O1366">
        <v>50.059513688148201</v>
      </c>
      <c r="P1366">
        <v>45.209876543209802</v>
      </c>
      <c r="Q1366">
        <v>2.5714746800399998E-3</v>
      </c>
    </row>
    <row r="1367" spans="1:17" hidden="1" x14ac:dyDescent="0.3">
      <c r="A1367" t="s">
        <v>2900</v>
      </c>
      <c r="B1367" t="s">
        <v>2901</v>
      </c>
      <c r="C1367" t="s">
        <v>3186</v>
      </c>
      <c r="D1367" t="s">
        <v>2902</v>
      </c>
      <c r="E1367">
        <v>1326.6503262629999</v>
      </c>
      <c r="F1367">
        <v>199.09</v>
      </c>
      <c r="G1367">
        <v>-62.467607002785698</v>
      </c>
      <c r="H1367">
        <v>14.1267451104207</v>
      </c>
      <c r="I1367">
        <v>-9.7995287516997802</v>
      </c>
      <c r="J1367">
        <v>-1.33448869387802</v>
      </c>
      <c r="K1367">
        <v>191.36590907903999</v>
      </c>
      <c r="M1367">
        <v>50.342150924666399</v>
      </c>
      <c r="N1367">
        <v>0.67980206097969498</v>
      </c>
      <c r="O1367">
        <v>63.142297453413001</v>
      </c>
      <c r="P1367">
        <v>37.1143250688705</v>
      </c>
    </row>
    <row r="1368" spans="1:17" hidden="1" x14ac:dyDescent="0.3">
      <c r="A1368" t="s">
        <v>2903</v>
      </c>
      <c r="B1368" t="s">
        <v>2904</v>
      </c>
      <c r="C1368" t="s">
        <v>3186</v>
      </c>
      <c r="D1368" t="s">
        <v>141</v>
      </c>
      <c r="E1368">
        <v>1323.44107194</v>
      </c>
      <c r="F1368">
        <v>821.3</v>
      </c>
      <c r="G1368">
        <v>-17.679037892638501</v>
      </c>
      <c r="H1368">
        <v>1.29266691958402E-2</v>
      </c>
      <c r="I1368">
        <v>-25.545645594152099</v>
      </c>
      <c r="J1368">
        <v>2.7403597891714901</v>
      </c>
      <c r="K1368">
        <v>818.61691331459201</v>
      </c>
      <c r="L1368">
        <v>840.18836086179704</v>
      </c>
      <c r="M1368">
        <v>61.669967744776599</v>
      </c>
      <c r="N1368">
        <v>1.16529201588158</v>
      </c>
      <c r="O1368">
        <v>31.4988432972117</v>
      </c>
      <c r="P1368">
        <v>12.784949189782999</v>
      </c>
      <c r="Q1368">
        <v>0.104070513370005</v>
      </c>
    </row>
    <row r="1369" spans="1:17" hidden="1" x14ac:dyDescent="0.3">
      <c r="A1369" t="s">
        <v>2905</v>
      </c>
      <c r="B1369" t="s">
        <v>2906</v>
      </c>
      <c r="C1369" t="s">
        <v>3186</v>
      </c>
      <c r="D1369" t="s">
        <v>241</v>
      </c>
      <c r="E1369">
        <v>1322.8301375000001</v>
      </c>
      <c r="F1369">
        <v>340.75</v>
      </c>
      <c r="G1369">
        <v>230.670807164444</v>
      </c>
      <c r="H1369">
        <v>35.175478974028799</v>
      </c>
      <c r="I1369">
        <v>82.642407985717199</v>
      </c>
      <c r="J1369">
        <v>-4.6233780870462704</v>
      </c>
      <c r="K1369">
        <v>303.14022457519701</v>
      </c>
      <c r="L1369">
        <v>227.64886762826501</v>
      </c>
      <c r="M1369">
        <v>51.201876081570497</v>
      </c>
      <c r="N1369">
        <v>1.0030700950015199</v>
      </c>
      <c r="O1369">
        <v>21.408657373440899</v>
      </c>
      <c r="P1369">
        <v>335.76029657554</v>
      </c>
    </row>
    <row r="1370" spans="1:17" hidden="1" x14ac:dyDescent="0.3">
      <c r="A1370" t="s">
        <v>2907</v>
      </c>
      <c r="B1370" t="s">
        <v>2908</v>
      </c>
      <c r="C1370" t="s">
        <v>3186</v>
      </c>
      <c r="D1370" t="s">
        <v>513</v>
      </c>
      <c r="E1370">
        <v>1318.001744828</v>
      </c>
      <c r="F1370">
        <v>105.79</v>
      </c>
      <c r="G1370">
        <v>46.199211594575402</v>
      </c>
      <c r="H1370">
        <v>12.822483865554</v>
      </c>
      <c r="I1370">
        <v>38.966230458514602</v>
      </c>
      <c r="J1370">
        <v>3.07888230963492</v>
      </c>
      <c r="K1370">
        <v>96.7435385273386</v>
      </c>
      <c r="L1370">
        <v>85.393444176154205</v>
      </c>
      <c r="M1370">
        <v>54.154990116675997</v>
      </c>
      <c r="N1370">
        <v>1.95635782362517</v>
      </c>
      <c r="O1370">
        <v>19.812836752055901</v>
      </c>
      <c r="P1370">
        <v>82.711571675302196</v>
      </c>
      <c r="Q1370">
        <v>-4.4433188811039998E-2</v>
      </c>
    </row>
    <row r="1371" spans="1:17" hidden="1" x14ac:dyDescent="0.3">
      <c r="A1371" t="s">
        <v>2909</v>
      </c>
      <c r="B1371" t="s">
        <v>2910</v>
      </c>
      <c r="C1371" t="s">
        <v>3186</v>
      </c>
      <c r="D1371" t="s">
        <v>2911</v>
      </c>
      <c r="E1371">
        <v>1314.9265315</v>
      </c>
      <c r="F1371">
        <v>527.4</v>
      </c>
      <c r="G1371">
        <v>123.16628412688</v>
      </c>
      <c r="H1371">
        <v>3.4802149595077698</v>
      </c>
      <c r="I1371">
        <v>45.833879103697697</v>
      </c>
      <c r="J1371">
        <v>4.1518721832727801</v>
      </c>
      <c r="K1371">
        <v>489.33485640423203</v>
      </c>
      <c r="L1371">
        <v>385.733982959603</v>
      </c>
      <c r="M1371">
        <v>58.707637622305299</v>
      </c>
      <c r="N1371">
        <v>1.80715288344716</v>
      </c>
      <c r="O1371">
        <v>5.9916571861964298</v>
      </c>
      <c r="P1371">
        <v>182.03208556149701</v>
      </c>
    </row>
    <row r="1372" spans="1:17" hidden="1" x14ac:dyDescent="0.3">
      <c r="A1372" t="s">
        <v>2912</v>
      </c>
      <c r="B1372" t="s">
        <v>2913</v>
      </c>
      <c r="C1372" t="s">
        <v>3186</v>
      </c>
      <c r="D1372" t="s">
        <v>262</v>
      </c>
      <c r="E1372">
        <v>1313.1807232000001</v>
      </c>
      <c r="F1372">
        <v>200.76</v>
      </c>
      <c r="G1372">
        <v>142.158095703898</v>
      </c>
      <c r="H1372">
        <v>14.376167361752501</v>
      </c>
      <c r="I1372">
        <v>179.17711239038599</v>
      </c>
      <c r="J1372">
        <v>-4.57453943758403</v>
      </c>
      <c r="K1372">
        <v>182.09186127999499</v>
      </c>
      <c r="L1372">
        <v>126.366777730302</v>
      </c>
      <c r="M1372">
        <v>48.615182976866301</v>
      </c>
      <c r="N1372">
        <v>0.65730391441639002</v>
      </c>
      <c r="O1372">
        <v>8.7766487348077202</v>
      </c>
      <c r="P1372">
        <v>214.67084639498401</v>
      </c>
      <c r="Q1372">
        <v>0.155578471404379</v>
      </c>
    </row>
    <row r="1373" spans="1:17" hidden="1" x14ac:dyDescent="0.3">
      <c r="A1373" t="s">
        <v>2914</v>
      </c>
      <c r="B1373" t="s">
        <v>2915</v>
      </c>
      <c r="C1373" t="s">
        <v>3186</v>
      </c>
      <c r="D1373" t="s">
        <v>54</v>
      </c>
      <c r="E1373">
        <v>1310.9766927999999</v>
      </c>
      <c r="F1373">
        <v>2123.5500000000002</v>
      </c>
      <c r="G1373">
        <v>-18.020228269851799</v>
      </c>
      <c r="H1373">
        <v>-17.346061155600701</v>
      </c>
      <c r="I1373">
        <v>-11.442160852536199</v>
      </c>
      <c r="J1373">
        <v>-0.47686124595554003</v>
      </c>
      <c r="K1373">
        <v>2288.7015298310198</v>
      </c>
      <c r="L1373">
        <v>2226.62727282076</v>
      </c>
      <c r="M1373">
        <v>40.265393828256897</v>
      </c>
      <c r="N1373">
        <v>0.76995375582921899</v>
      </c>
      <c r="O1373">
        <v>32.980151161969303</v>
      </c>
      <c r="P1373">
        <v>22.8835136855506</v>
      </c>
      <c r="Q1373">
        <v>-2.0405752682513E-2</v>
      </c>
    </row>
    <row r="1374" spans="1:17" hidden="1" x14ac:dyDescent="0.3">
      <c r="A1374" t="s">
        <v>2916</v>
      </c>
      <c r="B1374" t="s">
        <v>2917</v>
      </c>
      <c r="C1374" t="s">
        <v>3186</v>
      </c>
      <c r="D1374" t="s">
        <v>1420</v>
      </c>
      <c r="E1374">
        <v>1309.3312596399901</v>
      </c>
      <c r="F1374">
        <v>832.4</v>
      </c>
      <c r="G1374">
        <v>108.142213283199</v>
      </c>
      <c r="H1374">
        <v>0.62774248933689702</v>
      </c>
      <c r="I1374">
        <v>90.340156272382998</v>
      </c>
      <c r="J1374">
        <v>4.0717192548395396</v>
      </c>
      <c r="K1374">
        <v>783.92328348449098</v>
      </c>
      <c r="L1374">
        <v>584.42578522134704</v>
      </c>
      <c r="M1374">
        <v>53.627916891195397</v>
      </c>
      <c r="N1374">
        <v>0.32848800892900998</v>
      </c>
      <c r="O1374">
        <v>23.3781835655934</v>
      </c>
      <c r="P1374">
        <v>153.00911854103299</v>
      </c>
      <c r="Q1374">
        <v>0.15578412602580499</v>
      </c>
    </row>
    <row r="1375" spans="1:17" hidden="1" x14ac:dyDescent="0.3">
      <c r="A1375" t="s">
        <v>2918</v>
      </c>
      <c r="B1375" t="s">
        <v>2919</v>
      </c>
      <c r="C1375" t="s">
        <v>3186</v>
      </c>
      <c r="D1375" t="s">
        <v>2920</v>
      </c>
      <c r="E1375">
        <v>1308.5621495</v>
      </c>
      <c r="F1375">
        <v>646.79999999999995</v>
      </c>
      <c r="G1375">
        <v>31.595463090623898</v>
      </c>
      <c r="H1375">
        <v>-7.4932184450313803</v>
      </c>
      <c r="I1375">
        <v>31.161386651786799</v>
      </c>
      <c r="J1375">
        <v>-13.6425921018204</v>
      </c>
      <c r="K1375">
        <v>713.55025338934502</v>
      </c>
      <c r="L1375">
        <v>584.40736408408895</v>
      </c>
      <c r="M1375">
        <v>35.399101346757497</v>
      </c>
      <c r="N1375">
        <v>0.52105355884425597</v>
      </c>
      <c r="O1375">
        <v>46.722325293753798</v>
      </c>
      <c r="P1375">
        <v>87.0445344129554</v>
      </c>
    </row>
    <row r="1376" spans="1:17" hidden="1" x14ac:dyDescent="0.3">
      <c r="A1376" t="s">
        <v>2921</v>
      </c>
      <c r="B1376" t="s">
        <v>2922</v>
      </c>
      <c r="C1376" t="s">
        <v>3186</v>
      </c>
      <c r="D1376" t="s">
        <v>127</v>
      </c>
      <c r="E1376">
        <v>1308.0498571000001</v>
      </c>
      <c r="F1376">
        <v>1006</v>
      </c>
      <c r="G1376">
        <v>633.86815390721097</v>
      </c>
      <c r="H1376">
        <v>2.99561734472625</v>
      </c>
      <c r="I1376">
        <v>74.453198915141698</v>
      </c>
      <c r="J1376">
        <v>3.6053883925977401</v>
      </c>
      <c r="K1376">
        <v>916.98077930420197</v>
      </c>
      <c r="L1376">
        <v>666.41966961472997</v>
      </c>
      <c r="M1376">
        <v>59.3557109169613</v>
      </c>
      <c r="N1376">
        <v>1.40161219801836</v>
      </c>
      <c r="O1376">
        <v>8.1212723658051704</v>
      </c>
      <c r="P1376">
        <v>817.46466028271698</v>
      </c>
      <c r="Q1376">
        <v>0.18377036173497699</v>
      </c>
    </row>
    <row r="1377" spans="1:17" hidden="1" x14ac:dyDescent="0.3">
      <c r="A1377" t="s">
        <v>2923</v>
      </c>
      <c r="B1377" t="s">
        <v>2924</v>
      </c>
      <c r="C1377" t="s">
        <v>3186</v>
      </c>
      <c r="D1377" t="s">
        <v>398</v>
      </c>
      <c r="E1377">
        <v>1307.2737303899901</v>
      </c>
      <c r="F1377">
        <v>103.5</v>
      </c>
      <c r="G1377">
        <v>14.9821854856822</v>
      </c>
      <c r="H1377">
        <v>28.413679616435999</v>
      </c>
      <c r="I1377">
        <v>93.021179338089297</v>
      </c>
      <c r="J1377">
        <v>-8.5466448389098897</v>
      </c>
      <c r="K1377">
        <v>96.214736772326305</v>
      </c>
      <c r="L1377">
        <v>75.443813475424307</v>
      </c>
      <c r="M1377">
        <v>29.414802663134999</v>
      </c>
      <c r="N1377">
        <v>0.64512752197105305</v>
      </c>
      <c r="O1377">
        <v>31.111111111111001</v>
      </c>
      <c r="P1377">
        <v>122.103004291845</v>
      </c>
      <c r="Q1377">
        <v>6.9516327969989994E-2</v>
      </c>
    </row>
    <row r="1378" spans="1:17" hidden="1" x14ac:dyDescent="0.3">
      <c r="A1378" t="s">
        <v>2925</v>
      </c>
      <c r="B1378" t="s">
        <v>2926</v>
      </c>
      <c r="C1378" t="s">
        <v>3186</v>
      </c>
      <c r="D1378" t="s">
        <v>1495</v>
      </c>
      <c r="E1378">
        <v>1305.9284601419999</v>
      </c>
      <c r="F1378">
        <v>218.64</v>
      </c>
      <c r="G1378">
        <v>-51.7181988183724</v>
      </c>
      <c r="H1378">
        <v>1.2987587041859801</v>
      </c>
      <c r="I1378">
        <v>-12.329103136889</v>
      </c>
      <c r="J1378">
        <v>-1.32979705638292</v>
      </c>
      <c r="K1378">
        <v>226.135095232802</v>
      </c>
      <c r="L1378">
        <v>238.57095295217999</v>
      </c>
      <c r="M1378">
        <v>42.615543997659401</v>
      </c>
      <c r="N1378">
        <v>0.59803060966059596</v>
      </c>
      <c r="O1378">
        <v>37.760702524698097</v>
      </c>
      <c r="P1378">
        <v>9.6764484574868295</v>
      </c>
      <c r="Q1378">
        <v>-5.7093643716279998E-3</v>
      </c>
    </row>
    <row r="1379" spans="1:17" hidden="1" x14ac:dyDescent="0.3">
      <c r="A1379" t="s">
        <v>2927</v>
      </c>
      <c r="B1379" t="s">
        <v>2928</v>
      </c>
      <c r="C1379" t="s">
        <v>3186</v>
      </c>
      <c r="D1379" t="s">
        <v>382</v>
      </c>
      <c r="E1379">
        <v>1304.0999999999999</v>
      </c>
      <c r="F1379">
        <v>42.61</v>
      </c>
      <c r="G1379">
        <v>-25.385555215318298</v>
      </c>
      <c r="H1379">
        <v>-11.3728040439666</v>
      </c>
      <c r="I1379">
        <v>11.273126239132701</v>
      </c>
      <c r="J1379">
        <v>-3.5488660739165701</v>
      </c>
      <c r="K1379">
        <v>45.048155713950997</v>
      </c>
      <c r="M1379">
        <v>26.9432875884917</v>
      </c>
      <c r="N1379">
        <v>0.22337509611397199</v>
      </c>
      <c r="O1379">
        <v>32.7387937103966</v>
      </c>
      <c r="P1379">
        <v>42.033333333333303</v>
      </c>
    </row>
    <row r="1380" spans="1:17" hidden="1" x14ac:dyDescent="0.3">
      <c r="A1380" t="s">
        <v>2929</v>
      </c>
      <c r="B1380" t="s">
        <v>2930</v>
      </c>
      <c r="C1380" t="s">
        <v>3186</v>
      </c>
      <c r="D1380" t="s">
        <v>648</v>
      </c>
      <c r="E1380">
        <v>1302.430192</v>
      </c>
      <c r="F1380">
        <v>319</v>
      </c>
      <c r="G1380">
        <v>18.204302689790101</v>
      </c>
      <c r="H1380">
        <v>2.24602105467465</v>
      </c>
      <c r="I1380">
        <v>0.63570399193067495</v>
      </c>
      <c r="J1380">
        <v>-3.75132947471351</v>
      </c>
      <c r="K1380">
        <v>309.22715971893899</v>
      </c>
      <c r="L1380">
        <v>274.28248204084798</v>
      </c>
      <c r="M1380">
        <v>47.162495867945502</v>
      </c>
      <c r="N1380">
        <v>1.2659823077069401</v>
      </c>
      <c r="O1380">
        <v>25.078369905956102</v>
      </c>
      <c r="P1380">
        <v>51.113216485078098</v>
      </c>
    </row>
    <row r="1381" spans="1:17" hidden="1" x14ac:dyDescent="0.3">
      <c r="A1381" t="s">
        <v>2931</v>
      </c>
      <c r="B1381" t="s">
        <v>2932</v>
      </c>
      <c r="C1381" t="s">
        <v>3186</v>
      </c>
      <c r="E1381">
        <v>1297.5956333619999</v>
      </c>
      <c r="F1381">
        <v>23.01</v>
      </c>
      <c r="G1381">
        <v>1050.78146880811</v>
      </c>
      <c r="H1381">
        <v>-72.219913647183901</v>
      </c>
      <c r="I1381">
        <v>-12.151145437158499</v>
      </c>
      <c r="J1381">
        <v>-18.612008341178601</v>
      </c>
      <c r="K1381">
        <v>51.813188463498101</v>
      </c>
      <c r="L1381">
        <v>37.6709018781578</v>
      </c>
      <c r="M1381">
        <v>1.2927733430180099</v>
      </c>
      <c r="N1381">
        <v>1.2702356223004301</v>
      </c>
      <c r="O1381">
        <v>288.17905258583198</v>
      </c>
      <c r="P1381">
        <v>1077.01909502934</v>
      </c>
      <c r="Q1381">
        <v>0.26139014327924298</v>
      </c>
    </row>
    <row r="1382" spans="1:17" hidden="1" x14ac:dyDescent="0.3">
      <c r="A1382" t="s">
        <v>2933</v>
      </c>
      <c r="B1382" t="s">
        <v>2934</v>
      </c>
      <c r="C1382" t="s">
        <v>3186</v>
      </c>
      <c r="D1382" t="s">
        <v>67</v>
      </c>
      <c r="E1382">
        <v>1296.18</v>
      </c>
      <c r="F1382">
        <v>851.7</v>
      </c>
      <c r="G1382">
        <v>92.877372492425394</v>
      </c>
      <c r="H1382">
        <v>-11.341621023995801</v>
      </c>
      <c r="I1382">
        <v>84.308612504016295</v>
      </c>
      <c r="J1382">
        <v>-3.0260337808009301</v>
      </c>
      <c r="K1382">
        <v>870.97883179841403</v>
      </c>
      <c r="L1382">
        <v>675.13582399383597</v>
      </c>
      <c r="M1382">
        <v>27.8778952941807</v>
      </c>
      <c r="N1382">
        <v>0.219270922458877</v>
      </c>
      <c r="O1382">
        <v>26.5997416930844</v>
      </c>
      <c r="P1382">
        <v>123.748850650203</v>
      </c>
      <c r="Q1382">
        <v>0.16199654800583199</v>
      </c>
    </row>
    <row r="1383" spans="1:17" hidden="1" x14ac:dyDescent="0.3">
      <c r="A1383" t="s">
        <v>2935</v>
      </c>
      <c r="B1383" t="s">
        <v>2936</v>
      </c>
      <c r="C1383" t="s">
        <v>3186</v>
      </c>
      <c r="D1383" t="s">
        <v>1011</v>
      </c>
      <c r="E1383">
        <v>1292.8822680000001</v>
      </c>
      <c r="F1383">
        <v>333.45</v>
      </c>
      <c r="G1383">
        <v>-47.834146324691801</v>
      </c>
      <c r="H1383">
        <v>1.3115238385816901</v>
      </c>
      <c r="I1383">
        <v>-12.776038913904999</v>
      </c>
      <c r="J1383">
        <v>4.1758673856789399E-2</v>
      </c>
      <c r="K1383">
        <v>337.34656521477302</v>
      </c>
      <c r="L1383">
        <v>345.70159794523101</v>
      </c>
      <c r="M1383">
        <v>47.228517697066899</v>
      </c>
      <c r="N1383">
        <v>0.53884102981334403</v>
      </c>
      <c r="O1383">
        <v>60.683760683760603</v>
      </c>
      <c r="P1383">
        <v>21.254545454545401</v>
      </c>
      <c r="Q1383">
        <v>5.9413670836320001E-2</v>
      </c>
    </row>
    <row r="1384" spans="1:17" hidden="1" x14ac:dyDescent="0.3">
      <c r="A1384" t="s">
        <v>2937</v>
      </c>
      <c r="B1384" t="s">
        <v>2938</v>
      </c>
      <c r="C1384" t="s">
        <v>3186</v>
      </c>
      <c r="D1384" t="s">
        <v>379</v>
      </c>
      <c r="E1384">
        <v>1291.535961779</v>
      </c>
      <c r="F1384">
        <v>178.66</v>
      </c>
      <c r="G1384">
        <v>-14.9576511355923</v>
      </c>
      <c r="H1384">
        <v>15.800498671237399</v>
      </c>
      <c r="I1384">
        <v>13.6782296983321</v>
      </c>
      <c r="J1384">
        <v>7.9137355054625704</v>
      </c>
      <c r="K1384">
        <v>172.193116932067</v>
      </c>
      <c r="L1384">
        <v>160.67400776243301</v>
      </c>
      <c r="M1384">
        <v>56.129488081625396</v>
      </c>
      <c r="N1384">
        <v>1.7503889501426599</v>
      </c>
      <c r="O1384">
        <v>9.4257248404791198</v>
      </c>
      <c r="P1384">
        <v>35.811478525275497</v>
      </c>
      <c r="Q1384">
        <v>2.6178698614580002E-2</v>
      </c>
    </row>
    <row r="1385" spans="1:17" hidden="1" x14ac:dyDescent="0.3">
      <c r="A1385" t="s">
        <v>2939</v>
      </c>
      <c r="B1385" t="s">
        <v>2940</v>
      </c>
      <c r="C1385" t="s">
        <v>3186</v>
      </c>
      <c r="D1385" t="s">
        <v>262</v>
      </c>
      <c r="E1385">
        <v>1286.4849552000001</v>
      </c>
      <c r="F1385">
        <v>1283.3</v>
      </c>
      <c r="G1385">
        <v>304.83392231756102</v>
      </c>
      <c r="H1385">
        <v>-8.890009918654</v>
      </c>
      <c r="I1385">
        <v>16.4501357867778</v>
      </c>
      <c r="J1385">
        <v>-4.7090675405907803</v>
      </c>
      <c r="K1385">
        <v>1406.48658243213</v>
      </c>
      <c r="L1385">
        <v>1169.41007578678</v>
      </c>
      <c r="M1385">
        <v>32.092360939837803</v>
      </c>
      <c r="N1385">
        <v>0.91687051114213103</v>
      </c>
      <c r="O1385">
        <v>35.350268838151599</v>
      </c>
      <c r="P1385">
        <v>350.28070175438597</v>
      </c>
      <c r="Q1385">
        <v>0.174675394914656</v>
      </c>
    </row>
    <row r="1386" spans="1:17" hidden="1" x14ac:dyDescent="0.3">
      <c r="A1386" t="s">
        <v>2941</v>
      </c>
      <c r="B1386" t="s">
        <v>2942</v>
      </c>
      <c r="C1386" t="s">
        <v>3186</v>
      </c>
      <c r="D1386" t="s">
        <v>161</v>
      </c>
      <c r="E1386">
        <v>1282.5885391520001</v>
      </c>
      <c r="F1386">
        <v>190.37</v>
      </c>
      <c r="G1386">
        <v>52.513547487684697</v>
      </c>
      <c r="H1386">
        <v>-13.9617148216344</v>
      </c>
      <c r="I1386">
        <v>64.381118561261403</v>
      </c>
      <c r="J1386">
        <v>-5.4160768442325704</v>
      </c>
      <c r="K1386">
        <v>203.45941964017899</v>
      </c>
      <c r="L1386">
        <v>170.003067811238</v>
      </c>
      <c r="M1386">
        <v>32.030896745343497</v>
      </c>
      <c r="N1386">
        <v>0.34614695788083399</v>
      </c>
      <c r="O1386">
        <v>33.839365446236201</v>
      </c>
      <c r="P1386">
        <v>97.581733264141107</v>
      </c>
      <c r="Q1386">
        <v>0.19640027734830501</v>
      </c>
    </row>
    <row r="1387" spans="1:17" hidden="1" x14ac:dyDescent="0.3">
      <c r="A1387" t="s">
        <v>2943</v>
      </c>
      <c r="B1387" t="s">
        <v>2944</v>
      </c>
      <c r="C1387" t="s">
        <v>3186</v>
      </c>
      <c r="D1387" t="s">
        <v>288</v>
      </c>
      <c r="E1387">
        <v>1281.601243656</v>
      </c>
      <c r="F1387">
        <v>19.079999999999998</v>
      </c>
      <c r="G1387">
        <v>-28.391472375081602</v>
      </c>
      <c r="H1387">
        <v>-3.6365926624043898</v>
      </c>
      <c r="I1387">
        <v>-27.334112197723499</v>
      </c>
      <c r="J1387">
        <v>-3.2449652665026099</v>
      </c>
      <c r="K1387">
        <v>21.473448660023401</v>
      </c>
      <c r="L1387">
        <v>23.6420944647823</v>
      </c>
      <c r="M1387">
        <v>29.879836055912001</v>
      </c>
      <c r="N1387">
        <v>0.97331409470900498</v>
      </c>
      <c r="O1387">
        <v>120.12578616352199</v>
      </c>
      <c r="P1387">
        <v>4.5479452054794498</v>
      </c>
      <c r="Q1387">
        <v>7.4137583903955001E-2</v>
      </c>
    </row>
    <row r="1388" spans="1:17" hidden="1" x14ac:dyDescent="0.3">
      <c r="A1388" t="s">
        <v>2945</v>
      </c>
      <c r="B1388" t="s">
        <v>2946</v>
      </c>
      <c r="C1388" t="s">
        <v>3186</v>
      </c>
      <c r="D1388" t="s">
        <v>451</v>
      </c>
      <c r="E1388">
        <v>1278.7787456000001</v>
      </c>
      <c r="F1388">
        <v>241.19</v>
      </c>
      <c r="G1388">
        <v>108.04114988366899</v>
      </c>
      <c r="H1388">
        <v>5.3451174546473901</v>
      </c>
      <c r="I1388">
        <v>69.8260513988009</v>
      </c>
      <c r="J1388">
        <v>21.337424858731701</v>
      </c>
      <c r="K1388">
        <v>216.959898291993</v>
      </c>
      <c r="L1388">
        <v>168.47625394271401</v>
      </c>
      <c r="M1388">
        <v>80.702653884223494</v>
      </c>
      <c r="N1388">
        <v>0.96358897696454504</v>
      </c>
      <c r="O1388">
        <v>11.944939674115799</v>
      </c>
      <c r="P1388">
        <v>172.83936651583701</v>
      </c>
      <c r="Q1388">
        <v>7.4959590318196004E-2</v>
      </c>
    </row>
    <row r="1389" spans="1:17" hidden="1" x14ac:dyDescent="0.3">
      <c r="A1389" t="s">
        <v>2947</v>
      </c>
      <c r="B1389" t="s">
        <v>2948</v>
      </c>
      <c r="C1389" t="s">
        <v>3186</v>
      </c>
      <c r="D1389" t="s">
        <v>83</v>
      </c>
      <c r="E1389">
        <v>1277.2022055519999</v>
      </c>
      <c r="F1389">
        <v>122.91</v>
      </c>
      <c r="G1389">
        <v>-8.6204013408526894</v>
      </c>
      <c r="H1389">
        <v>36.421377725577798</v>
      </c>
      <c r="I1389">
        <v>-1.7846379259149101</v>
      </c>
      <c r="J1389">
        <v>5.1713857458416603</v>
      </c>
      <c r="K1389">
        <v>112.95985299417001</v>
      </c>
      <c r="L1389">
        <v>108.053631679566</v>
      </c>
      <c r="M1389">
        <v>55.3479808115165</v>
      </c>
      <c r="N1389">
        <v>3.3525918421936001</v>
      </c>
      <c r="O1389">
        <v>33.138068505410402</v>
      </c>
      <c r="P1389">
        <v>40.629290617848902</v>
      </c>
      <c r="Q1389">
        <v>-2.2094230758879001E-2</v>
      </c>
    </row>
    <row r="1390" spans="1:17" hidden="1" x14ac:dyDescent="0.3">
      <c r="A1390" t="s">
        <v>2949</v>
      </c>
      <c r="B1390" t="s">
        <v>2950</v>
      </c>
      <c r="C1390" t="s">
        <v>3186</v>
      </c>
      <c r="D1390" t="s">
        <v>185</v>
      </c>
      <c r="E1390">
        <v>1271.2612292199999</v>
      </c>
      <c r="F1390">
        <v>569.45000000000005</v>
      </c>
      <c r="G1390">
        <v>-19.120122017984901</v>
      </c>
      <c r="H1390">
        <v>11.825027553665601</v>
      </c>
      <c r="I1390">
        <v>9.1995377161003908</v>
      </c>
      <c r="J1390">
        <v>-12.2554845238682</v>
      </c>
      <c r="K1390">
        <v>568.75707516037403</v>
      </c>
      <c r="L1390">
        <v>508.915458903321</v>
      </c>
      <c r="M1390">
        <v>32.493518704604703</v>
      </c>
      <c r="N1390">
        <v>1.58206380030063</v>
      </c>
      <c r="O1390">
        <v>22.890508385284001</v>
      </c>
      <c r="P1390">
        <v>45.900589290289503</v>
      </c>
      <c r="Q1390">
        <v>6.8917449404612002E-2</v>
      </c>
    </row>
    <row r="1391" spans="1:17" hidden="1" x14ac:dyDescent="0.3">
      <c r="A1391" t="s">
        <v>2951</v>
      </c>
      <c r="B1391" t="s">
        <v>2952</v>
      </c>
      <c r="C1391" t="s">
        <v>3186</v>
      </c>
      <c r="D1391" t="s">
        <v>999</v>
      </c>
      <c r="E1391">
        <v>1269.80733975</v>
      </c>
      <c r="F1391">
        <v>870.65</v>
      </c>
      <c r="G1391">
        <v>39.584676416608502</v>
      </c>
      <c r="H1391">
        <v>28.0557757410769</v>
      </c>
      <c r="I1391">
        <v>9.7064584931391096</v>
      </c>
      <c r="J1391">
        <v>-4.7128542151146098</v>
      </c>
      <c r="K1391">
        <v>783.38152310831401</v>
      </c>
      <c r="L1391">
        <v>735.71491020058602</v>
      </c>
      <c r="M1391">
        <v>66.002287330060398</v>
      </c>
      <c r="N1391">
        <v>2.0315215828621498</v>
      </c>
      <c r="O1391">
        <v>14.2479756503761</v>
      </c>
      <c r="P1391">
        <v>72.133254250691905</v>
      </c>
      <c r="Q1391">
        <v>0.12539909238729199</v>
      </c>
    </row>
    <row r="1392" spans="1:17" hidden="1" x14ac:dyDescent="0.3">
      <c r="A1392" t="s">
        <v>2953</v>
      </c>
      <c r="B1392" t="s">
        <v>2954</v>
      </c>
      <c r="C1392" t="s">
        <v>3186</v>
      </c>
      <c r="D1392" t="s">
        <v>631</v>
      </c>
      <c r="E1392">
        <v>1268.7929941499999</v>
      </c>
      <c r="F1392">
        <v>175.35</v>
      </c>
      <c r="G1392">
        <v>1.24328980929886</v>
      </c>
      <c r="H1392">
        <v>-0.18563981828176301</v>
      </c>
      <c r="I1392">
        <v>35.852795570409697</v>
      </c>
      <c r="J1392">
        <v>-2.4025760526580799</v>
      </c>
      <c r="K1392">
        <v>179.898722768341</v>
      </c>
      <c r="L1392">
        <v>155.81573859162401</v>
      </c>
      <c r="M1392">
        <v>40.975420950513097</v>
      </c>
      <c r="N1392">
        <v>0.66976358981410899</v>
      </c>
      <c r="O1392">
        <v>26.005132591958901</v>
      </c>
      <c r="P1392">
        <v>80.401234567901199</v>
      </c>
      <c r="Q1392">
        <v>0.14977608953371499</v>
      </c>
    </row>
    <row r="1393" spans="1:17" hidden="1" x14ac:dyDescent="0.3">
      <c r="A1393" t="s">
        <v>2955</v>
      </c>
      <c r="B1393" t="s">
        <v>2956</v>
      </c>
      <c r="C1393" t="s">
        <v>3186</v>
      </c>
      <c r="D1393" t="s">
        <v>468</v>
      </c>
      <c r="E1393">
        <v>1268.46020909</v>
      </c>
      <c r="F1393">
        <v>528.1</v>
      </c>
      <c r="G1393">
        <v>-21.195358692642699</v>
      </c>
      <c r="H1393">
        <v>17.882211930294901</v>
      </c>
      <c r="I1393">
        <v>3.2304280235160201</v>
      </c>
      <c r="J1393">
        <v>0.53501513083119001</v>
      </c>
      <c r="K1393">
        <v>516.668503423012</v>
      </c>
      <c r="L1393">
        <v>480.88102893303102</v>
      </c>
      <c r="M1393">
        <v>51.588282647982297</v>
      </c>
      <c r="N1393">
        <v>0.480717528236072</v>
      </c>
      <c r="O1393">
        <v>24.010604052262799</v>
      </c>
      <c r="P1393">
        <v>49.180790960451901</v>
      </c>
      <c r="Q1393">
        <v>-1.3144649755108999E-2</v>
      </c>
    </row>
    <row r="1394" spans="1:17" hidden="1" x14ac:dyDescent="0.3">
      <c r="A1394" t="s">
        <v>2957</v>
      </c>
      <c r="B1394" t="s">
        <v>2958</v>
      </c>
      <c r="C1394" t="s">
        <v>3186</v>
      </c>
      <c r="D1394" t="s">
        <v>327</v>
      </c>
      <c r="E1394">
        <v>1267.502301</v>
      </c>
      <c r="F1394">
        <v>63.3</v>
      </c>
      <c r="G1394">
        <v>529.041876884354</v>
      </c>
      <c r="H1394">
        <v>69.530119537188398</v>
      </c>
      <c r="I1394">
        <v>212.16744543467499</v>
      </c>
      <c r="J1394">
        <v>16.255934615670999</v>
      </c>
      <c r="K1394">
        <v>39.374662748657897</v>
      </c>
      <c r="L1394">
        <v>29.684514616826601</v>
      </c>
      <c r="M1394">
        <v>90.400618785060701</v>
      </c>
      <c r="N1394">
        <v>1.96926675159555</v>
      </c>
      <c r="O1394">
        <v>0.23696682464455701</v>
      </c>
      <c r="P1394">
        <v>618.09415768576196</v>
      </c>
    </row>
    <row r="1395" spans="1:17" hidden="1" x14ac:dyDescent="0.3">
      <c r="A1395" t="s">
        <v>2959</v>
      </c>
      <c r="B1395" t="s">
        <v>2960</v>
      </c>
      <c r="C1395" t="s">
        <v>3186</v>
      </c>
      <c r="D1395" t="s">
        <v>21</v>
      </c>
      <c r="E1395">
        <v>1264.2432871200001</v>
      </c>
      <c r="F1395">
        <v>303.64999999999998</v>
      </c>
      <c r="G1395">
        <v>-25.8242664328756</v>
      </c>
      <c r="H1395">
        <v>1.98541281329718</v>
      </c>
      <c r="I1395">
        <v>-16.079630914036599</v>
      </c>
      <c r="J1395">
        <v>-3.41805372441583</v>
      </c>
      <c r="M1395">
        <v>45.7070653057337</v>
      </c>
      <c r="O1395">
        <v>14.869092705417399</v>
      </c>
      <c r="P1395">
        <v>5.8198292385432904</v>
      </c>
    </row>
    <row r="1396" spans="1:17" hidden="1" x14ac:dyDescent="0.3">
      <c r="A1396" t="s">
        <v>2961</v>
      </c>
      <c r="B1396" t="s">
        <v>2962</v>
      </c>
      <c r="C1396" t="s">
        <v>3186</v>
      </c>
      <c r="D1396" t="s">
        <v>106</v>
      </c>
      <c r="E1396">
        <v>1260.6189971599999</v>
      </c>
      <c r="F1396">
        <v>483.25</v>
      </c>
      <c r="G1396">
        <v>64.290964857561903</v>
      </c>
      <c r="H1396">
        <v>-19.071185593983799</v>
      </c>
      <c r="I1396">
        <v>10.078512702527499</v>
      </c>
      <c r="J1396">
        <v>-6.4701908513754898</v>
      </c>
      <c r="K1396">
        <v>554.57162190740803</v>
      </c>
      <c r="L1396">
        <v>470.441291288971</v>
      </c>
      <c r="M1396">
        <v>13.393695716830999</v>
      </c>
      <c r="N1396">
        <v>0.54529830037081894</v>
      </c>
      <c r="O1396">
        <v>46.921883083290197</v>
      </c>
      <c r="P1396">
        <v>142.473657802308</v>
      </c>
      <c r="Q1396">
        <v>0.17988459734447901</v>
      </c>
    </row>
    <row r="1397" spans="1:17" hidden="1" x14ac:dyDescent="0.3">
      <c r="A1397" t="s">
        <v>2963</v>
      </c>
      <c r="B1397" t="s">
        <v>2964</v>
      </c>
      <c r="C1397" t="s">
        <v>3186</v>
      </c>
      <c r="D1397" t="s">
        <v>648</v>
      </c>
      <c r="E1397">
        <v>1259.65049905</v>
      </c>
      <c r="F1397">
        <v>140.62</v>
      </c>
      <c r="G1397">
        <v>-49.5636894709628</v>
      </c>
      <c r="H1397">
        <v>-8.9551755759953107</v>
      </c>
      <c r="I1397">
        <v>-26.062122535193801</v>
      </c>
      <c r="J1397">
        <v>1.8361385818924001</v>
      </c>
      <c r="K1397">
        <v>149.68310865151199</v>
      </c>
      <c r="L1397">
        <v>158.87685805128899</v>
      </c>
      <c r="M1397">
        <v>51.540488285875</v>
      </c>
      <c r="N1397">
        <v>0.66620829545521998</v>
      </c>
      <c r="O1397">
        <v>42.191722372351002</v>
      </c>
      <c r="P1397">
        <v>11.25</v>
      </c>
      <c r="Q1397">
        <v>6.9472240485837999E-2</v>
      </c>
    </row>
    <row r="1398" spans="1:17" hidden="1" x14ac:dyDescent="0.3">
      <c r="A1398" t="s">
        <v>2965</v>
      </c>
      <c r="B1398" t="s">
        <v>2966</v>
      </c>
      <c r="C1398" t="s">
        <v>3186</v>
      </c>
      <c r="D1398" t="s">
        <v>527</v>
      </c>
      <c r="E1398">
        <v>1256.0478969599999</v>
      </c>
      <c r="F1398">
        <v>511.5</v>
      </c>
      <c r="G1398">
        <v>-19.4303595684895</v>
      </c>
      <c r="H1398">
        <v>-5.9876448308130996</v>
      </c>
      <c r="I1398">
        <v>19.453853151424099</v>
      </c>
      <c r="J1398">
        <v>-4.5042920625504701</v>
      </c>
      <c r="K1398">
        <v>551.67399448070103</v>
      </c>
      <c r="L1398">
        <v>499.94720204309698</v>
      </c>
      <c r="M1398">
        <v>19.354199572695499</v>
      </c>
      <c r="N1398">
        <v>0.43790998273703802</v>
      </c>
      <c r="O1398">
        <v>32.942326490713498</v>
      </c>
      <c r="P1398">
        <v>51.533106206487901</v>
      </c>
      <c r="Q1398">
        <v>0.14141794416793799</v>
      </c>
    </row>
    <row r="1399" spans="1:17" hidden="1" x14ac:dyDescent="0.3">
      <c r="A1399" t="s">
        <v>2967</v>
      </c>
      <c r="B1399" t="s">
        <v>2968</v>
      </c>
      <c r="C1399" t="s">
        <v>3186</v>
      </c>
      <c r="D1399" t="s">
        <v>197</v>
      </c>
      <c r="E1399">
        <v>1254.55651476</v>
      </c>
      <c r="F1399">
        <v>782.35</v>
      </c>
      <c r="G1399">
        <v>57.3264282133023</v>
      </c>
      <c r="H1399">
        <v>-10.066436852188801</v>
      </c>
      <c r="I1399">
        <v>16.446686442888101</v>
      </c>
      <c r="J1399">
        <v>-3.2831786271782701</v>
      </c>
      <c r="K1399">
        <v>856.03271173028998</v>
      </c>
      <c r="L1399">
        <v>753.81567245679003</v>
      </c>
      <c r="M1399">
        <v>37.281493104420299</v>
      </c>
      <c r="N1399">
        <v>0.61551142423995797</v>
      </c>
      <c r="O1399">
        <v>39.905413178244999</v>
      </c>
      <c r="P1399">
        <v>109.74530831099101</v>
      </c>
      <c r="Q1399">
        <v>0.18760260001012399</v>
      </c>
    </row>
    <row r="1400" spans="1:17" hidden="1" x14ac:dyDescent="0.3">
      <c r="A1400" t="s">
        <v>2969</v>
      </c>
      <c r="B1400" t="s">
        <v>2970</v>
      </c>
      <c r="C1400" t="s">
        <v>3186</v>
      </c>
      <c r="E1400">
        <v>1253.7</v>
      </c>
      <c r="F1400">
        <v>456.7</v>
      </c>
      <c r="G1400">
        <v>176.613832664706</v>
      </c>
      <c r="H1400">
        <v>40.632452710336999</v>
      </c>
      <c r="I1400">
        <v>-5.6434761392896702</v>
      </c>
      <c r="J1400">
        <v>10.177299417939199</v>
      </c>
      <c r="K1400">
        <v>375.36485330066898</v>
      </c>
      <c r="L1400">
        <v>365.30392048428001</v>
      </c>
      <c r="M1400">
        <v>93.440572227907097</v>
      </c>
      <c r="N1400">
        <v>1.70375930697287</v>
      </c>
      <c r="O1400">
        <v>106.722137070286</v>
      </c>
      <c r="P1400">
        <v>210.68027210884301</v>
      </c>
    </row>
    <row r="1401" spans="1:17" hidden="1" x14ac:dyDescent="0.3">
      <c r="A1401" t="s">
        <v>2971</v>
      </c>
      <c r="B1401" t="s">
        <v>2972</v>
      </c>
      <c r="C1401" t="s">
        <v>3186</v>
      </c>
      <c r="D1401" t="s">
        <v>398</v>
      </c>
      <c r="E1401">
        <v>1251.4650963199999</v>
      </c>
      <c r="F1401">
        <v>3973.75</v>
      </c>
      <c r="G1401">
        <v>2.3835098849305698</v>
      </c>
      <c r="H1401">
        <v>-1.9105306479760999</v>
      </c>
      <c r="I1401">
        <v>24.657883997896501</v>
      </c>
      <c r="J1401">
        <v>-0.47560746994589598</v>
      </c>
      <c r="K1401">
        <v>3945.69786234516</v>
      </c>
      <c r="L1401">
        <v>3503.9933411663301</v>
      </c>
      <c r="M1401">
        <v>38.750138903412903</v>
      </c>
      <c r="N1401">
        <v>0.30104565053871601</v>
      </c>
      <c r="O1401">
        <v>14.594526580685701</v>
      </c>
      <c r="P1401">
        <v>63.865979381443204</v>
      </c>
      <c r="Q1401">
        <v>1.5099397380483E-2</v>
      </c>
    </row>
    <row r="1402" spans="1:17" hidden="1" x14ac:dyDescent="0.3">
      <c r="A1402" t="s">
        <v>2973</v>
      </c>
      <c r="B1402" t="s">
        <v>2974</v>
      </c>
      <c r="C1402" t="s">
        <v>3186</v>
      </c>
      <c r="D1402" t="s">
        <v>197</v>
      </c>
      <c r="E1402">
        <v>1249.8</v>
      </c>
      <c r="F1402">
        <v>120.95</v>
      </c>
      <c r="G1402">
        <v>84.110199865721</v>
      </c>
      <c r="H1402">
        <v>21.3241863542567</v>
      </c>
      <c r="I1402">
        <v>44.344775255050301</v>
      </c>
      <c r="J1402">
        <v>-5.1579916221420898</v>
      </c>
      <c r="K1402">
        <v>110.659987106183</v>
      </c>
      <c r="L1402">
        <v>91.091458743341093</v>
      </c>
      <c r="M1402">
        <v>49.858064313599598</v>
      </c>
      <c r="N1402">
        <v>1.3036288806769101</v>
      </c>
      <c r="O1402">
        <v>14.5101281521289</v>
      </c>
      <c r="P1402">
        <v>139.504950495049</v>
      </c>
      <c r="Q1402">
        <v>7.8507730232457995E-2</v>
      </c>
    </row>
    <row r="1403" spans="1:17" hidden="1" x14ac:dyDescent="0.3">
      <c r="A1403" t="s">
        <v>2975</v>
      </c>
      <c r="B1403" t="s">
        <v>2976</v>
      </c>
      <c r="C1403" t="s">
        <v>3186</v>
      </c>
      <c r="D1403" t="s">
        <v>46</v>
      </c>
      <c r="E1403">
        <v>1246.45633266</v>
      </c>
      <c r="F1403">
        <v>228.98</v>
      </c>
      <c r="G1403">
        <v>277.60717095689398</v>
      </c>
      <c r="H1403">
        <v>55.081935595071698</v>
      </c>
      <c r="I1403">
        <v>157.40653082870401</v>
      </c>
      <c r="J1403">
        <v>6.8205187746474696</v>
      </c>
      <c r="K1403">
        <v>165.452286925099</v>
      </c>
      <c r="L1403">
        <v>126.02609709376701</v>
      </c>
      <c r="M1403">
        <v>79.719936263705705</v>
      </c>
      <c r="N1403">
        <v>2.6549719558732301</v>
      </c>
      <c r="O1403">
        <v>2.1835968206840299E-2</v>
      </c>
      <c r="P1403">
        <v>324.430027803521</v>
      </c>
      <c r="Q1403">
        <v>0.127508567017318</v>
      </c>
    </row>
    <row r="1404" spans="1:17" hidden="1" x14ac:dyDescent="0.3">
      <c r="A1404" t="s">
        <v>2977</v>
      </c>
      <c r="B1404" t="s">
        <v>2978</v>
      </c>
      <c r="C1404" t="s">
        <v>3186</v>
      </c>
      <c r="D1404" t="s">
        <v>609</v>
      </c>
      <c r="E1404">
        <v>1243.586269163</v>
      </c>
      <c r="F1404">
        <v>190.91</v>
      </c>
      <c r="G1404">
        <v>-38.138872183395101</v>
      </c>
      <c r="H1404">
        <v>-8.7380776138014902</v>
      </c>
      <c r="I1404">
        <v>-26.228215288684801</v>
      </c>
      <c r="J1404">
        <v>-0.72934181873980597</v>
      </c>
      <c r="K1404">
        <v>205.827539805589</v>
      </c>
      <c r="L1404">
        <v>222.78412033832601</v>
      </c>
      <c r="M1404">
        <v>34.967830216747203</v>
      </c>
      <c r="N1404">
        <v>0.721041575888829</v>
      </c>
      <c r="O1404">
        <v>61.253994028599799</v>
      </c>
      <c r="P1404">
        <v>2.6122010212308502</v>
      </c>
      <c r="Q1404">
        <v>6.8720282373011005E-2</v>
      </c>
    </row>
    <row r="1405" spans="1:17" hidden="1" x14ac:dyDescent="0.3">
      <c r="A1405" t="s">
        <v>2979</v>
      </c>
      <c r="B1405" t="s">
        <v>2980</v>
      </c>
      <c r="C1405" t="s">
        <v>3186</v>
      </c>
      <c r="D1405" t="s">
        <v>127</v>
      </c>
      <c r="E1405">
        <v>1242.2581070199999</v>
      </c>
      <c r="F1405">
        <v>703.3</v>
      </c>
      <c r="G1405">
        <v>-10.1527867395155</v>
      </c>
      <c r="H1405">
        <v>-12.9659760755917</v>
      </c>
      <c r="I1405">
        <v>0.74321533194258604</v>
      </c>
      <c r="J1405">
        <v>-1.56586104202957</v>
      </c>
      <c r="K1405">
        <v>680.23931095499699</v>
      </c>
      <c r="L1405">
        <v>652.98204836429795</v>
      </c>
      <c r="M1405">
        <v>40.550649645618002</v>
      </c>
      <c r="N1405">
        <v>1.2841031408055199</v>
      </c>
      <c r="O1405">
        <v>20.147874306839199</v>
      </c>
      <c r="P1405">
        <v>28.105646630236699</v>
      </c>
      <c r="Q1405">
        <v>5.0618023607638001E-2</v>
      </c>
    </row>
    <row r="1406" spans="1:17" hidden="1" x14ac:dyDescent="0.3">
      <c r="A1406" t="s">
        <v>2981</v>
      </c>
      <c r="B1406" t="s">
        <v>2982</v>
      </c>
      <c r="C1406" t="s">
        <v>3186</v>
      </c>
      <c r="D1406" t="s">
        <v>197</v>
      </c>
      <c r="E1406">
        <v>1234.9377635000001</v>
      </c>
      <c r="F1406">
        <v>132.55000000000001</v>
      </c>
      <c r="G1406">
        <v>-13.0920863151321</v>
      </c>
      <c r="H1406">
        <v>-5.98337462978931</v>
      </c>
      <c r="I1406">
        <v>-0.47548523193693898</v>
      </c>
      <c r="J1406">
        <v>-0.94721004328787495</v>
      </c>
      <c r="K1406">
        <v>138.59232168249699</v>
      </c>
      <c r="L1406">
        <v>131.443380816668</v>
      </c>
      <c r="M1406">
        <v>33.9406083354963</v>
      </c>
      <c r="N1406">
        <v>0.52777849725834702</v>
      </c>
      <c r="O1406">
        <v>17.691437193511799</v>
      </c>
      <c r="P1406">
        <v>21.605504587155899</v>
      </c>
      <c r="Q1406">
        <v>8.9546984338112007E-2</v>
      </c>
    </row>
    <row r="1407" spans="1:17" hidden="1" x14ac:dyDescent="0.3">
      <c r="A1407" t="s">
        <v>2983</v>
      </c>
      <c r="B1407" t="s">
        <v>2984</v>
      </c>
      <c r="C1407" t="s">
        <v>3186</v>
      </c>
      <c r="D1407" t="s">
        <v>141</v>
      </c>
      <c r="E1407">
        <v>1232.9887733799901</v>
      </c>
      <c r="F1407">
        <v>244.61</v>
      </c>
      <c r="G1407">
        <v>21.518338744031801</v>
      </c>
      <c r="H1407">
        <v>15.424658066209201</v>
      </c>
      <c r="I1407">
        <v>57.979191893894502</v>
      </c>
      <c r="J1407">
        <v>-2.3501346554319902</v>
      </c>
      <c r="K1407">
        <v>227.358303903473</v>
      </c>
      <c r="L1407">
        <v>188.25755385369499</v>
      </c>
      <c r="M1407">
        <v>45.496002103243903</v>
      </c>
      <c r="N1407">
        <v>1.0405344284115501</v>
      </c>
      <c r="O1407">
        <v>15.285556600302501</v>
      </c>
      <c r="P1407">
        <v>89.1802010827532</v>
      </c>
    </row>
    <row r="1408" spans="1:17" hidden="1" x14ac:dyDescent="0.3">
      <c r="A1408" t="s">
        <v>2985</v>
      </c>
      <c r="B1408" t="s">
        <v>2986</v>
      </c>
      <c r="C1408" t="s">
        <v>3186</v>
      </c>
      <c r="D1408" t="s">
        <v>785</v>
      </c>
      <c r="E1408">
        <v>1227.3189</v>
      </c>
      <c r="F1408">
        <v>227.91</v>
      </c>
      <c r="G1408">
        <v>-56.444332698038401</v>
      </c>
      <c r="H1408">
        <v>-17.7457549355398</v>
      </c>
      <c r="I1408">
        <v>-56.674093064601102</v>
      </c>
      <c r="J1408">
        <v>3.7945006750999601</v>
      </c>
      <c r="K1408">
        <v>242.65086588350701</v>
      </c>
      <c r="M1408">
        <v>52.966611741197902</v>
      </c>
      <c r="N1408">
        <v>1.19799913665306</v>
      </c>
      <c r="O1408">
        <v>104.46667544205999</v>
      </c>
      <c r="P1408">
        <v>7.5097881975564702</v>
      </c>
    </row>
    <row r="1409" spans="1:17" hidden="1" x14ac:dyDescent="0.3">
      <c r="A1409" t="s">
        <v>2987</v>
      </c>
      <c r="B1409" t="s">
        <v>2988</v>
      </c>
      <c r="C1409" t="s">
        <v>3186</v>
      </c>
      <c r="D1409" t="s">
        <v>21</v>
      </c>
      <c r="E1409">
        <v>1217.2555199999999</v>
      </c>
      <c r="F1409">
        <v>1017.85</v>
      </c>
      <c r="G1409">
        <v>-28.952082613111202</v>
      </c>
      <c r="H1409">
        <v>-0.76125385336948403</v>
      </c>
      <c r="I1409">
        <v>-30.055047515270601</v>
      </c>
      <c r="J1409">
        <v>-0.82635020840482298</v>
      </c>
      <c r="K1409">
        <v>1057.0677802728701</v>
      </c>
      <c r="L1409">
        <v>1084.5363810751301</v>
      </c>
      <c r="M1409">
        <v>44.988469118057402</v>
      </c>
      <c r="N1409">
        <v>0.68196550191924399</v>
      </c>
      <c r="O1409">
        <v>44.166625730706798</v>
      </c>
      <c r="P1409">
        <v>6.5198053477055096</v>
      </c>
      <c r="Q1409">
        <v>0.103830237597241</v>
      </c>
    </row>
    <row r="1410" spans="1:17" hidden="1" x14ac:dyDescent="0.3">
      <c r="A1410" t="s">
        <v>2989</v>
      </c>
      <c r="B1410" t="s">
        <v>2990</v>
      </c>
      <c r="C1410" t="s">
        <v>3186</v>
      </c>
      <c r="D1410" t="s">
        <v>423</v>
      </c>
      <c r="E1410">
        <v>1212.8498990399901</v>
      </c>
      <c r="F1410">
        <v>185.88</v>
      </c>
      <c r="G1410">
        <v>56.266055663889702</v>
      </c>
      <c r="H1410">
        <v>52.993891311992698</v>
      </c>
      <c r="I1410">
        <v>-13.312307938033401</v>
      </c>
      <c r="J1410">
        <v>-0.10595181358781899</v>
      </c>
      <c r="K1410">
        <v>162.92269278508201</v>
      </c>
      <c r="L1410">
        <v>168.93306883539799</v>
      </c>
      <c r="M1410">
        <v>98.328615753662106</v>
      </c>
      <c r="N1410">
        <v>1.97370753763997</v>
      </c>
      <c r="O1410">
        <v>60.452980417473597</v>
      </c>
      <c r="P1410">
        <v>91.628865979381402</v>
      </c>
      <c r="Q1410">
        <v>3.6905794302358998E-2</v>
      </c>
    </row>
    <row r="1411" spans="1:17" hidden="1" x14ac:dyDescent="0.3">
      <c r="A1411" t="s">
        <v>2991</v>
      </c>
      <c r="B1411" t="s">
        <v>2992</v>
      </c>
      <c r="C1411" t="s">
        <v>3186</v>
      </c>
      <c r="D1411" t="s">
        <v>132</v>
      </c>
      <c r="E1411">
        <v>1211.8986239999999</v>
      </c>
      <c r="F1411">
        <v>1108.1500000000001</v>
      </c>
      <c r="G1411">
        <v>60.115690856036899</v>
      </c>
      <c r="H1411">
        <v>-3.2292336513492801</v>
      </c>
      <c r="I1411">
        <v>5.9815893152870103</v>
      </c>
      <c r="J1411">
        <v>4.86759315995715</v>
      </c>
      <c r="K1411">
        <v>929.32486387277095</v>
      </c>
      <c r="L1411">
        <v>861.84669276512705</v>
      </c>
      <c r="M1411">
        <v>66.027209876807305</v>
      </c>
      <c r="N1411">
        <v>2.7835620914235801</v>
      </c>
      <c r="O1411">
        <v>7.3591120335694402</v>
      </c>
      <c r="P1411">
        <v>97.883928571428498</v>
      </c>
    </row>
    <row r="1412" spans="1:17" hidden="1" x14ac:dyDescent="0.3">
      <c r="A1412" t="s">
        <v>2993</v>
      </c>
      <c r="B1412" t="s">
        <v>2994</v>
      </c>
      <c r="C1412" t="s">
        <v>3186</v>
      </c>
      <c r="D1412" t="s">
        <v>382</v>
      </c>
      <c r="E1412">
        <v>1210.818847</v>
      </c>
      <c r="F1412">
        <v>242.35</v>
      </c>
      <c r="G1412">
        <v>-19.381365198307702</v>
      </c>
      <c r="H1412">
        <v>-5.3248880193646499</v>
      </c>
      <c r="I1412">
        <v>0.95309604342374099</v>
      </c>
      <c r="J1412">
        <v>5.76821662851835</v>
      </c>
      <c r="K1412">
        <v>231.895161760473</v>
      </c>
      <c r="L1412">
        <v>222.021568422592</v>
      </c>
      <c r="M1412">
        <v>65.322673075063094</v>
      </c>
      <c r="N1412">
        <v>1.07892311540339</v>
      </c>
      <c r="O1412">
        <v>11.3884877243655</v>
      </c>
      <c r="P1412">
        <v>32.178892827924699</v>
      </c>
      <c r="Q1412">
        <v>6.3906858748966996E-2</v>
      </c>
    </row>
    <row r="1413" spans="1:17" hidden="1" x14ac:dyDescent="0.3">
      <c r="A1413" t="s">
        <v>2995</v>
      </c>
      <c r="B1413" t="s">
        <v>2996</v>
      </c>
      <c r="C1413" t="s">
        <v>3186</v>
      </c>
      <c r="D1413" t="s">
        <v>1011</v>
      </c>
      <c r="E1413">
        <v>1205.3980302</v>
      </c>
      <c r="F1413">
        <v>839.05</v>
      </c>
      <c r="G1413">
        <v>-7.6607466282450796</v>
      </c>
      <c r="H1413">
        <v>10.637288618960101</v>
      </c>
      <c r="I1413">
        <v>39.4932520936622</v>
      </c>
      <c r="J1413">
        <v>1.6123429720712401</v>
      </c>
      <c r="K1413">
        <v>814.41822033378503</v>
      </c>
      <c r="L1413">
        <v>705.91839176751705</v>
      </c>
      <c r="M1413">
        <v>49.1544228473687</v>
      </c>
      <c r="N1413">
        <v>0.35626747899444799</v>
      </c>
      <c r="O1413">
        <v>17.871402181038</v>
      </c>
      <c r="P1413">
        <v>60.737547892720301</v>
      </c>
      <c r="Q1413">
        <v>0.112930005552398</v>
      </c>
    </row>
    <row r="1414" spans="1:17" hidden="1" x14ac:dyDescent="0.3">
      <c r="A1414" t="s">
        <v>2997</v>
      </c>
      <c r="B1414" t="s">
        <v>2998</v>
      </c>
      <c r="C1414" t="s">
        <v>3186</v>
      </c>
      <c r="D1414" t="s">
        <v>2999</v>
      </c>
      <c r="E1414">
        <v>1203.2474206500001</v>
      </c>
      <c r="F1414">
        <v>1345.05</v>
      </c>
      <c r="G1414">
        <v>44.118905980651597</v>
      </c>
      <c r="H1414">
        <v>-3.1988952346520998</v>
      </c>
      <c r="I1414">
        <v>62.381934492097798</v>
      </c>
      <c r="J1414">
        <v>-3.9799276098098302</v>
      </c>
      <c r="K1414">
        <v>1308.2363902239499</v>
      </c>
      <c r="L1414">
        <v>1007.69841497377</v>
      </c>
      <c r="M1414">
        <v>43.189492451553903</v>
      </c>
      <c r="N1414">
        <v>0.451058355596267</v>
      </c>
      <c r="O1414">
        <v>15.2373517713096</v>
      </c>
      <c r="P1414">
        <v>103.79545454545401</v>
      </c>
      <c r="Q1414">
        <v>0.100215251089792</v>
      </c>
    </row>
    <row r="1415" spans="1:17" hidden="1" x14ac:dyDescent="0.3">
      <c r="A1415" t="s">
        <v>3000</v>
      </c>
      <c r="B1415" t="s">
        <v>3001</v>
      </c>
      <c r="C1415" t="s">
        <v>3186</v>
      </c>
      <c r="D1415" t="s">
        <v>285</v>
      </c>
      <c r="E1415">
        <v>1202.9615126250001</v>
      </c>
      <c r="F1415">
        <v>418.45</v>
      </c>
      <c r="G1415">
        <v>-38.733865314606199</v>
      </c>
      <c r="H1415">
        <v>8.01337509030148</v>
      </c>
      <c r="I1415">
        <v>-12.0110930744314</v>
      </c>
      <c r="J1415">
        <v>0.644625553617723</v>
      </c>
      <c r="K1415">
        <v>411.23433605579999</v>
      </c>
      <c r="L1415">
        <v>430.57392189652802</v>
      </c>
      <c r="M1415">
        <v>60.5524329744783</v>
      </c>
      <c r="N1415">
        <v>1.8985038590168799</v>
      </c>
      <c r="O1415">
        <v>23.539252001433798</v>
      </c>
      <c r="P1415">
        <v>13.678348274925201</v>
      </c>
      <c r="Q1415">
        <v>-0.12862266258750499</v>
      </c>
    </row>
    <row r="1416" spans="1:17" hidden="1" x14ac:dyDescent="0.3">
      <c r="A1416" t="s">
        <v>3002</v>
      </c>
      <c r="B1416" t="s">
        <v>3003</v>
      </c>
      <c r="C1416" t="s">
        <v>3186</v>
      </c>
      <c r="D1416" t="s">
        <v>468</v>
      </c>
      <c r="E1416">
        <v>1197.8232460019999</v>
      </c>
      <c r="F1416">
        <v>140.06</v>
      </c>
      <c r="G1416">
        <v>-36.970577145390898</v>
      </c>
      <c r="H1416">
        <v>1.0826603968678901</v>
      </c>
      <c r="I1416">
        <v>-31.915696016406098</v>
      </c>
      <c r="J1416">
        <v>2.6221693724269701</v>
      </c>
      <c r="K1416">
        <v>142.39500329627501</v>
      </c>
      <c r="L1416">
        <v>155.71669697924699</v>
      </c>
      <c r="M1416">
        <v>54.233267470636903</v>
      </c>
      <c r="N1416">
        <v>1.46010766976906</v>
      </c>
      <c r="O1416">
        <v>60.038554905040698</v>
      </c>
      <c r="P1416">
        <v>6.0257380772142399</v>
      </c>
      <c r="Q1416">
        <v>3.0467054323627001E-2</v>
      </c>
    </row>
    <row r="1417" spans="1:17" hidden="1" x14ac:dyDescent="0.3">
      <c r="A1417" t="s">
        <v>3004</v>
      </c>
      <c r="B1417" t="s">
        <v>3005</v>
      </c>
      <c r="C1417" t="s">
        <v>3186</v>
      </c>
      <c r="D1417" t="s">
        <v>197</v>
      </c>
      <c r="E1417">
        <v>1192.364659825</v>
      </c>
      <c r="F1417">
        <v>680.25</v>
      </c>
      <c r="G1417">
        <v>-11.524304130173</v>
      </c>
      <c r="H1417">
        <v>-4.4164019987534697</v>
      </c>
      <c r="I1417">
        <v>10.0298401355092</v>
      </c>
      <c r="J1417">
        <v>-1.09848912702065</v>
      </c>
      <c r="K1417">
        <v>669.40385327086904</v>
      </c>
      <c r="L1417">
        <v>629.17336486493605</v>
      </c>
      <c r="M1417">
        <v>45.132470788002003</v>
      </c>
      <c r="N1417">
        <v>0.440171949139045</v>
      </c>
      <c r="O1417">
        <v>11.723631018008</v>
      </c>
      <c r="P1417">
        <v>38.7982044480718</v>
      </c>
      <c r="Q1417">
        <v>6.1916195271076002E-2</v>
      </c>
    </row>
    <row r="1418" spans="1:17" hidden="1" x14ac:dyDescent="0.3">
      <c r="A1418" t="s">
        <v>3006</v>
      </c>
      <c r="B1418" t="s">
        <v>3007</v>
      </c>
      <c r="C1418" t="s">
        <v>3186</v>
      </c>
      <c r="D1418" t="s">
        <v>1236</v>
      </c>
      <c r="E1418">
        <v>1187.017875</v>
      </c>
      <c r="F1418">
        <v>189.65</v>
      </c>
      <c r="G1418">
        <v>310.84465080111897</v>
      </c>
      <c r="H1418">
        <v>-11.409977257624799</v>
      </c>
      <c r="I1418">
        <v>-16.042778837989601</v>
      </c>
      <c r="J1418">
        <v>-0.96555066745601303</v>
      </c>
      <c r="K1418">
        <v>188.94554334317999</v>
      </c>
      <c r="L1418">
        <v>160.782877981452</v>
      </c>
      <c r="M1418">
        <v>38.327883715867998</v>
      </c>
      <c r="N1418">
        <v>0.40539419493197498</v>
      </c>
      <c r="O1418">
        <v>30.714474031109901</v>
      </c>
      <c r="P1418">
        <v>345.815702867889</v>
      </c>
      <c r="Q1418">
        <v>0.184524377416213</v>
      </c>
    </row>
    <row r="1419" spans="1:17" hidden="1" x14ac:dyDescent="0.3">
      <c r="A1419" t="s">
        <v>3008</v>
      </c>
      <c r="B1419" t="s">
        <v>3009</v>
      </c>
      <c r="C1419" t="s">
        <v>3186</v>
      </c>
      <c r="D1419" t="s">
        <v>631</v>
      </c>
      <c r="E1419">
        <v>1185.79155156</v>
      </c>
      <c r="F1419">
        <v>71.989999999999995</v>
      </c>
      <c r="G1419">
        <v>7.32452591234523</v>
      </c>
      <c r="H1419">
        <v>6.9882732251964796</v>
      </c>
      <c r="I1419">
        <v>21.683592790885601</v>
      </c>
      <c r="J1419">
        <v>4.8230131037795196</v>
      </c>
      <c r="K1419">
        <v>68.214683830154598</v>
      </c>
      <c r="L1419">
        <v>62.192158439099899</v>
      </c>
      <c r="M1419">
        <v>55.205498062472998</v>
      </c>
      <c r="N1419">
        <v>0.93389899915474195</v>
      </c>
      <c r="O1419">
        <v>9.5291012640644492</v>
      </c>
      <c r="P1419">
        <v>61.775280898876296</v>
      </c>
      <c r="Q1419">
        <v>9.1053712343159999E-3</v>
      </c>
    </row>
    <row r="1420" spans="1:17" hidden="1" x14ac:dyDescent="0.3">
      <c r="A1420" t="s">
        <v>3010</v>
      </c>
      <c r="B1420" t="s">
        <v>3011</v>
      </c>
      <c r="C1420" t="s">
        <v>3186</v>
      </c>
      <c r="D1420" t="s">
        <v>46</v>
      </c>
      <c r="E1420">
        <v>1183.8478176399999</v>
      </c>
      <c r="F1420">
        <v>465.95</v>
      </c>
      <c r="G1420">
        <v>62.4060984751208</v>
      </c>
      <c r="H1420">
        <v>49.834371146630502</v>
      </c>
      <c r="I1420">
        <v>72.150733993959804</v>
      </c>
      <c r="J1420">
        <v>-2.2312761001573702</v>
      </c>
      <c r="M1420">
        <v>44.904943491578699</v>
      </c>
      <c r="O1420">
        <v>49.254211825303102</v>
      </c>
      <c r="P1420">
        <v>108.99304776855701</v>
      </c>
    </row>
    <row r="1421" spans="1:17" hidden="1" x14ac:dyDescent="0.3">
      <c r="A1421" t="s">
        <v>3012</v>
      </c>
      <c r="B1421" t="s">
        <v>3013</v>
      </c>
      <c r="C1421" t="s">
        <v>3186</v>
      </c>
      <c r="D1421" t="s">
        <v>127</v>
      </c>
      <c r="E1421">
        <v>1179.0402624000001</v>
      </c>
      <c r="F1421">
        <v>131.84</v>
      </c>
      <c r="G1421">
        <v>-19.527792145962199</v>
      </c>
      <c r="H1421">
        <v>-8.5691510954246493</v>
      </c>
      <c r="I1421">
        <v>-14.212152843591101</v>
      </c>
      <c r="J1421">
        <v>-3.5129368456619399</v>
      </c>
      <c r="K1421">
        <v>142.16610713244799</v>
      </c>
      <c r="L1421">
        <v>144.15461934403399</v>
      </c>
      <c r="M1421">
        <v>41.7983790350563</v>
      </c>
      <c r="N1421">
        <v>1.5790282103154201</v>
      </c>
      <c r="O1421">
        <v>47.3756067961165</v>
      </c>
      <c r="P1421">
        <v>13.167381974248899</v>
      </c>
      <c r="Q1421">
        <v>4.3080366235366999E-2</v>
      </c>
    </row>
    <row r="1422" spans="1:17" hidden="1" x14ac:dyDescent="0.3">
      <c r="A1422" t="s">
        <v>3014</v>
      </c>
      <c r="B1422" t="s">
        <v>3015</v>
      </c>
      <c r="C1422" t="s">
        <v>3186</v>
      </c>
      <c r="E1422">
        <v>1176.5636999999999</v>
      </c>
      <c r="F1422">
        <v>2.16</v>
      </c>
      <c r="G1422">
        <v>351.43630939662501</v>
      </c>
      <c r="H1422">
        <v>-16.221951527788001</v>
      </c>
      <c r="I1422">
        <v>-60.3890945985003</v>
      </c>
      <c r="J1422">
        <v>-6.7449559629654097</v>
      </c>
      <c r="K1422">
        <v>2.4994461537398398</v>
      </c>
      <c r="L1422">
        <v>2.4722114037487</v>
      </c>
      <c r="M1422">
        <v>38.794080811468604</v>
      </c>
      <c r="N1422">
        <v>1.4021799278251601</v>
      </c>
      <c r="O1422">
        <v>91.203703703703596</v>
      </c>
      <c r="P1422">
        <v>367.02702702702697</v>
      </c>
    </row>
    <row r="1423" spans="1:17" hidden="1" x14ac:dyDescent="0.3">
      <c r="A1423" t="s">
        <v>3016</v>
      </c>
      <c r="B1423" t="s">
        <v>3017</v>
      </c>
      <c r="C1423" t="s">
        <v>3186</v>
      </c>
      <c r="D1423" t="s">
        <v>262</v>
      </c>
      <c r="E1423">
        <v>1167.9275345599999</v>
      </c>
      <c r="F1423">
        <v>995.35</v>
      </c>
      <c r="G1423">
        <v>15.428446607097699</v>
      </c>
      <c r="H1423">
        <v>-7.1524076995233399</v>
      </c>
      <c r="I1423">
        <v>-8.1496795017869097</v>
      </c>
      <c r="J1423">
        <v>-0.60776529796204903</v>
      </c>
      <c r="K1423">
        <v>982.50935775881703</v>
      </c>
      <c r="L1423">
        <v>916.27993881185898</v>
      </c>
      <c r="M1423">
        <v>57.346290946091798</v>
      </c>
      <c r="N1423">
        <v>0.604529831471464</v>
      </c>
      <c r="O1423">
        <v>11.0212488069523</v>
      </c>
      <c r="P1423">
        <v>53.366718027734898</v>
      </c>
      <c r="Q1423">
        <v>7.8925412891197005E-2</v>
      </c>
    </row>
    <row r="1424" spans="1:17" hidden="1" x14ac:dyDescent="0.3">
      <c r="A1424" t="s">
        <v>3018</v>
      </c>
      <c r="B1424" t="s">
        <v>3019</v>
      </c>
      <c r="C1424" t="s">
        <v>3186</v>
      </c>
      <c r="D1424" t="s">
        <v>262</v>
      </c>
      <c r="E1424">
        <v>1166.4499653319999</v>
      </c>
      <c r="F1424">
        <v>215.48</v>
      </c>
      <c r="G1424">
        <v>57.462288527272598</v>
      </c>
      <c r="H1424">
        <v>18.2126436288479</v>
      </c>
      <c r="I1424">
        <v>72.939976330570502</v>
      </c>
      <c r="J1424">
        <v>14.5110694630079</v>
      </c>
      <c r="K1424">
        <v>180.224000663764</v>
      </c>
      <c r="L1424">
        <v>149.71826459132799</v>
      </c>
      <c r="M1424">
        <v>93.069534253235105</v>
      </c>
      <c r="N1424">
        <v>0.36650277647123197</v>
      </c>
      <c r="O1424">
        <v>4.5433450900315497</v>
      </c>
      <c r="P1424">
        <v>101.195144724556</v>
      </c>
    </row>
    <row r="1425" spans="1:17" hidden="1" x14ac:dyDescent="0.3">
      <c r="A1425" t="s">
        <v>3020</v>
      </c>
      <c r="B1425" t="s">
        <v>3021</v>
      </c>
      <c r="C1425" t="s">
        <v>3186</v>
      </c>
      <c r="D1425" t="s">
        <v>3022</v>
      </c>
      <c r="E1425">
        <v>1149.6651712</v>
      </c>
      <c r="F1425">
        <v>7.42</v>
      </c>
      <c r="G1425">
        <v>-40.457279400426202</v>
      </c>
      <c r="H1425">
        <v>48.235412813297103</v>
      </c>
      <c r="I1425">
        <v>-41.543495752901499</v>
      </c>
      <c r="J1425">
        <v>7.90591762261396</v>
      </c>
      <c r="K1425">
        <v>6.8941946168469102</v>
      </c>
      <c r="L1425">
        <v>8.5782041891819301</v>
      </c>
      <c r="M1425">
        <v>95.950752671538197</v>
      </c>
      <c r="N1425">
        <v>0.193998261509362</v>
      </c>
      <c r="O1425">
        <v>129.11051212938</v>
      </c>
      <c r="P1425">
        <v>64.159292035398195</v>
      </c>
      <c r="Q1425">
        <v>4.6720615723380002E-2</v>
      </c>
    </row>
    <row r="1426" spans="1:17" hidden="1" x14ac:dyDescent="0.3">
      <c r="A1426" t="s">
        <v>3023</v>
      </c>
      <c r="B1426" t="s">
        <v>3024</v>
      </c>
      <c r="C1426" t="s">
        <v>3186</v>
      </c>
      <c r="D1426" t="s">
        <v>379</v>
      </c>
      <c r="E1426">
        <v>1147.75617216</v>
      </c>
      <c r="F1426">
        <v>331.6</v>
      </c>
      <c r="G1426">
        <v>30.807128692332999</v>
      </c>
      <c r="H1426">
        <v>-9.8259616813738901</v>
      </c>
      <c r="I1426">
        <v>33.011067007251803</v>
      </c>
      <c r="J1426">
        <v>-1.7424471068535601</v>
      </c>
      <c r="K1426">
        <v>333.37200328582003</v>
      </c>
      <c r="L1426">
        <v>278.21744542209399</v>
      </c>
      <c r="M1426">
        <v>41.713715193847598</v>
      </c>
      <c r="N1426">
        <v>0.33872711398766198</v>
      </c>
      <c r="O1426">
        <v>17.506031363087999</v>
      </c>
      <c r="P1426">
        <v>68.367605991368293</v>
      </c>
    </row>
    <row r="1427" spans="1:17" hidden="1" x14ac:dyDescent="0.3">
      <c r="A1427" t="s">
        <v>3025</v>
      </c>
      <c r="B1427" t="s">
        <v>3026</v>
      </c>
      <c r="C1427" t="s">
        <v>3186</v>
      </c>
      <c r="D1427" t="s">
        <v>648</v>
      </c>
      <c r="E1427">
        <v>1145.7</v>
      </c>
      <c r="F1427">
        <v>113.39</v>
      </c>
      <c r="G1427">
        <v>-41.460056127777499</v>
      </c>
      <c r="H1427">
        <v>-5.9248708746460901</v>
      </c>
      <c r="I1427">
        <v>-12.369942033893199</v>
      </c>
      <c r="J1427">
        <v>-1.18521273570835</v>
      </c>
      <c r="K1427">
        <v>120.076301324089</v>
      </c>
      <c r="L1427">
        <v>122.180945841369</v>
      </c>
      <c r="M1427">
        <v>32.171151732992101</v>
      </c>
      <c r="N1427">
        <v>0.73938461679344902</v>
      </c>
      <c r="O1427">
        <v>36.6963577035011</v>
      </c>
      <c r="P1427">
        <v>13.0508474576271</v>
      </c>
      <c r="Q1427">
        <v>6.818084514064E-3</v>
      </c>
    </row>
    <row r="1428" spans="1:17" hidden="1" x14ac:dyDescent="0.3">
      <c r="A1428" t="s">
        <v>3027</v>
      </c>
      <c r="B1428" t="s">
        <v>3028</v>
      </c>
      <c r="C1428" t="s">
        <v>3186</v>
      </c>
      <c r="D1428" t="s">
        <v>285</v>
      </c>
      <c r="E1428">
        <v>1144.7694586799901</v>
      </c>
      <c r="F1428">
        <v>93.95</v>
      </c>
      <c r="G1428">
        <v>7.7087667071933899</v>
      </c>
      <c r="H1428">
        <v>10.639402939151999</v>
      </c>
      <c r="I1428">
        <v>0.88581989230617297</v>
      </c>
      <c r="J1428">
        <v>-4.2284007931796603</v>
      </c>
      <c r="K1428">
        <v>90.763589376620104</v>
      </c>
      <c r="L1428">
        <v>87.644130063294995</v>
      </c>
      <c r="M1428">
        <v>46.644161989988802</v>
      </c>
      <c r="N1428">
        <v>1.0406838500091899</v>
      </c>
      <c r="O1428">
        <v>24.534326769558199</v>
      </c>
      <c r="P1428">
        <v>41.235718580877901</v>
      </c>
      <c r="Q1428">
        <v>0.16374385964836699</v>
      </c>
    </row>
    <row r="1429" spans="1:17" hidden="1" x14ac:dyDescent="0.3">
      <c r="A1429" t="s">
        <v>3029</v>
      </c>
      <c r="B1429" t="s">
        <v>3030</v>
      </c>
      <c r="C1429" t="s">
        <v>3186</v>
      </c>
      <c r="D1429" t="s">
        <v>463</v>
      </c>
      <c r="E1429">
        <v>1143.8083799999999</v>
      </c>
      <c r="F1429">
        <v>35.76</v>
      </c>
      <c r="G1429">
        <v>134.78427158898299</v>
      </c>
      <c r="H1429">
        <v>11.4969758117022</v>
      </c>
      <c r="I1429">
        <v>62.755129598355303</v>
      </c>
      <c r="J1429">
        <v>0.62091427531348897</v>
      </c>
      <c r="K1429">
        <v>31.715776174516702</v>
      </c>
      <c r="L1429">
        <v>26.377623512838799</v>
      </c>
      <c r="M1429">
        <v>66.274503161503304</v>
      </c>
      <c r="N1429">
        <v>2.0896404767099499</v>
      </c>
      <c r="O1429">
        <v>5.98434004474273</v>
      </c>
      <c r="P1429">
        <v>166.203473945409</v>
      </c>
      <c r="Q1429">
        <v>0.17258991957756001</v>
      </c>
    </row>
    <row r="1430" spans="1:17" hidden="1" x14ac:dyDescent="0.3">
      <c r="A1430" t="s">
        <v>3031</v>
      </c>
      <c r="B1430" t="s">
        <v>3032</v>
      </c>
      <c r="C1430" t="s">
        <v>3186</v>
      </c>
      <c r="D1430" t="s">
        <v>282</v>
      </c>
      <c r="E1430">
        <v>1141.7738400000001</v>
      </c>
      <c r="F1430">
        <v>595.20000000000005</v>
      </c>
      <c r="G1430">
        <v>49.935231555884499</v>
      </c>
      <c r="H1430">
        <v>22.547430303219901</v>
      </c>
      <c r="I1430">
        <v>10.523654624108</v>
      </c>
      <c r="J1430">
        <v>6.45611476061468</v>
      </c>
      <c r="K1430">
        <v>515.81619248814695</v>
      </c>
      <c r="L1430">
        <v>469.34012886100697</v>
      </c>
      <c r="M1430">
        <v>66.575629754048094</v>
      </c>
      <c r="N1430">
        <v>4.0079082118160896</v>
      </c>
      <c r="O1430">
        <v>16.078629032258</v>
      </c>
      <c r="P1430">
        <v>93.246753246753201</v>
      </c>
    </row>
    <row r="1431" spans="1:17" hidden="1" x14ac:dyDescent="0.3">
      <c r="A1431" t="s">
        <v>3033</v>
      </c>
      <c r="B1431" t="s">
        <v>3034</v>
      </c>
      <c r="C1431" t="s">
        <v>3186</v>
      </c>
      <c r="D1431" t="s">
        <v>631</v>
      </c>
      <c r="E1431">
        <v>1141.05505142999</v>
      </c>
      <c r="F1431">
        <v>2598.4</v>
      </c>
      <c r="G1431">
        <v>28.295663498946499</v>
      </c>
      <c r="H1431">
        <v>7.0621532074556796</v>
      </c>
      <c r="I1431">
        <v>22.8538211171991</v>
      </c>
      <c r="J1431">
        <v>-2.5635677946628701</v>
      </c>
      <c r="K1431">
        <v>2511.55981692873</v>
      </c>
      <c r="L1431">
        <v>2157.8119411422899</v>
      </c>
      <c r="M1431">
        <v>42.343131868417302</v>
      </c>
      <c r="N1431">
        <v>0.90296457094638505</v>
      </c>
      <c r="O1431">
        <v>19.265701970443299</v>
      </c>
      <c r="P1431">
        <v>71.511551155115498</v>
      </c>
      <c r="Q1431">
        <v>6.6916515400680998E-2</v>
      </c>
    </row>
    <row r="1432" spans="1:17" hidden="1" x14ac:dyDescent="0.3">
      <c r="A1432" t="s">
        <v>3035</v>
      </c>
      <c r="B1432" t="s">
        <v>3036</v>
      </c>
      <c r="C1432" t="s">
        <v>3186</v>
      </c>
      <c r="D1432" t="s">
        <v>215</v>
      </c>
      <c r="E1432">
        <v>1132.1937275</v>
      </c>
      <c r="F1432">
        <v>3639</v>
      </c>
      <c r="G1432">
        <v>1505.6082564957201</v>
      </c>
      <c r="H1432">
        <v>51.119517243494101</v>
      </c>
      <c r="I1432">
        <v>930.46022870033005</v>
      </c>
      <c r="J1432">
        <v>10.298046391552299</v>
      </c>
      <c r="K1432">
        <v>2481.8797482361201</v>
      </c>
      <c r="L1432">
        <v>1308.9080530567301</v>
      </c>
      <c r="M1432">
        <v>99.737192297580705</v>
      </c>
      <c r="N1432">
        <v>1.6233663860969501</v>
      </c>
      <c r="O1432">
        <v>0</v>
      </c>
      <c r="P1432">
        <v>1649.51923076923</v>
      </c>
      <c r="Q1432">
        <v>0.327651730196927</v>
      </c>
    </row>
    <row r="1433" spans="1:17" hidden="1" x14ac:dyDescent="0.3">
      <c r="A1433" t="s">
        <v>3037</v>
      </c>
      <c r="B1433" t="s">
        <v>3038</v>
      </c>
      <c r="C1433" t="s">
        <v>3186</v>
      </c>
      <c r="D1433" t="s">
        <v>398</v>
      </c>
      <c r="E1433">
        <v>1130.9773464</v>
      </c>
      <c r="F1433">
        <v>110.19</v>
      </c>
      <c r="G1433">
        <v>35.331288734776201</v>
      </c>
      <c r="H1433">
        <v>39.804505640301301</v>
      </c>
      <c r="I1433">
        <v>83.852463843058004</v>
      </c>
      <c r="J1433">
        <v>5.91591037653515</v>
      </c>
      <c r="K1433">
        <v>87.9195029597184</v>
      </c>
      <c r="L1433">
        <v>73.0943635114768</v>
      </c>
      <c r="M1433">
        <v>63.456837510775898</v>
      </c>
      <c r="N1433">
        <v>1.28361413325409</v>
      </c>
      <c r="O1433">
        <v>12.4330701515564</v>
      </c>
      <c r="P1433">
        <v>123.96341463414601</v>
      </c>
      <c r="Q1433">
        <v>0.12421025151034799</v>
      </c>
    </row>
    <row r="1434" spans="1:17" hidden="1" x14ac:dyDescent="0.3">
      <c r="A1434" t="s">
        <v>3039</v>
      </c>
      <c r="B1434" t="s">
        <v>3040</v>
      </c>
      <c r="C1434" t="s">
        <v>3186</v>
      </c>
      <c r="D1434" t="s">
        <v>21</v>
      </c>
      <c r="E1434">
        <v>1129.35679392</v>
      </c>
      <c r="F1434">
        <v>1311.95</v>
      </c>
      <c r="G1434">
        <v>396.451616806652</v>
      </c>
      <c r="H1434">
        <v>-9.66818765127889</v>
      </c>
      <c r="I1434">
        <v>53.173999274971699</v>
      </c>
      <c r="J1434">
        <v>1.05946172024676</v>
      </c>
      <c r="K1434">
        <v>1404.2478953929501</v>
      </c>
      <c r="L1434">
        <v>1094.86247703138</v>
      </c>
      <c r="M1434">
        <v>53.552708813501397</v>
      </c>
      <c r="N1434">
        <v>0.61166481203735001</v>
      </c>
      <c r="O1434">
        <v>41.880407027706802</v>
      </c>
      <c r="P1434">
        <v>455.79326413895302</v>
      </c>
    </row>
    <row r="1435" spans="1:17" hidden="1" x14ac:dyDescent="0.3">
      <c r="A1435" t="s">
        <v>3041</v>
      </c>
      <c r="B1435" t="s">
        <v>3042</v>
      </c>
      <c r="C1435" t="s">
        <v>3186</v>
      </c>
      <c r="D1435" t="s">
        <v>2548</v>
      </c>
      <c r="E1435">
        <v>1125.4235699999999</v>
      </c>
      <c r="F1435">
        <v>1787.3</v>
      </c>
      <c r="G1435">
        <v>166.06754999922401</v>
      </c>
      <c r="H1435">
        <v>42.071453029847802</v>
      </c>
      <c r="I1435">
        <v>189.028376818971</v>
      </c>
      <c r="J1435">
        <v>-3.03407729730898</v>
      </c>
      <c r="K1435">
        <v>1547.54177198088</v>
      </c>
      <c r="L1435">
        <v>1039.3459515588399</v>
      </c>
      <c r="M1435">
        <v>53.810995046143198</v>
      </c>
      <c r="N1435">
        <v>0.86550802139037397</v>
      </c>
      <c r="O1435">
        <v>15.372349353773799</v>
      </c>
      <c r="P1435">
        <v>232.21189591077999</v>
      </c>
    </row>
    <row r="1436" spans="1:17" hidden="1" x14ac:dyDescent="0.3">
      <c r="A1436" t="s">
        <v>3043</v>
      </c>
      <c r="B1436" t="s">
        <v>3044</v>
      </c>
      <c r="C1436" t="s">
        <v>3186</v>
      </c>
      <c r="D1436" t="s">
        <v>132</v>
      </c>
      <c r="E1436">
        <v>1120.2291174</v>
      </c>
      <c r="F1436">
        <v>551.75</v>
      </c>
      <c r="G1436">
        <v>281.71061777136998</v>
      </c>
      <c r="H1436">
        <v>44.624832826044099</v>
      </c>
      <c r="I1436">
        <v>55.633042677731403</v>
      </c>
      <c r="J1436">
        <v>-9.2217577603796794</v>
      </c>
      <c r="K1436">
        <v>460.07193195866398</v>
      </c>
      <c r="L1436">
        <v>359.22250854112002</v>
      </c>
      <c r="M1436">
        <v>67.930388407577695</v>
      </c>
      <c r="N1436">
        <v>1.5026849991975699</v>
      </c>
      <c r="O1436">
        <v>15.8133212505663</v>
      </c>
      <c r="P1436">
        <v>379.78260869565202</v>
      </c>
      <c r="Q1436">
        <v>0.276145863519971</v>
      </c>
    </row>
    <row r="1437" spans="1:17" hidden="1" x14ac:dyDescent="0.3">
      <c r="A1437" t="s">
        <v>3045</v>
      </c>
      <c r="B1437" t="s">
        <v>3046</v>
      </c>
      <c r="C1437" t="s">
        <v>3186</v>
      </c>
      <c r="D1437" t="s">
        <v>631</v>
      </c>
      <c r="E1437">
        <v>1118.1876199999999</v>
      </c>
      <c r="F1437">
        <v>462.7</v>
      </c>
      <c r="G1437">
        <v>-4.3461615215515996</v>
      </c>
      <c r="H1437">
        <v>-11.397626951848199</v>
      </c>
      <c r="I1437">
        <v>0.37995701167274298</v>
      </c>
      <c r="J1437">
        <v>-4.2543779132334203</v>
      </c>
      <c r="K1437">
        <v>484.67506956118399</v>
      </c>
      <c r="L1437">
        <v>446.16937819604499</v>
      </c>
      <c r="M1437">
        <v>25.461382058224</v>
      </c>
      <c r="N1437">
        <v>0.230427413696598</v>
      </c>
      <c r="O1437">
        <v>26.3021396153014</v>
      </c>
      <c r="P1437">
        <v>34.310595065312</v>
      </c>
    </row>
    <row r="1438" spans="1:17" hidden="1" x14ac:dyDescent="0.3">
      <c r="A1438" t="s">
        <v>3047</v>
      </c>
      <c r="B1438" t="s">
        <v>3048</v>
      </c>
      <c r="C1438" t="s">
        <v>3186</v>
      </c>
      <c r="D1438" t="s">
        <v>122</v>
      </c>
      <c r="E1438">
        <v>1115.75205856</v>
      </c>
      <c r="F1438">
        <v>362.15</v>
      </c>
      <c r="G1438">
        <v>118.293096263572</v>
      </c>
      <c r="H1438">
        <v>9.0762536541380108</v>
      </c>
      <c r="I1438">
        <v>3.1666821870798199</v>
      </c>
      <c r="J1438">
        <v>2.3834477213595102</v>
      </c>
      <c r="K1438">
        <v>365.11439326596297</v>
      </c>
      <c r="L1438">
        <v>310.84555281334002</v>
      </c>
      <c r="M1438">
        <v>54.631695556959102</v>
      </c>
      <c r="N1438">
        <v>0.35331614610168499</v>
      </c>
      <c r="O1438">
        <v>16.9128814027336</v>
      </c>
      <c r="P1438">
        <v>166.091109478324</v>
      </c>
      <c r="Q1438">
        <v>0.105854465092969</v>
      </c>
    </row>
    <row r="1439" spans="1:17" hidden="1" x14ac:dyDescent="0.3">
      <c r="A1439" t="s">
        <v>3049</v>
      </c>
      <c r="B1439" t="s">
        <v>3050</v>
      </c>
      <c r="C1439" t="s">
        <v>3186</v>
      </c>
      <c r="D1439" t="s">
        <v>648</v>
      </c>
      <c r="E1439">
        <v>1109.8705500000001</v>
      </c>
      <c r="F1439">
        <v>118.17</v>
      </c>
      <c r="G1439">
        <v>102.33103915594</v>
      </c>
      <c r="H1439">
        <v>-1.6904583098060799</v>
      </c>
      <c r="I1439">
        <v>63.919223038061503</v>
      </c>
      <c r="J1439">
        <v>-1.6390998213377901</v>
      </c>
      <c r="K1439">
        <v>116.85823858105</v>
      </c>
      <c r="L1439">
        <v>92.263047923044198</v>
      </c>
      <c r="M1439">
        <v>35.665043381656403</v>
      </c>
      <c r="N1439">
        <v>0.31670912119823302</v>
      </c>
      <c r="O1439">
        <v>15.5115511551155</v>
      </c>
      <c r="P1439">
        <v>172.90993071593499</v>
      </c>
      <c r="Q1439">
        <v>0.119472142338164</v>
      </c>
    </row>
    <row r="1440" spans="1:17" hidden="1" x14ac:dyDescent="0.3">
      <c r="A1440" t="s">
        <v>3051</v>
      </c>
      <c r="B1440" t="s">
        <v>3052</v>
      </c>
      <c r="C1440" t="s">
        <v>3186</v>
      </c>
      <c r="D1440" t="s">
        <v>423</v>
      </c>
      <c r="E1440">
        <v>1106.8583356199999</v>
      </c>
      <c r="F1440">
        <v>44.41</v>
      </c>
      <c r="G1440">
        <v>0.46708133939221202</v>
      </c>
      <c r="H1440">
        <v>-6.1310378706481004</v>
      </c>
      <c r="I1440">
        <v>-33.869734888442899</v>
      </c>
      <c r="J1440">
        <v>-4.8426826234842002</v>
      </c>
      <c r="K1440">
        <v>49.065944159512298</v>
      </c>
      <c r="L1440">
        <v>51.0712220875348</v>
      </c>
      <c r="M1440">
        <v>27.452779566590699</v>
      </c>
      <c r="N1440">
        <v>0.99957018513261697</v>
      </c>
      <c r="O1440">
        <v>85.768970952488104</v>
      </c>
      <c r="P1440">
        <v>32.369597615499202</v>
      </c>
    </row>
    <row r="1441" spans="1:17" hidden="1" x14ac:dyDescent="0.3">
      <c r="A1441" t="s">
        <v>3053</v>
      </c>
      <c r="B1441" t="s">
        <v>3054</v>
      </c>
      <c r="C1441" t="s">
        <v>3186</v>
      </c>
      <c r="D1441" t="s">
        <v>379</v>
      </c>
      <c r="E1441">
        <v>1106.3827926239901</v>
      </c>
      <c r="F1441">
        <v>55.21</v>
      </c>
      <c r="G1441">
        <v>-58.245015383797003</v>
      </c>
      <c r="H1441">
        <v>-12.2397994573136</v>
      </c>
      <c r="I1441">
        <v>-22.1975167485108</v>
      </c>
      <c r="J1441">
        <v>-5.4131190490826899</v>
      </c>
      <c r="K1441">
        <v>60.662019988579502</v>
      </c>
      <c r="L1441">
        <v>67.775680624086803</v>
      </c>
      <c r="M1441">
        <v>36.528325964376698</v>
      </c>
      <c r="N1441">
        <v>0.580402941308934</v>
      </c>
      <c r="O1441">
        <v>53.957616373845298</v>
      </c>
      <c r="P1441">
        <v>3.1962616822429801</v>
      </c>
      <c r="Q1441">
        <v>-5.9634069498645997E-2</v>
      </c>
    </row>
    <row r="1442" spans="1:17" hidden="1" x14ac:dyDescent="0.3">
      <c r="A1442" t="s">
        <v>3055</v>
      </c>
      <c r="B1442" t="s">
        <v>3056</v>
      </c>
      <c r="C1442" t="s">
        <v>3186</v>
      </c>
      <c r="E1442">
        <v>1106.2752674999999</v>
      </c>
      <c r="F1442">
        <v>195.6</v>
      </c>
      <c r="G1442">
        <v>481.08106972021397</v>
      </c>
      <c r="H1442">
        <v>-8.8353780534168802</v>
      </c>
      <c r="I1442">
        <v>39.301513479204402</v>
      </c>
      <c r="J1442">
        <v>-1.26989435940257</v>
      </c>
      <c r="K1442">
        <v>218.86076711985399</v>
      </c>
      <c r="L1442">
        <v>179.448043596692</v>
      </c>
      <c r="M1442">
        <v>52.401899102458003</v>
      </c>
      <c r="N1442">
        <v>0.30569860489894601</v>
      </c>
      <c r="O1442">
        <v>109.815950920245</v>
      </c>
      <c r="P1442">
        <v>570.19089574155601</v>
      </c>
      <c r="Q1442">
        <v>0.15882911410741099</v>
      </c>
    </row>
    <row r="1443" spans="1:17" hidden="1" x14ac:dyDescent="0.3">
      <c r="A1443" t="s">
        <v>3057</v>
      </c>
      <c r="B1443" t="s">
        <v>3058</v>
      </c>
      <c r="C1443" t="s">
        <v>3186</v>
      </c>
      <c r="D1443" t="s">
        <v>544</v>
      </c>
      <c r="E1443">
        <v>1106.0795376000001</v>
      </c>
      <c r="F1443">
        <v>6448.55</v>
      </c>
      <c r="G1443">
        <v>58.717415295450003</v>
      </c>
      <c r="H1443">
        <v>1.3496637525997</v>
      </c>
      <c r="I1443">
        <v>17.821020669997299</v>
      </c>
      <c r="J1443">
        <v>-1.0938005984663099</v>
      </c>
      <c r="K1443">
        <v>6383.4356017384098</v>
      </c>
      <c r="L1443">
        <v>5408.7115797915903</v>
      </c>
      <c r="M1443">
        <v>52.691301345176903</v>
      </c>
      <c r="N1443">
        <v>0.81435848046195503</v>
      </c>
      <c r="O1443">
        <v>8.1591985795256292</v>
      </c>
      <c r="P1443">
        <v>89.663235294117598</v>
      </c>
      <c r="Q1443">
        <v>0.19139176314471401</v>
      </c>
    </row>
    <row r="1444" spans="1:17" hidden="1" x14ac:dyDescent="0.3">
      <c r="A1444" t="s">
        <v>3059</v>
      </c>
      <c r="B1444" t="s">
        <v>3060</v>
      </c>
      <c r="C1444" t="s">
        <v>3186</v>
      </c>
      <c r="D1444" t="s">
        <v>21</v>
      </c>
      <c r="E1444">
        <v>1104.461540215</v>
      </c>
      <c r="F1444">
        <v>677.2</v>
      </c>
      <c r="G1444">
        <v>195.54902143854099</v>
      </c>
      <c r="H1444">
        <v>-9.5493094089250299</v>
      </c>
      <c r="I1444">
        <v>-1.994723731393</v>
      </c>
      <c r="J1444">
        <v>-8.2649192048921591</v>
      </c>
      <c r="K1444">
        <v>659.94508484336802</v>
      </c>
      <c r="L1444">
        <v>535.01821231010695</v>
      </c>
      <c r="M1444">
        <v>32.855562073253303</v>
      </c>
      <c r="N1444">
        <v>0.59585596661383</v>
      </c>
      <c r="O1444">
        <v>12.9651506202008</v>
      </c>
      <c r="P1444">
        <v>238.6</v>
      </c>
      <c r="Q1444">
        <v>0.121616991155386</v>
      </c>
    </row>
    <row r="1445" spans="1:17" hidden="1" x14ac:dyDescent="0.3">
      <c r="A1445" t="s">
        <v>3061</v>
      </c>
      <c r="B1445" t="s">
        <v>3062</v>
      </c>
      <c r="C1445" t="s">
        <v>3186</v>
      </c>
      <c r="D1445" t="s">
        <v>468</v>
      </c>
      <c r="E1445">
        <v>1101.8700778259999</v>
      </c>
      <c r="F1445">
        <v>151.47</v>
      </c>
      <c r="G1445">
        <v>-29.265795235319899</v>
      </c>
      <c r="H1445">
        <v>-5.86001652309601</v>
      </c>
      <c r="I1445">
        <v>-31.967321059539302</v>
      </c>
      <c r="J1445">
        <v>-4.1495854415735103</v>
      </c>
      <c r="K1445">
        <v>161.51323219579999</v>
      </c>
      <c r="L1445">
        <v>162.65379407782501</v>
      </c>
      <c r="M1445">
        <v>29.658731326843998</v>
      </c>
      <c r="N1445">
        <v>0.572575416939888</v>
      </c>
      <c r="O1445">
        <v>43.2957021192315</v>
      </c>
      <c r="P1445">
        <v>19.314690823158699</v>
      </c>
      <c r="Q1445">
        <v>5.5737542017884001E-2</v>
      </c>
    </row>
    <row r="1446" spans="1:17" hidden="1" x14ac:dyDescent="0.3">
      <c r="A1446" t="s">
        <v>3063</v>
      </c>
      <c r="B1446" t="s">
        <v>3064</v>
      </c>
      <c r="C1446" t="s">
        <v>3186</v>
      </c>
      <c r="D1446" t="s">
        <v>54</v>
      </c>
      <c r="E1446">
        <v>1099.65591281</v>
      </c>
      <c r="F1446">
        <v>867.2</v>
      </c>
      <c r="G1446">
        <v>45.996733262379202</v>
      </c>
      <c r="H1446">
        <v>8.4576350355194005</v>
      </c>
      <c r="I1446">
        <v>13.162387932573999</v>
      </c>
      <c r="J1446">
        <v>-1.3918473273693801</v>
      </c>
      <c r="K1446">
        <v>818.90551592680197</v>
      </c>
      <c r="L1446">
        <v>711.16269439960502</v>
      </c>
      <c r="M1446">
        <v>49.9558686572</v>
      </c>
      <c r="N1446">
        <v>0.89036770650220998</v>
      </c>
      <c r="O1446">
        <v>9.5537361623616093</v>
      </c>
      <c r="P1446">
        <v>88.092397787658598</v>
      </c>
      <c r="Q1446">
        <v>9.3151126831896996E-2</v>
      </c>
    </row>
    <row r="1447" spans="1:17" hidden="1" x14ac:dyDescent="0.3">
      <c r="A1447" t="s">
        <v>3065</v>
      </c>
      <c r="B1447" t="s">
        <v>3066</v>
      </c>
      <c r="C1447" t="s">
        <v>3186</v>
      </c>
      <c r="D1447" t="s">
        <v>423</v>
      </c>
      <c r="E1447">
        <v>1098.996078852</v>
      </c>
      <c r="F1447">
        <v>43.58</v>
      </c>
      <c r="G1447">
        <v>-21.603772679818899</v>
      </c>
      <c r="H1447">
        <v>-10.7650015227293</v>
      </c>
      <c r="I1447">
        <v>-16.309082656419399</v>
      </c>
      <c r="J1447">
        <v>-5.93753076095624</v>
      </c>
      <c r="K1447">
        <v>47.181198178828303</v>
      </c>
      <c r="L1447">
        <v>46.421569392160599</v>
      </c>
      <c r="M1447">
        <v>23.831432849646099</v>
      </c>
      <c r="N1447">
        <v>0.41848704361186001</v>
      </c>
      <c r="O1447">
        <v>38.825149150986597</v>
      </c>
      <c r="P1447">
        <v>26.6860465116279</v>
      </c>
    </row>
    <row r="1448" spans="1:17" hidden="1" x14ac:dyDescent="0.3">
      <c r="A1448" t="s">
        <v>3067</v>
      </c>
      <c r="B1448" t="s">
        <v>3068</v>
      </c>
      <c r="C1448" t="s">
        <v>3186</v>
      </c>
      <c r="D1448" t="s">
        <v>249</v>
      </c>
      <c r="E1448">
        <v>1098.723011307</v>
      </c>
      <c r="F1448">
        <v>20.46</v>
      </c>
      <c r="G1448">
        <v>84.974494990885702</v>
      </c>
      <c r="H1448">
        <v>-4.7991783816713696</v>
      </c>
      <c r="I1448">
        <v>-13.936599724952799</v>
      </c>
      <c r="J1448">
        <v>-2.9405243042941298</v>
      </c>
      <c r="K1448">
        <v>21.350775847370201</v>
      </c>
      <c r="L1448">
        <v>19.873431157906499</v>
      </c>
      <c r="M1448">
        <v>35.829112217663997</v>
      </c>
      <c r="N1448">
        <v>0.59455865819327003</v>
      </c>
      <c r="O1448">
        <v>103.56793743890501</v>
      </c>
      <c r="P1448">
        <v>132.49999999999901</v>
      </c>
      <c r="Q1448">
        <v>0.102708792453965</v>
      </c>
    </row>
    <row r="1449" spans="1:17" hidden="1" x14ac:dyDescent="0.3">
      <c r="A1449" t="s">
        <v>3069</v>
      </c>
      <c r="B1449" t="s">
        <v>3070</v>
      </c>
      <c r="C1449" t="s">
        <v>3186</v>
      </c>
      <c r="D1449" t="s">
        <v>1847</v>
      </c>
      <c r="E1449">
        <v>1098.0899999999999</v>
      </c>
      <c r="F1449">
        <v>479.5</v>
      </c>
      <c r="G1449">
        <v>15.0411009443508</v>
      </c>
      <c r="H1449">
        <v>-22.682727834399898</v>
      </c>
      <c r="I1449">
        <v>19.169762162223702</v>
      </c>
      <c r="J1449">
        <v>-19.8443584723274</v>
      </c>
      <c r="K1449">
        <v>545.40760184377996</v>
      </c>
      <c r="L1449">
        <v>446.46394480313802</v>
      </c>
      <c r="M1449">
        <v>17.2469910049488</v>
      </c>
      <c r="N1449">
        <v>0.67025723600193499</v>
      </c>
      <c r="O1449">
        <v>37.142857142857103</v>
      </c>
      <c r="P1449">
        <v>90.202300674335504</v>
      </c>
    </row>
    <row r="1450" spans="1:17" hidden="1" x14ac:dyDescent="0.3">
      <c r="A1450" t="s">
        <v>3071</v>
      </c>
      <c r="B1450" t="s">
        <v>3072</v>
      </c>
      <c r="C1450" t="s">
        <v>3186</v>
      </c>
      <c r="D1450" t="s">
        <v>398</v>
      </c>
      <c r="E1450">
        <v>1097.9964225000001</v>
      </c>
      <c r="F1450">
        <v>142.35</v>
      </c>
      <c r="G1450">
        <v>-20.949164682773901</v>
      </c>
      <c r="H1450">
        <v>23.023535761670701</v>
      </c>
      <c r="I1450">
        <v>-6.0156915172975101</v>
      </c>
      <c r="J1450">
        <v>0.142451309194291</v>
      </c>
      <c r="K1450">
        <v>122.581017735695</v>
      </c>
      <c r="L1450">
        <v>120.329726791258</v>
      </c>
      <c r="M1450">
        <v>64.763027328657003</v>
      </c>
      <c r="N1450">
        <v>2.22570701276591</v>
      </c>
      <c r="O1450">
        <v>19.985950122936401</v>
      </c>
      <c r="P1450">
        <v>45.925166581240397</v>
      </c>
      <c r="Q1450">
        <v>3.396768001286E-3</v>
      </c>
    </row>
    <row r="1451" spans="1:17" hidden="1" x14ac:dyDescent="0.3">
      <c r="A1451" t="s">
        <v>3073</v>
      </c>
      <c r="B1451" t="s">
        <v>3074</v>
      </c>
      <c r="C1451" t="s">
        <v>3186</v>
      </c>
      <c r="D1451" t="s">
        <v>468</v>
      </c>
      <c r="E1451">
        <v>1096.9091759400001</v>
      </c>
      <c r="F1451">
        <v>250.79</v>
      </c>
      <c r="G1451">
        <v>32.943586092315698</v>
      </c>
      <c r="H1451">
        <v>43.950438517474304</v>
      </c>
      <c r="I1451">
        <v>52.3323206405856</v>
      </c>
      <c r="J1451">
        <v>-4.3320016573497204</v>
      </c>
      <c r="K1451">
        <v>211.62446278239801</v>
      </c>
      <c r="L1451">
        <v>179.47773993220099</v>
      </c>
      <c r="M1451">
        <v>53.060491700147402</v>
      </c>
      <c r="N1451">
        <v>0.74494385578477496</v>
      </c>
      <c r="O1451">
        <v>14.597870728497901</v>
      </c>
      <c r="P1451">
        <v>79.135714285714201</v>
      </c>
      <c r="Q1451">
        <v>-1.0119897719746E-2</v>
      </c>
    </row>
    <row r="1452" spans="1:17" hidden="1" x14ac:dyDescent="0.3">
      <c r="A1452" t="s">
        <v>3075</v>
      </c>
      <c r="B1452" t="s">
        <v>3076</v>
      </c>
      <c r="C1452" t="s">
        <v>3186</v>
      </c>
      <c r="D1452" t="s">
        <v>1437</v>
      </c>
      <c r="E1452">
        <v>1096.2202380839999</v>
      </c>
      <c r="F1452">
        <v>83.75</v>
      </c>
      <c r="G1452">
        <v>7.4415437707836798</v>
      </c>
      <c r="H1452">
        <v>4.2773389237164299</v>
      </c>
      <c r="I1452">
        <v>26.914543544178802</v>
      </c>
      <c r="J1452">
        <v>0.475511147221577</v>
      </c>
      <c r="K1452">
        <v>83.058169084814907</v>
      </c>
      <c r="L1452">
        <v>72.710495137436197</v>
      </c>
      <c r="M1452">
        <v>49.815228195274301</v>
      </c>
      <c r="N1452">
        <v>0.61239702137399799</v>
      </c>
      <c r="O1452">
        <v>17.253731343283501</v>
      </c>
      <c r="P1452">
        <v>64.215686274509693</v>
      </c>
      <c r="Q1452">
        <v>-2.3056901199349E-2</v>
      </c>
    </row>
    <row r="1453" spans="1:17" hidden="1" x14ac:dyDescent="0.3">
      <c r="A1453" t="s">
        <v>3077</v>
      </c>
      <c r="B1453" t="s">
        <v>3078</v>
      </c>
      <c r="C1453" t="s">
        <v>3186</v>
      </c>
      <c r="D1453" t="s">
        <v>197</v>
      </c>
      <c r="E1453">
        <v>1092.4590000000001</v>
      </c>
      <c r="F1453">
        <v>102.86</v>
      </c>
      <c r="G1453">
        <v>-32.7795124651024</v>
      </c>
      <c r="H1453">
        <v>-10.9713363087061</v>
      </c>
      <c r="I1453">
        <v>-21.163982361339901</v>
      </c>
      <c r="J1453">
        <v>-2.2962987800541899</v>
      </c>
      <c r="K1453">
        <v>106.506778920382</v>
      </c>
      <c r="L1453">
        <v>109.546523751686</v>
      </c>
      <c r="M1453">
        <v>28.9767016122216</v>
      </c>
      <c r="N1453">
        <v>0.52848684910135302</v>
      </c>
      <c r="O1453">
        <v>39.9961112191328</v>
      </c>
      <c r="P1453">
        <v>13.972299168975001</v>
      </c>
      <c r="Q1453">
        <v>2.2293204508764999E-2</v>
      </c>
    </row>
    <row r="1454" spans="1:17" hidden="1" x14ac:dyDescent="0.3">
      <c r="A1454" t="s">
        <v>3079</v>
      </c>
      <c r="B1454" t="s">
        <v>3080</v>
      </c>
      <c r="C1454" t="s">
        <v>3186</v>
      </c>
      <c r="D1454" t="s">
        <v>54</v>
      </c>
      <c r="E1454">
        <v>1084.55882481</v>
      </c>
      <c r="F1454">
        <v>1611.5</v>
      </c>
      <c r="G1454">
        <v>166.44308572936299</v>
      </c>
      <c r="H1454">
        <v>-5.1284744329082201</v>
      </c>
      <c r="I1454">
        <v>25.489388152229001</v>
      </c>
      <c r="J1454">
        <v>5.3197656432062104</v>
      </c>
      <c r="K1454">
        <v>1613.57438563544</v>
      </c>
      <c r="L1454">
        <v>1315.14859657335</v>
      </c>
      <c r="M1454">
        <v>64.581363102669698</v>
      </c>
      <c r="N1454">
        <v>0.68651809087595395</v>
      </c>
      <c r="O1454">
        <v>15.0480918399007</v>
      </c>
      <c r="P1454">
        <v>214.040728831725</v>
      </c>
      <c r="Q1454">
        <v>0.13528027290848901</v>
      </c>
    </row>
    <row r="1455" spans="1:17" hidden="1" x14ac:dyDescent="0.3">
      <c r="A1455" t="s">
        <v>3081</v>
      </c>
      <c r="B1455" t="s">
        <v>3082</v>
      </c>
      <c r="C1455" t="s">
        <v>3186</v>
      </c>
      <c r="D1455" t="s">
        <v>141</v>
      </c>
      <c r="E1455">
        <v>1082.6069744250001</v>
      </c>
      <c r="F1455">
        <v>230.1</v>
      </c>
      <c r="G1455">
        <v>309.06316833041001</v>
      </c>
      <c r="H1455">
        <v>12.8391770530198</v>
      </c>
      <c r="I1455">
        <v>61.259037107568702</v>
      </c>
      <c r="J1455">
        <v>13.327244610669201</v>
      </c>
      <c r="K1455">
        <v>202.33046481479801</v>
      </c>
      <c r="L1455">
        <v>152.98181420776999</v>
      </c>
      <c r="M1455">
        <v>77.5730568174517</v>
      </c>
      <c r="N1455">
        <v>0.41534586238663701</v>
      </c>
      <c r="O1455">
        <v>16.644936983920001</v>
      </c>
      <c r="P1455">
        <v>368.63543788187297</v>
      </c>
      <c r="Q1455">
        <v>0.19452616935282099</v>
      </c>
    </row>
    <row r="1456" spans="1:17" hidden="1" x14ac:dyDescent="0.3">
      <c r="A1456" t="s">
        <v>3083</v>
      </c>
      <c r="B1456" t="s">
        <v>3084</v>
      </c>
      <c r="C1456" t="s">
        <v>3186</v>
      </c>
      <c r="D1456" t="s">
        <v>513</v>
      </c>
      <c r="E1456">
        <v>1080.8702067199999</v>
      </c>
      <c r="F1456">
        <v>766.6</v>
      </c>
      <c r="G1456">
        <v>-18.697470508252302</v>
      </c>
      <c r="H1456">
        <v>2.59218204055226</v>
      </c>
      <c r="I1456">
        <v>-8.9528349894133701</v>
      </c>
      <c r="J1456">
        <v>0.361580653944651</v>
      </c>
      <c r="K1456">
        <v>768.64868124511099</v>
      </c>
      <c r="M1456">
        <v>43.936939044408497</v>
      </c>
      <c r="N1456">
        <v>0.88396035877339896</v>
      </c>
      <c r="O1456">
        <v>33.309418210279098</v>
      </c>
      <c r="P1456">
        <v>22.079783422246901</v>
      </c>
    </row>
    <row r="1457" spans="1:17" hidden="1" x14ac:dyDescent="0.3">
      <c r="A1457" t="s">
        <v>3085</v>
      </c>
      <c r="B1457" t="s">
        <v>3086</v>
      </c>
      <c r="C1457" t="s">
        <v>3186</v>
      </c>
      <c r="D1457" t="s">
        <v>75</v>
      </c>
      <c r="E1457">
        <v>1080.78</v>
      </c>
      <c r="F1457">
        <v>178.02</v>
      </c>
      <c r="G1457">
        <v>19.920009246744801</v>
      </c>
      <c r="H1457">
        <v>-9.8085927307083693</v>
      </c>
      <c r="I1457">
        <v>20.762213615259601</v>
      </c>
      <c r="J1457">
        <v>-3.1158592010528201</v>
      </c>
      <c r="K1457">
        <v>187.32675660225399</v>
      </c>
      <c r="L1457">
        <v>160.20732179479899</v>
      </c>
      <c r="M1457">
        <v>36.017508516767599</v>
      </c>
      <c r="N1457">
        <v>0.14851855609839301</v>
      </c>
      <c r="O1457">
        <v>41.557128412537899</v>
      </c>
      <c r="P1457">
        <v>63.321100917431103</v>
      </c>
      <c r="Q1457">
        <v>5.8769651072616003E-2</v>
      </c>
    </row>
    <row r="1458" spans="1:17" hidden="1" x14ac:dyDescent="0.3">
      <c r="A1458" t="s">
        <v>3087</v>
      </c>
      <c r="B1458" t="s">
        <v>3088</v>
      </c>
      <c r="C1458" t="s">
        <v>3186</v>
      </c>
      <c r="D1458" t="s">
        <v>285</v>
      </c>
      <c r="E1458">
        <v>1075.2768671399999</v>
      </c>
      <c r="F1458">
        <v>43.13</v>
      </c>
      <c r="G1458">
        <v>-55.474705794656302</v>
      </c>
      <c r="H1458">
        <v>7.7717536654275001</v>
      </c>
      <c r="I1458">
        <v>-2.7235367324676698</v>
      </c>
      <c r="J1458">
        <v>3.6107382284879002</v>
      </c>
      <c r="K1458">
        <v>41.359411490488696</v>
      </c>
      <c r="L1458">
        <v>44.303214801971599</v>
      </c>
      <c r="M1458">
        <v>63.308376975442101</v>
      </c>
      <c r="N1458">
        <v>0.58004816055266595</v>
      </c>
      <c r="O1458">
        <v>44.887549269649803</v>
      </c>
      <c r="P1458">
        <v>30.696969696969699</v>
      </c>
      <c r="Q1458">
        <v>5.3599292298345001E-2</v>
      </c>
    </row>
    <row r="1459" spans="1:17" hidden="1" x14ac:dyDescent="0.3">
      <c r="A1459" t="s">
        <v>3089</v>
      </c>
      <c r="B1459" t="s">
        <v>3090</v>
      </c>
      <c r="C1459" t="s">
        <v>3186</v>
      </c>
      <c r="D1459" t="s">
        <v>544</v>
      </c>
      <c r="E1459">
        <v>1075.0368823199999</v>
      </c>
      <c r="F1459">
        <v>88.9</v>
      </c>
      <c r="G1459">
        <v>106.905511010987</v>
      </c>
      <c r="H1459">
        <v>-1.99716670499662</v>
      </c>
      <c r="I1459">
        <v>15.1507850029971</v>
      </c>
      <c r="J1459">
        <v>-5.31213738059812</v>
      </c>
      <c r="K1459">
        <v>93.399517542756897</v>
      </c>
      <c r="L1459">
        <v>78.558757169989093</v>
      </c>
      <c r="M1459">
        <v>36.709257815510902</v>
      </c>
      <c r="N1459">
        <v>1.1701501633237399</v>
      </c>
      <c r="O1459">
        <v>33.464566929133802</v>
      </c>
      <c r="P1459">
        <v>136.06797372734101</v>
      </c>
      <c r="Q1459">
        <v>0.100993833033731</v>
      </c>
    </row>
    <row r="1460" spans="1:17" hidden="1" x14ac:dyDescent="0.3">
      <c r="A1460" t="s">
        <v>3091</v>
      </c>
      <c r="B1460" t="s">
        <v>3092</v>
      </c>
      <c r="C1460" t="s">
        <v>3186</v>
      </c>
      <c r="D1460" t="s">
        <v>54</v>
      </c>
      <c r="E1460">
        <v>1073.7618499350001</v>
      </c>
      <c r="F1460">
        <v>404.65</v>
      </c>
      <c r="G1460">
        <v>-30.223864209134302</v>
      </c>
      <c r="H1460">
        <v>11.2318341534111</v>
      </c>
      <c r="I1460">
        <v>25.489465437954401</v>
      </c>
      <c r="J1460">
        <v>-3.2905892181679599</v>
      </c>
      <c r="K1460">
        <v>387.26160321513203</v>
      </c>
      <c r="L1460">
        <v>362.55920472364602</v>
      </c>
      <c r="M1460">
        <v>47.064932922666102</v>
      </c>
      <c r="N1460">
        <v>1.14107385382117</v>
      </c>
      <c r="O1460">
        <v>11.6644013344866</v>
      </c>
      <c r="P1460">
        <v>47.898391812865398</v>
      </c>
      <c r="Q1460">
        <v>9.8968399636475995E-2</v>
      </c>
    </row>
    <row r="1461" spans="1:17" hidden="1" x14ac:dyDescent="0.3">
      <c r="A1461" t="s">
        <v>3093</v>
      </c>
      <c r="B1461" t="s">
        <v>3094</v>
      </c>
      <c r="C1461" t="s">
        <v>3186</v>
      </c>
      <c r="D1461" t="s">
        <v>631</v>
      </c>
      <c r="E1461">
        <v>1072.22145819</v>
      </c>
      <c r="F1461">
        <v>292.5</v>
      </c>
      <c r="G1461">
        <v>-18.0045087374241</v>
      </c>
      <c r="H1461">
        <v>-11.188002224452299</v>
      </c>
      <c r="I1461">
        <v>-8.7581840725622104</v>
      </c>
      <c r="J1461">
        <v>-3.4701643928174501</v>
      </c>
      <c r="K1461">
        <v>315.12976903094602</v>
      </c>
      <c r="L1461">
        <v>299.64447888253301</v>
      </c>
      <c r="M1461">
        <v>27.714051045824998</v>
      </c>
      <c r="N1461">
        <v>0.40353139168103702</v>
      </c>
      <c r="O1461">
        <v>31.452991452991402</v>
      </c>
      <c r="P1461">
        <v>30</v>
      </c>
      <c r="Q1461">
        <v>-2.6158317290678999E-2</v>
      </c>
    </row>
    <row r="1462" spans="1:17" hidden="1" x14ac:dyDescent="0.3">
      <c r="A1462" t="s">
        <v>3095</v>
      </c>
      <c r="B1462" t="s">
        <v>3096</v>
      </c>
      <c r="C1462" t="s">
        <v>3186</v>
      </c>
      <c r="D1462" t="s">
        <v>541</v>
      </c>
      <c r="E1462">
        <v>1071.99473528</v>
      </c>
      <c r="F1462">
        <v>699.3</v>
      </c>
      <c r="G1462">
        <v>-26.4089324310855</v>
      </c>
      <c r="H1462">
        <v>16.983046180041701</v>
      </c>
      <c r="I1462">
        <v>17.9619218144272</v>
      </c>
      <c r="J1462">
        <v>16.208393837533599</v>
      </c>
      <c r="K1462">
        <v>626.38593958741797</v>
      </c>
      <c r="L1462">
        <v>610.97168901079601</v>
      </c>
      <c r="M1462">
        <v>75.089084725167993</v>
      </c>
      <c r="N1462">
        <v>1.8176757328593001</v>
      </c>
      <c r="O1462">
        <v>28.700128700128701</v>
      </c>
      <c r="P1462">
        <v>50.971502590673502</v>
      </c>
      <c r="Q1462">
        <v>0.12631917653053301</v>
      </c>
    </row>
    <row r="1463" spans="1:17" hidden="1" x14ac:dyDescent="0.3">
      <c r="A1463" t="s">
        <v>3097</v>
      </c>
      <c r="B1463" t="s">
        <v>3098</v>
      </c>
      <c r="C1463" t="s">
        <v>3186</v>
      </c>
      <c r="D1463" t="s">
        <v>282</v>
      </c>
      <c r="E1463">
        <v>1069.0870083750001</v>
      </c>
      <c r="F1463">
        <v>164.45</v>
      </c>
      <c r="G1463">
        <v>408.54229153640102</v>
      </c>
      <c r="H1463">
        <v>-22.487902348273401</v>
      </c>
      <c r="I1463">
        <v>143.75521235241001</v>
      </c>
      <c r="J1463">
        <v>5.8183658042781898</v>
      </c>
      <c r="K1463">
        <v>188.78221048167001</v>
      </c>
      <c r="L1463">
        <v>149.004049770672</v>
      </c>
      <c r="M1463">
        <v>50.447078130539602</v>
      </c>
      <c r="N1463">
        <v>1.1186185956236201</v>
      </c>
      <c r="O1463">
        <v>88.569915358134097</v>
      </c>
      <c r="P1463">
        <v>527.84181876400896</v>
      </c>
      <c r="Q1463">
        <v>0.19988169287169399</v>
      </c>
    </row>
    <row r="1464" spans="1:17" hidden="1" x14ac:dyDescent="0.3">
      <c r="A1464" t="s">
        <v>3099</v>
      </c>
      <c r="B1464" t="s">
        <v>3100</v>
      </c>
      <c r="C1464" t="s">
        <v>3186</v>
      </c>
      <c r="D1464" t="s">
        <v>21</v>
      </c>
      <c r="E1464">
        <v>1065.4782484499999</v>
      </c>
      <c r="F1464">
        <v>328.48</v>
      </c>
      <c r="G1464">
        <v>168.94569513031001</v>
      </c>
      <c r="H1464">
        <v>3.2180967959811602</v>
      </c>
      <c r="I1464">
        <v>120.300550243393</v>
      </c>
      <c r="J1464">
        <v>6.1020150772554196</v>
      </c>
      <c r="K1464">
        <v>303.88178737044802</v>
      </c>
      <c r="L1464">
        <v>241.58436074283401</v>
      </c>
      <c r="M1464">
        <v>68.439185748835598</v>
      </c>
      <c r="N1464">
        <v>0.225492572800989</v>
      </c>
      <c r="O1464">
        <v>12.0311738918655</v>
      </c>
      <c r="P1464">
        <v>205.05200594353599</v>
      </c>
      <c r="Q1464">
        <v>0.12875409366733501</v>
      </c>
    </row>
    <row r="1465" spans="1:17" hidden="1" x14ac:dyDescent="0.3">
      <c r="A1465" t="s">
        <v>3101</v>
      </c>
      <c r="B1465" t="s">
        <v>3102</v>
      </c>
      <c r="C1465" t="s">
        <v>3186</v>
      </c>
      <c r="D1465" t="s">
        <v>132</v>
      </c>
      <c r="E1465">
        <v>1065.0187127839999</v>
      </c>
      <c r="F1465">
        <v>83.3</v>
      </c>
      <c r="G1465">
        <v>137.787730355626</v>
      </c>
      <c r="H1465">
        <v>30.272824340091901</v>
      </c>
      <c r="I1465">
        <v>102.717535613393</v>
      </c>
      <c r="J1465">
        <v>16.5705187746474</v>
      </c>
      <c r="K1465">
        <v>60.811616052581599</v>
      </c>
      <c r="L1465">
        <v>48.284242889170002</v>
      </c>
      <c r="M1465">
        <v>78.222963260116899</v>
      </c>
      <c r="N1465">
        <v>0.42266341107317001</v>
      </c>
      <c r="O1465">
        <v>0</v>
      </c>
      <c r="P1465">
        <v>183.333333333333</v>
      </c>
      <c r="Q1465">
        <v>0.136620588299257</v>
      </c>
    </row>
    <row r="1466" spans="1:17" hidden="1" x14ac:dyDescent="0.3">
      <c r="A1466" t="s">
        <v>3103</v>
      </c>
      <c r="B1466" t="s">
        <v>3104</v>
      </c>
      <c r="C1466" t="s">
        <v>3186</v>
      </c>
      <c r="D1466" t="s">
        <v>262</v>
      </c>
      <c r="E1466">
        <v>1062.925770225</v>
      </c>
      <c r="F1466">
        <v>3540.35</v>
      </c>
      <c r="G1466">
        <v>-12.792140360464799</v>
      </c>
      <c r="H1466">
        <v>-7.1604205200361504</v>
      </c>
      <c r="I1466">
        <v>-3.0475048416258201</v>
      </c>
      <c r="J1466">
        <v>6.5325097248737096</v>
      </c>
      <c r="O1466">
        <v>2.7864476676034902</v>
      </c>
      <c r="P1466">
        <v>17.230132450331102</v>
      </c>
    </row>
    <row r="1467" spans="1:17" hidden="1" x14ac:dyDescent="0.3">
      <c r="A1467" t="s">
        <v>3105</v>
      </c>
      <c r="B1467" t="s">
        <v>3106</v>
      </c>
      <c r="C1467" t="s">
        <v>3186</v>
      </c>
      <c r="D1467" t="s">
        <v>3107</v>
      </c>
      <c r="E1467">
        <v>1062.131805</v>
      </c>
      <c r="F1467">
        <v>1755.75</v>
      </c>
      <c r="G1467">
        <v>-23.2279643502719</v>
      </c>
      <c r="H1467">
        <v>74.4807600087791</v>
      </c>
      <c r="I1467">
        <v>84.072465089241604</v>
      </c>
      <c r="J1467">
        <v>-7.2340925171053998</v>
      </c>
      <c r="K1467">
        <v>1345.1706208130599</v>
      </c>
      <c r="L1467">
        <v>1114.37298964657</v>
      </c>
      <c r="M1467">
        <v>63.4323413387229</v>
      </c>
      <c r="N1467">
        <v>1.86142570859262</v>
      </c>
      <c r="O1467">
        <v>16.246618254307201</v>
      </c>
      <c r="P1467">
        <v>119.19475655430701</v>
      </c>
      <c r="Q1467">
        <v>5.7075019977380001E-3</v>
      </c>
    </row>
    <row r="1468" spans="1:17" hidden="1" x14ac:dyDescent="0.3">
      <c r="A1468" t="s">
        <v>3108</v>
      </c>
      <c r="B1468" t="s">
        <v>3109</v>
      </c>
      <c r="C1468" t="s">
        <v>3186</v>
      </c>
      <c r="D1468" t="s">
        <v>132</v>
      </c>
      <c r="E1468">
        <v>1061.5183050000001</v>
      </c>
      <c r="F1468">
        <v>248.4</v>
      </c>
      <c r="G1468">
        <v>19.751207161074198</v>
      </c>
      <c r="H1468">
        <v>-13.53529194189</v>
      </c>
      <c r="I1468">
        <v>-2.1020167212774199</v>
      </c>
      <c r="J1468">
        <v>-5.0649376450568599</v>
      </c>
      <c r="K1468">
        <v>281.14707524567001</v>
      </c>
      <c r="L1468">
        <v>256.85162937873201</v>
      </c>
      <c r="M1468">
        <v>22.460858076314398</v>
      </c>
      <c r="N1468">
        <v>0.30576955407848</v>
      </c>
      <c r="O1468">
        <v>51.952495974235099</v>
      </c>
      <c r="P1468">
        <v>64.285714285714306</v>
      </c>
    </row>
    <row r="1469" spans="1:17" hidden="1" x14ac:dyDescent="0.3">
      <c r="A1469" t="s">
        <v>3110</v>
      </c>
      <c r="B1469" t="s">
        <v>3111</v>
      </c>
      <c r="C1469" t="s">
        <v>3186</v>
      </c>
      <c r="D1469" t="s">
        <v>106</v>
      </c>
      <c r="E1469">
        <v>1059.428924625</v>
      </c>
      <c r="F1469">
        <v>2408.9</v>
      </c>
      <c r="G1469">
        <v>129.05063151509299</v>
      </c>
      <c r="H1469">
        <v>-16.9762365523314</v>
      </c>
      <c r="I1469">
        <v>76.496914761471501</v>
      </c>
      <c r="J1469">
        <v>-5.8583895269466701</v>
      </c>
      <c r="K1469">
        <v>2717.6921797517798</v>
      </c>
      <c r="L1469">
        <v>2236.5202965724602</v>
      </c>
      <c r="M1469">
        <v>27.462036322406199</v>
      </c>
      <c r="N1469">
        <v>0.65775163081375199</v>
      </c>
      <c r="O1469">
        <v>47.287143509485603</v>
      </c>
      <c r="P1469">
        <v>170.05605381165901</v>
      </c>
      <c r="Q1469">
        <v>0.12228871992076901</v>
      </c>
    </row>
    <row r="1470" spans="1:17" hidden="1" x14ac:dyDescent="0.3">
      <c r="A1470" t="s">
        <v>3112</v>
      </c>
      <c r="B1470" t="s">
        <v>3113</v>
      </c>
      <c r="C1470" t="s">
        <v>3186</v>
      </c>
      <c r="D1470" t="s">
        <v>54</v>
      </c>
      <c r="E1470">
        <v>1057.4326960000001</v>
      </c>
      <c r="F1470">
        <v>385.95</v>
      </c>
      <c r="G1470">
        <v>-36.188629487684302</v>
      </c>
      <c r="H1470">
        <v>-10.207409571131</v>
      </c>
      <c r="I1470">
        <v>11.410903249550501</v>
      </c>
      <c r="J1470">
        <v>-2.6123131367430399</v>
      </c>
      <c r="K1470">
        <v>379.11882566303501</v>
      </c>
      <c r="L1470">
        <v>355.89487435096498</v>
      </c>
      <c r="M1470">
        <v>44.8057725812832</v>
      </c>
      <c r="N1470">
        <v>0.52873044213658404</v>
      </c>
      <c r="O1470">
        <v>33.0224122295634</v>
      </c>
      <c r="P1470">
        <v>46.581845803266198</v>
      </c>
      <c r="Q1470">
        <v>-1.5766284849613E-2</v>
      </c>
    </row>
    <row r="1471" spans="1:17" hidden="1" x14ac:dyDescent="0.3">
      <c r="A1471" t="s">
        <v>3114</v>
      </c>
      <c r="B1471" t="s">
        <v>3115</v>
      </c>
      <c r="C1471" t="s">
        <v>3186</v>
      </c>
      <c r="D1471" t="s">
        <v>271</v>
      </c>
      <c r="E1471">
        <v>1056.1728391199999</v>
      </c>
      <c r="F1471">
        <v>235.25</v>
      </c>
      <c r="G1471">
        <v>39.723573073297104</v>
      </c>
      <c r="H1471">
        <v>-21.3614786101625</v>
      </c>
      <c r="I1471">
        <v>-1.0895077492446299</v>
      </c>
      <c r="J1471">
        <v>-0.77586655171205998</v>
      </c>
      <c r="K1471">
        <v>271.49481391839203</v>
      </c>
      <c r="L1471">
        <v>243.24713537916799</v>
      </c>
      <c r="M1471">
        <v>37.926180593198502</v>
      </c>
      <c r="N1471">
        <v>0.93735939297298998</v>
      </c>
      <c r="O1471">
        <v>43.676939426142297</v>
      </c>
      <c r="P1471">
        <v>81.941221964423704</v>
      </c>
      <c r="Q1471">
        <v>9.7132106759049999E-2</v>
      </c>
    </row>
    <row r="1472" spans="1:17" hidden="1" x14ac:dyDescent="0.3">
      <c r="A1472" t="s">
        <v>3116</v>
      </c>
      <c r="B1472" t="s">
        <v>3117</v>
      </c>
      <c r="C1472" t="s">
        <v>3186</v>
      </c>
      <c r="D1472" t="s">
        <v>288</v>
      </c>
      <c r="E1472">
        <v>1055.171</v>
      </c>
      <c r="F1472">
        <v>7998.6</v>
      </c>
      <c r="G1472">
        <v>13.9902840171937</v>
      </c>
      <c r="H1472">
        <v>-3.2238438853451901</v>
      </c>
      <c r="I1472">
        <v>-25.774544981370401</v>
      </c>
      <c r="J1472">
        <v>-0.87979044439466703</v>
      </c>
      <c r="K1472">
        <v>8103.0575962216899</v>
      </c>
      <c r="L1472">
        <v>8035.56418987914</v>
      </c>
      <c r="M1472">
        <v>53.027735338310897</v>
      </c>
      <c r="N1472">
        <v>0.98995870580593204</v>
      </c>
      <c r="O1472">
        <v>25.6594904108218</v>
      </c>
      <c r="P1472">
        <v>41.819148936170201</v>
      </c>
      <c r="Q1472">
        <v>0.19760282590145201</v>
      </c>
    </row>
    <row r="1473" spans="1:17" hidden="1" x14ac:dyDescent="0.3">
      <c r="A1473" t="s">
        <v>3118</v>
      </c>
      <c r="B1473" t="s">
        <v>3119</v>
      </c>
      <c r="C1473" t="s">
        <v>3186</v>
      </c>
      <c r="D1473" t="s">
        <v>141</v>
      </c>
      <c r="E1473">
        <v>1052.58648264</v>
      </c>
      <c r="F1473">
        <v>819</v>
      </c>
      <c r="G1473">
        <v>110.12601014240001</v>
      </c>
      <c r="H1473">
        <v>-13.490934481360201</v>
      </c>
      <c r="I1473">
        <v>15.391067268618</v>
      </c>
      <c r="J1473">
        <v>-10.1753029237431</v>
      </c>
      <c r="K1473">
        <v>955.01042750086106</v>
      </c>
      <c r="L1473">
        <v>764.89032210724099</v>
      </c>
      <c r="M1473">
        <v>19.756215672606299</v>
      </c>
      <c r="N1473">
        <v>0.62457773440432396</v>
      </c>
      <c r="O1473">
        <v>76.129426129426093</v>
      </c>
      <c r="P1473">
        <v>161.24401913875599</v>
      </c>
    </row>
    <row r="1474" spans="1:17" hidden="1" x14ac:dyDescent="0.3">
      <c r="A1474" t="s">
        <v>3120</v>
      </c>
      <c r="B1474" t="s">
        <v>3121</v>
      </c>
      <c r="C1474" t="s">
        <v>3186</v>
      </c>
      <c r="D1474" t="s">
        <v>631</v>
      </c>
      <c r="E1474">
        <v>1051.07407846</v>
      </c>
      <c r="F1474">
        <v>215.83</v>
      </c>
      <c r="G1474">
        <v>-19.391091567770101</v>
      </c>
      <c r="H1474">
        <v>-0.95134570181954403</v>
      </c>
      <c r="I1474">
        <v>2.8820092976035299</v>
      </c>
      <c r="J1474">
        <v>4.7085150722740803</v>
      </c>
      <c r="K1474">
        <v>219.23890577947</v>
      </c>
      <c r="L1474">
        <v>207.49643981701001</v>
      </c>
      <c r="M1474">
        <v>59.279532443713201</v>
      </c>
      <c r="N1474">
        <v>0.593182210817359</v>
      </c>
      <c r="O1474">
        <v>25.098457119028801</v>
      </c>
      <c r="P1474">
        <v>35.6994655768626</v>
      </c>
      <c r="Q1474">
        <v>9.9999506207599995E-3</v>
      </c>
    </row>
    <row r="1475" spans="1:17" hidden="1" x14ac:dyDescent="0.3">
      <c r="A1475" t="s">
        <v>3122</v>
      </c>
      <c r="B1475" t="s">
        <v>3123</v>
      </c>
      <c r="C1475" t="s">
        <v>3186</v>
      </c>
      <c r="D1475" t="s">
        <v>282</v>
      </c>
      <c r="E1475">
        <v>1050.1747288500001</v>
      </c>
      <c r="F1475">
        <v>424.8</v>
      </c>
      <c r="G1475">
        <v>-38.568655010834</v>
      </c>
      <c r="H1475">
        <v>-0.493238804999726</v>
      </c>
      <c r="I1475">
        <v>-5.0261840899587904</v>
      </c>
      <c r="J1475">
        <v>1.0916529768313299</v>
      </c>
      <c r="K1475">
        <v>435.72678009582802</v>
      </c>
      <c r="L1475">
        <v>434.29194704147699</v>
      </c>
      <c r="M1475">
        <v>45.115293284464499</v>
      </c>
      <c r="N1475">
        <v>0.61236122412833605</v>
      </c>
      <c r="O1475">
        <v>20.433145009416101</v>
      </c>
      <c r="P1475">
        <v>17.461634176690101</v>
      </c>
      <c r="Q1475">
        <v>4.2089644815649996E-3</v>
      </c>
    </row>
    <row r="1476" spans="1:17" hidden="1" x14ac:dyDescent="0.3">
      <c r="A1476" t="s">
        <v>3124</v>
      </c>
      <c r="B1476" t="s">
        <v>3125</v>
      </c>
      <c r="C1476" t="s">
        <v>3186</v>
      </c>
      <c r="D1476" t="s">
        <v>423</v>
      </c>
      <c r="E1476">
        <v>1046.62922112</v>
      </c>
      <c r="F1476">
        <v>42.57</v>
      </c>
      <c r="G1476">
        <v>-77.485908401721005</v>
      </c>
      <c r="H1476">
        <v>-10.8838854323168</v>
      </c>
      <c r="I1476">
        <v>-51.688606473442199</v>
      </c>
      <c r="J1476">
        <v>-1.2083140183122301</v>
      </c>
      <c r="K1476">
        <v>48.719604006924598</v>
      </c>
      <c r="L1476">
        <v>59.096471396904903</v>
      </c>
      <c r="M1476">
        <v>28.414951821370199</v>
      </c>
      <c r="N1476">
        <v>0.69514995318987505</v>
      </c>
      <c r="O1476">
        <v>158.39793281653701</v>
      </c>
      <c r="P1476">
        <v>3.6270691333982499</v>
      </c>
      <c r="Q1476">
        <v>8.6471190054753996E-2</v>
      </c>
    </row>
    <row r="1477" spans="1:17" hidden="1" x14ac:dyDescent="0.3">
      <c r="A1477" t="s">
        <v>3126</v>
      </c>
      <c r="B1477" t="s">
        <v>3127</v>
      </c>
      <c r="C1477" t="s">
        <v>3186</v>
      </c>
      <c r="D1477" t="s">
        <v>161</v>
      </c>
      <c r="E1477">
        <v>1046.52</v>
      </c>
      <c r="F1477">
        <v>413.55</v>
      </c>
      <c r="G1477">
        <v>56.951742549528603</v>
      </c>
      <c r="H1477">
        <v>-11.941892151241801</v>
      </c>
      <c r="I1477">
        <v>66.696378068367594</v>
      </c>
      <c r="J1477">
        <v>3.2594328017967902</v>
      </c>
      <c r="K1477">
        <v>436.36513523445302</v>
      </c>
      <c r="M1477">
        <v>45.917760207289199</v>
      </c>
      <c r="N1477">
        <v>0.37748309101560401</v>
      </c>
      <c r="O1477">
        <v>34.203844758795697</v>
      </c>
      <c r="P1477">
        <v>102.91952894995001</v>
      </c>
    </row>
    <row r="1478" spans="1:17" hidden="1" x14ac:dyDescent="0.3">
      <c r="A1478" t="s">
        <v>3128</v>
      </c>
      <c r="B1478" t="s">
        <v>3129</v>
      </c>
      <c r="C1478" t="s">
        <v>3186</v>
      </c>
      <c r="D1478" t="s">
        <v>54</v>
      </c>
      <c r="E1478">
        <v>1045.50464214</v>
      </c>
      <c r="F1478">
        <v>44.08</v>
      </c>
      <c r="G1478">
        <v>49.730437651019997</v>
      </c>
      <c r="H1478">
        <v>49.9240093045252</v>
      </c>
      <c r="I1478">
        <v>21.905753410633299</v>
      </c>
      <c r="J1478">
        <v>-14.1229197221086</v>
      </c>
      <c r="K1478">
        <v>39.557620788190803</v>
      </c>
      <c r="L1478">
        <v>33.734811679846501</v>
      </c>
      <c r="M1478">
        <v>48.036295194796203</v>
      </c>
      <c r="N1478">
        <v>2.9921422506045499</v>
      </c>
      <c r="O1478">
        <v>28.1760435571687</v>
      </c>
      <c r="P1478">
        <v>105.023255813953</v>
      </c>
      <c r="Q1478">
        <v>4.4103028868791999E-2</v>
      </c>
    </row>
    <row r="1479" spans="1:17" hidden="1" x14ac:dyDescent="0.3">
      <c r="A1479" t="s">
        <v>3130</v>
      </c>
      <c r="B1479" t="s">
        <v>3131</v>
      </c>
      <c r="C1479" t="s">
        <v>3186</v>
      </c>
      <c r="D1479" t="s">
        <v>95</v>
      </c>
      <c r="E1479">
        <v>1042.510035</v>
      </c>
      <c r="F1479">
        <v>403.2</v>
      </c>
      <c r="G1479">
        <v>-19.866435085501401</v>
      </c>
      <c r="H1479">
        <v>-20.847756800324301</v>
      </c>
      <c r="I1479">
        <v>-10.1217995666624</v>
      </c>
      <c r="J1479">
        <v>-0.319601665219861</v>
      </c>
      <c r="M1479">
        <v>33.415196152867097</v>
      </c>
      <c r="O1479">
        <v>45.820932539682502</v>
      </c>
      <c r="P1479">
        <v>11.6897506925207</v>
      </c>
    </row>
    <row r="1480" spans="1:17" hidden="1" x14ac:dyDescent="0.3">
      <c r="A1480" t="s">
        <v>3132</v>
      </c>
      <c r="B1480" t="s">
        <v>3133</v>
      </c>
      <c r="C1480" t="s">
        <v>3186</v>
      </c>
      <c r="D1480" t="s">
        <v>54</v>
      </c>
      <c r="E1480">
        <v>1040.8262400000001</v>
      </c>
      <c r="F1480">
        <v>202.05</v>
      </c>
      <c r="G1480">
        <v>30.2257416345374</v>
      </c>
      <c r="H1480">
        <v>-0.609471675151672</v>
      </c>
      <c r="I1480">
        <v>-22.842932764968801</v>
      </c>
      <c r="J1480">
        <v>-6.1027836760001302</v>
      </c>
      <c r="K1480">
        <v>216.53115681357701</v>
      </c>
      <c r="L1480">
        <v>204.78581138639501</v>
      </c>
      <c r="M1480">
        <v>40.919150587172403</v>
      </c>
      <c r="N1480">
        <v>0.85266241366806605</v>
      </c>
      <c r="O1480">
        <v>31.155654540955101</v>
      </c>
      <c r="P1480">
        <v>62.289156626505999</v>
      </c>
      <c r="Q1480">
        <v>5.3560562668592999E-2</v>
      </c>
    </row>
    <row r="1481" spans="1:17" hidden="1" x14ac:dyDescent="0.3">
      <c r="A1481" t="s">
        <v>3134</v>
      </c>
      <c r="B1481" t="s">
        <v>3135</v>
      </c>
      <c r="C1481" t="s">
        <v>3186</v>
      </c>
      <c r="D1481" t="s">
        <v>468</v>
      </c>
      <c r="E1481">
        <v>1039.029833865</v>
      </c>
      <c r="F1481">
        <v>276.8</v>
      </c>
      <c r="G1481">
        <v>-30.475647324850701</v>
      </c>
      <c r="H1481">
        <v>7.5863586710923396</v>
      </c>
      <c r="I1481">
        <v>-7.2585787055535302</v>
      </c>
      <c r="J1481">
        <v>6.9721908817689098</v>
      </c>
      <c r="K1481">
        <v>265.83087407391997</v>
      </c>
      <c r="L1481">
        <v>264.80476544927501</v>
      </c>
      <c r="M1481">
        <v>69.208387390310193</v>
      </c>
      <c r="N1481">
        <v>2.0254525573887099</v>
      </c>
      <c r="O1481">
        <v>12.644508670520199</v>
      </c>
      <c r="P1481">
        <v>22.749445676274899</v>
      </c>
      <c r="Q1481">
        <v>-7.5703378555163001E-2</v>
      </c>
    </row>
    <row r="1482" spans="1:17" hidden="1" x14ac:dyDescent="0.3">
      <c r="A1482" t="s">
        <v>3136</v>
      </c>
      <c r="B1482" t="s">
        <v>3137</v>
      </c>
      <c r="C1482" t="s">
        <v>3186</v>
      </c>
      <c r="D1482" t="s">
        <v>285</v>
      </c>
      <c r="E1482">
        <v>1035.558366</v>
      </c>
      <c r="F1482">
        <v>93.41</v>
      </c>
      <c r="G1482">
        <v>-49.483312334628998</v>
      </c>
      <c r="H1482">
        <v>-2.9637213858370099</v>
      </c>
      <c r="I1482">
        <v>-8.7909268259984596</v>
      </c>
      <c r="J1482">
        <v>0.10130207242254601</v>
      </c>
      <c r="K1482">
        <v>95.828597440502193</v>
      </c>
      <c r="L1482">
        <v>96.734626985507006</v>
      </c>
      <c r="M1482">
        <v>48.2209121076786</v>
      </c>
      <c r="N1482">
        <v>0.48302004855920699</v>
      </c>
      <c r="O1482">
        <v>42.115405202868999</v>
      </c>
      <c r="P1482">
        <v>25.906456395740602</v>
      </c>
      <c r="Q1482">
        <v>7.0617503615876001E-2</v>
      </c>
    </row>
    <row r="1483" spans="1:17" hidden="1" x14ac:dyDescent="0.3">
      <c r="A1483" t="s">
        <v>3138</v>
      </c>
      <c r="B1483" t="s">
        <v>3139</v>
      </c>
      <c r="C1483" t="s">
        <v>3186</v>
      </c>
      <c r="D1483" t="s">
        <v>1265</v>
      </c>
      <c r="E1483">
        <v>1034.3229481200001</v>
      </c>
      <c r="F1483">
        <v>388.15</v>
      </c>
      <c r="G1483">
        <v>33.494884066830302</v>
      </c>
      <c r="H1483">
        <v>27.512394029258001</v>
      </c>
      <c r="I1483">
        <v>56.363834058235803</v>
      </c>
      <c r="J1483">
        <v>25.537945162895902</v>
      </c>
      <c r="K1483">
        <v>316.40241757454902</v>
      </c>
      <c r="L1483">
        <v>276.26569182821498</v>
      </c>
      <c r="M1483">
        <v>76.311503027865896</v>
      </c>
      <c r="N1483">
        <v>1.9849674368810699</v>
      </c>
      <c r="O1483">
        <v>7.4326935463094204</v>
      </c>
      <c r="P1483">
        <v>113.26923076923001</v>
      </c>
      <c r="Q1483">
        <v>0.146474179355392</v>
      </c>
    </row>
    <row r="1484" spans="1:17" hidden="1" x14ac:dyDescent="0.3">
      <c r="A1484" t="s">
        <v>3140</v>
      </c>
      <c r="B1484" t="s">
        <v>3141</v>
      </c>
      <c r="C1484" t="s">
        <v>3186</v>
      </c>
      <c r="D1484" t="s">
        <v>544</v>
      </c>
      <c r="E1484">
        <v>1032.9375317500001</v>
      </c>
      <c r="F1484">
        <v>293.14999999999998</v>
      </c>
      <c r="G1484">
        <v>75.517363455295794</v>
      </c>
      <c r="H1484">
        <v>22.088517854742999</v>
      </c>
      <c r="I1484">
        <v>55.040069566766697</v>
      </c>
      <c r="J1484">
        <v>2.5273815197455001</v>
      </c>
      <c r="K1484">
        <v>271.86510484536899</v>
      </c>
      <c r="L1484">
        <v>216.016979907418</v>
      </c>
      <c r="M1484">
        <v>62.081504150057498</v>
      </c>
      <c r="N1484">
        <v>0.98574487650394405</v>
      </c>
      <c r="O1484">
        <v>12.433907555858699</v>
      </c>
      <c r="P1484">
        <v>122.42033383915</v>
      </c>
      <c r="Q1484">
        <v>0.14463993090373201</v>
      </c>
    </row>
    <row r="1485" spans="1:17" hidden="1" x14ac:dyDescent="0.3">
      <c r="A1485" t="s">
        <v>3142</v>
      </c>
      <c r="B1485" t="s">
        <v>3143</v>
      </c>
      <c r="C1485" t="s">
        <v>3186</v>
      </c>
      <c r="D1485" t="s">
        <v>215</v>
      </c>
      <c r="E1485">
        <v>1031.5212769499999</v>
      </c>
      <c r="F1485">
        <v>645.35</v>
      </c>
      <c r="G1485">
        <v>1.1257051385435</v>
      </c>
      <c r="H1485">
        <v>-13.680447235671901</v>
      </c>
      <c r="I1485">
        <v>29.828288064183202</v>
      </c>
      <c r="J1485">
        <v>-4.9254043470764497</v>
      </c>
      <c r="K1485">
        <v>719.68024695653696</v>
      </c>
      <c r="L1485">
        <v>647.55687621132097</v>
      </c>
      <c r="M1485">
        <v>23.883618320876199</v>
      </c>
      <c r="N1485">
        <v>0.41920098232544001</v>
      </c>
      <c r="O1485">
        <v>48.748740993259403</v>
      </c>
      <c r="P1485">
        <v>48.681027531390299</v>
      </c>
      <c r="Q1485">
        <v>0.18148670870932099</v>
      </c>
    </row>
    <row r="1486" spans="1:17" hidden="1" x14ac:dyDescent="0.3">
      <c r="A1486" t="s">
        <v>3144</v>
      </c>
      <c r="B1486" t="s">
        <v>3145</v>
      </c>
      <c r="C1486" t="s">
        <v>3186</v>
      </c>
      <c r="D1486" t="s">
        <v>262</v>
      </c>
      <c r="E1486">
        <v>1030.31572041</v>
      </c>
      <c r="F1486">
        <v>709.05</v>
      </c>
      <c r="G1486">
        <v>112.862019706938</v>
      </c>
      <c r="H1486">
        <v>17.093746146630501</v>
      </c>
      <c r="I1486">
        <v>92.542976278735594</v>
      </c>
      <c r="J1486">
        <v>-2.38297884061484</v>
      </c>
      <c r="K1486">
        <v>723.03117293353796</v>
      </c>
      <c r="L1486">
        <v>572.28059738776403</v>
      </c>
      <c r="M1486">
        <v>50.977384220248297</v>
      </c>
      <c r="N1486">
        <v>0.32615703753538999</v>
      </c>
      <c r="O1486">
        <v>59.368168676398</v>
      </c>
      <c r="P1486">
        <v>166.91134952004501</v>
      </c>
      <c r="Q1486">
        <v>0.19335557723018501</v>
      </c>
    </row>
    <row r="1487" spans="1:17" hidden="1" x14ac:dyDescent="0.3">
      <c r="A1487" t="s">
        <v>3146</v>
      </c>
      <c r="B1487" t="s">
        <v>3147</v>
      </c>
      <c r="C1487" t="s">
        <v>3186</v>
      </c>
      <c r="D1487" t="s">
        <v>285</v>
      </c>
      <c r="E1487">
        <v>1030.0965076350001</v>
      </c>
      <c r="F1487">
        <v>79.72</v>
      </c>
      <c r="G1487">
        <v>-26.712033212496301</v>
      </c>
      <c r="H1487">
        <v>2.7481567658697701</v>
      </c>
      <c r="I1487">
        <v>-14.4840335686792</v>
      </c>
      <c r="J1487">
        <v>0.36082131010707003</v>
      </c>
      <c r="K1487">
        <v>80.546778640914994</v>
      </c>
      <c r="L1487">
        <v>78.967678839728904</v>
      </c>
      <c r="M1487">
        <v>46.267061686288699</v>
      </c>
      <c r="N1487">
        <v>1.02312720878454</v>
      </c>
      <c r="O1487">
        <v>26.630707476166499</v>
      </c>
      <c r="P1487">
        <v>21.1550151975683</v>
      </c>
      <c r="Q1487">
        <v>-5.6334375632024002E-2</v>
      </c>
    </row>
    <row r="1488" spans="1:17" hidden="1" x14ac:dyDescent="0.3">
      <c r="A1488" t="s">
        <v>3148</v>
      </c>
      <c r="B1488" t="s">
        <v>3149</v>
      </c>
      <c r="C1488" t="s">
        <v>3186</v>
      </c>
      <c r="D1488" t="s">
        <v>468</v>
      </c>
      <c r="E1488">
        <v>1028.6015333</v>
      </c>
      <c r="F1488">
        <v>304.05</v>
      </c>
      <c r="G1488">
        <v>118.273833368631</v>
      </c>
      <c r="H1488">
        <v>-5.9069982494885798</v>
      </c>
      <c r="I1488">
        <v>93.776718841171999</v>
      </c>
      <c r="J1488">
        <v>-6.5865421247844704</v>
      </c>
      <c r="K1488">
        <v>285.97178877432901</v>
      </c>
      <c r="L1488">
        <v>212.72829969853001</v>
      </c>
      <c r="M1488">
        <v>27.6928652630037</v>
      </c>
      <c r="N1488">
        <v>0.26020496326912002</v>
      </c>
      <c r="O1488">
        <v>14.454859398125199</v>
      </c>
      <c r="P1488">
        <v>152.84823284823199</v>
      </c>
      <c r="Q1488">
        <v>0.15433855109856001</v>
      </c>
    </row>
    <row r="1489" spans="1:17" hidden="1" x14ac:dyDescent="0.3">
      <c r="A1489" t="s">
        <v>3150</v>
      </c>
      <c r="B1489" t="s">
        <v>3151</v>
      </c>
      <c r="C1489" t="s">
        <v>3186</v>
      </c>
      <c r="D1489" t="s">
        <v>631</v>
      </c>
      <c r="E1489">
        <v>1026.7825132119999</v>
      </c>
      <c r="F1489">
        <v>103.34</v>
      </c>
      <c r="G1489">
        <v>8.2321200377105406</v>
      </c>
      <c r="H1489">
        <v>-0.833355095012279</v>
      </c>
      <c r="I1489">
        <v>19.6598419721753</v>
      </c>
      <c r="J1489">
        <v>-0.74419064440827698</v>
      </c>
      <c r="K1489">
        <v>104.19238593792799</v>
      </c>
      <c r="L1489">
        <v>90.2947320058652</v>
      </c>
      <c r="M1489">
        <v>44.876226147805298</v>
      </c>
      <c r="N1489">
        <v>0.457264239586126</v>
      </c>
      <c r="O1489">
        <v>19.024579059415501</v>
      </c>
      <c r="P1489">
        <v>51.636096845194402</v>
      </c>
    </row>
    <row r="1490" spans="1:17" hidden="1" x14ac:dyDescent="0.3">
      <c r="A1490" t="s">
        <v>3152</v>
      </c>
      <c r="B1490" t="s">
        <v>3153</v>
      </c>
      <c r="C1490" t="s">
        <v>3186</v>
      </c>
      <c r="D1490" t="s">
        <v>197</v>
      </c>
      <c r="E1490">
        <v>1024.52154</v>
      </c>
      <c r="F1490">
        <v>950.4</v>
      </c>
      <c r="G1490">
        <v>-45.770265286513499</v>
      </c>
      <c r="H1490">
        <v>-10.3698494855308</v>
      </c>
      <c r="I1490">
        <v>-38.718849949532299</v>
      </c>
      <c r="J1490">
        <v>-1.63444922291424</v>
      </c>
      <c r="K1490">
        <v>1040.78278872395</v>
      </c>
      <c r="L1490">
        <v>1120.45141616212</v>
      </c>
      <c r="M1490">
        <v>28.3573391954844</v>
      </c>
      <c r="N1490">
        <v>0.91665555285536404</v>
      </c>
      <c r="O1490">
        <v>60.4587542087542</v>
      </c>
      <c r="P1490">
        <v>1.53303776507665</v>
      </c>
      <c r="Q1490">
        <v>6.4856833623918003E-2</v>
      </c>
    </row>
    <row r="1491" spans="1:17" hidden="1" x14ac:dyDescent="0.3">
      <c r="A1491" t="s">
        <v>3154</v>
      </c>
      <c r="B1491" t="s">
        <v>3155</v>
      </c>
      <c r="C1491" t="s">
        <v>3186</v>
      </c>
      <c r="D1491" t="s">
        <v>288</v>
      </c>
      <c r="E1491">
        <v>1022.9605195</v>
      </c>
      <c r="F1491">
        <v>360.85</v>
      </c>
      <c r="G1491">
        <v>-2.5953442270603699</v>
      </c>
      <c r="H1491">
        <v>6.2423715509233499</v>
      </c>
      <c r="I1491">
        <v>-10.4542013988407</v>
      </c>
      <c r="J1491">
        <v>0.56881201907074996</v>
      </c>
      <c r="K1491">
        <v>362.42404002476701</v>
      </c>
      <c r="L1491">
        <v>354.76725012264899</v>
      </c>
      <c r="M1491">
        <v>54.344883693559503</v>
      </c>
      <c r="N1491">
        <v>0.91027720245725596</v>
      </c>
      <c r="O1491">
        <v>24.428432866842101</v>
      </c>
      <c r="P1491">
        <v>28.7370674277559</v>
      </c>
      <c r="Q1491">
        <v>0.13296469241218201</v>
      </c>
    </row>
    <row r="1492" spans="1:17" hidden="1" x14ac:dyDescent="0.3">
      <c r="A1492" t="s">
        <v>3156</v>
      </c>
      <c r="B1492" t="s">
        <v>3157</v>
      </c>
      <c r="C1492" t="s">
        <v>3186</v>
      </c>
      <c r="D1492" t="s">
        <v>631</v>
      </c>
      <c r="E1492">
        <v>1022.256</v>
      </c>
      <c r="F1492">
        <v>1769.2</v>
      </c>
      <c r="G1492">
        <v>-16.946793505643601</v>
      </c>
      <c r="H1492">
        <v>3.74761769524995</v>
      </c>
      <c r="I1492">
        <v>0.94867679403553795</v>
      </c>
      <c r="J1492">
        <v>1.73919291762563</v>
      </c>
      <c r="K1492">
        <v>1746.09314706488</v>
      </c>
      <c r="L1492">
        <v>1669.38692971557</v>
      </c>
      <c r="M1492">
        <v>58.466836454890498</v>
      </c>
      <c r="N1492">
        <v>0.69224520609871698</v>
      </c>
      <c r="O1492">
        <v>24.2171602984399</v>
      </c>
      <c r="P1492">
        <v>27.680150110056601</v>
      </c>
      <c r="Q1492">
        <v>-2.1473782357530002E-3</v>
      </c>
    </row>
    <row r="1493" spans="1:17" hidden="1" x14ac:dyDescent="0.3">
      <c r="A1493" t="s">
        <v>3158</v>
      </c>
      <c r="B1493" t="s">
        <v>3159</v>
      </c>
      <c r="C1493" t="s">
        <v>3186</v>
      </c>
      <c r="D1493" t="s">
        <v>138</v>
      </c>
      <c r="E1493">
        <v>1021.16595435</v>
      </c>
      <c r="F1493">
        <v>443.85</v>
      </c>
      <c r="G1493">
        <v>8.7737806228709996</v>
      </c>
      <c r="H1493">
        <v>5.6869225113575599</v>
      </c>
      <c r="I1493">
        <v>-5.0428965404378898</v>
      </c>
      <c r="J1493">
        <v>-2.0889241166377102</v>
      </c>
      <c r="K1493">
        <v>446.06892331143598</v>
      </c>
      <c r="L1493">
        <v>428.40280849335397</v>
      </c>
      <c r="M1493">
        <v>57.2800804259847</v>
      </c>
      <c r="N1493">
        <v>0.76896243741326897</v>
      </c>
      <c r="O1493">
        <v>20.085614509406302</v>
      </c>
      <c r="P1493">
        <v>45.215115327989501</v>
      </c>
      <c r="Q1493">
        <v>6.8877166868386006E-2</v>
      </c>
    </row>
    <row r="1494" spans="1:17" hidden="1" x14ac:dyDescent="0.3">
      <c r="A1494" t="s">
        <v>3160</v>
      </c>
      <c r="B1494" t="s">
        <v>3161</v>
      </c>
      <c r="C1494" t="s">
        <v>3186</v>
      </c>
      <c r="D1494" t="s">
        <v>513</v>
      </c>
      <c r="E1494">
        <v>1015.872</v>
      </c>
      <c r="F1494">
        <v>1598.05</v>
      </c>
      <c r="G1494">
        <v>17.310543551951099</v>
      </c>
      <c r="H1494">
        <v>15.400862934951601</v>
      </c>
      <c r="I1494">
        <v>72.000757823199194</v>
      </c>
      <c r="J1494">
        <v>16.508782615694798</v>
      </c>
      <c r="K1494">
        <v>1368.900295079</v>
      </c>
      <c r="L1494">
        <v>1171.0307894892701</v>
      </c>
      <c r="M1494">
        <v>77.545289283995402</v>
      </c>
      <c r="N1494">
        <v>2.2190831855620599</v>
      </c>
      <c r="O1494">
        <v>4.8152435781108203</v>
      </c>
      <c r="P1494">
        <v>99.756249999999994</v>
      </c>
      <c r="Q1494">
        <v>5.2482955894018003E-2</v>
      </c>
    </row>
    <row r="1495" spans="1:17" hidden="1" x14ac:dyDescent="0.3">
      <c r="A1495" t="s">
        <v>3162</v>
      </c>
      <c r="B1495" t="s">
        <v>3163</v>
      </c>
      <c r="C1495" t="s">
        <v>3186</v>
      </c>
      <c r="D1495" t="s">
        <v>262</v>
      </c>
      <c r="E1495">
        <v>1013.7735</v>
      </c>
      <c r="F1495">
        <v>905</v>
      </c>
      <c r="G1495">
        <v>53.4863336635823</v>
      </c>
      <c r="H1495">
        <v>-1.2807162189608801</v>
      </c>
      <c r="I1495">
        <v>22.737778528372701</v>
      </c>
      <c r="J1495">
        <v>-0.10595181358781899</v>
      </c>
      <c r="K1495">
        <v>917.85848220550304</v>
      </c>
      <c r="L1495">
        <v>762.39296293375901</v>
      </c>
      <c r="M1495">
        <v>45.612749406088803</v>
      </c>
      <c r="N1495">
        <v>0.98377581120943902</v>
      </c>
      <c r="O1495">
        <v>22.762430939226501</v>
      </c>
      <c r="P1495">
        <v>94.206008583690902</v>
      </c>
      <c r="Q1495">
        <v>0.156210726769164</v>
      </c>
    </row>
    <row r="1496" spans="1:17" hidden="1" x14ac:dyDescent="0.3">
      <c r="A1496" t="s">
        <v>3164</v>
      </c>
      <c r="B1496" t="s">
        <v>3165</v>
      </c>
      <c r="C1496" t="s">
        <v>3186</v>
      </c>
      <c r="D1496" t="s">
        <v>648</v>
      </c>
      <c r="E1496">
        <v>1007.8811345</v>
      </c>
      <c r="F1496">
        <v>46.51</v>
      </c>
      <c r="G1496">
        <v>-37.731441635126998</v>
      </c>
      <c r="H1496">
        <v>-3.8296602278714702</v>
      </c>
      <c r="I1496">
        <v>-5.0917930976060504</v>
      </c>
      <c r="J1496">
        <v>0.31688116738470201</v>
      </c>
      <c r="K1496">
        <v>49.402949608287699</v>
      </c>
      <c r="L1496">
        <v>49.168756974593599</v>
      </c>
      <c r="M1496">
        <v>46.735022214454702</v>
      </c>
      <c r="N1496">
        <v>0.25732890368688299</v>
      </c>
      <c r="O1496">
        <v>33.734680713824901</v>
      </c>
      <c r="P1496">
        <v>15.6965174129353</v>
      </c>
      <c r="Q1496">
        <v>4.8021378215182001E-2</v>
      </c>
    </row>
    <row r="1497" spans="1:17" hidden="1" x14ac:dyDescent="0.3">
      <c r="A1497" t="s">
        <v>3166</v>
      </c>
      <c r="B1497" t="s">
        <v>3167</v>
      </c>
      <c r="C1497" t="s">
        <v>3186</v>
      </c>
      <c r="D1497" t="s">
        <v>220</v>
      </c>
      <c r="E1497">
        <v>1000.282951</v>
      </c>
      <c r="F1497">
        <v>542.04999999999995</v>
      </c>
      <c r="G1497">
        <v>120.991564200657</v>
      </c>
      <c r="H1497">
        <v>9.4854128132971702</v>
      </c>
      <c r="I1497">
        <v>49.195531382274098</v>
      </c>
      <c r="J1497">
        <v>-6.9037823185448197E-2</v>
      </c>
      <c r="K1497">
        <v>488.01370707382199</v>
      </c>
      <c r="L1497">
        <v>384.139922495105</v>
      </c>
      <c r="M1497">
        <v>61.667713689778402</v>
      </c>
      <c r="N1497">
        <v>0.37583542028361999</v>
      </c>
      <c r="O1497">
        <v>7.4808596992897503</v>
      </c>
      <c r="P1497">
        <v>169.34161490683201</v>
      </c>
      <c r="Q1497">
        <v>0.10014262097656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SubSector Analysis</vt:lpstr>
      <vt:lpstr>Nifty 750 Analysis</vt:lpstr>
      <vt:lpstr>Price_Filter_19_09_2024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Vibhu Sharma</cp:lastModifiedBy>
  <dcterms:created xsi:type="dcterms:W3CDTF">2024-09-20T10:20:42Z</dcterms:created>
  <dcterms:modified xsi:type="dcterms:W3CDTF">2024-11-22T13:32:21Z</dcterms:modified>
</cp:coreProperties>
</file>